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updateLinks="never" codeName="ThisWorkbook" hidePivotFieldList="1"/>
  <mc:AlternateContent xmlns:mc="http://schemas.openxmlformats.org/markup-compatibility/2006">
    <mc:Choice Requires="x15">
      <x15ac:absPath xmlns:x15ac="http://schemas.microsoft.com/office/spreadsheetml/2010/11/ac" url="/Volumes/GoogleDrive/.shortcut-targets-by-id/1yDTiZoqB4raGQyMAMYWy_F5pbVm9144d/Instructure Security Packages/3. Canvas LMS/"/>
    </mc:Choice>
  </mc:AlternateContent>
  <xr:revisionPtr revIDLastSave="0" documentId="13_ncr:1_{32F9A9D5-44E0-D044-8D2C-CEE83DA57DC9}" xr6:coauthVersionLast="47" xr6:coauthVersionMax="47" xr10:uidLastSave="{00000000-0000-0000-0000-000000000000}"/>
  <bookViews>
    <workbookView xWindow="3200" yWindow="1000" windowWidth="32020" windowHeight="16940" tabRatio="934" activeTab="3"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0" i="10" l="1"/>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C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203" i="10" s="1"/>
  <c r="J29" i="10"/>
  <c r="I29" i="10"/>
  <c r="H29" i="10"/>
  <c r="G29" i="10"/>
  <c r="F29" i="10"/>
  <c r="E29" i="10"/>
  <c r="D29" i="10"/>
  <c r="C29" i="10"/>
  <c r="J28" i="10"/>
  <c r="I28" i="10"/>
  <c r="H28" i="10"/>
  <c r="G28" i="10"/>
  <c r="F28" i="10"/>
  <c r="E28" i="10"/>
  <c r="D28" i="10"/>
  <c r="C28" i="10"/>
  <c r="J27" i="10"/>
  <c r="I27" i="10"/>
  <c r="H27" i="10"/>
  <c r="G27" i="10"/>
  <c r="F27" i="10"/>
  <c r="E27" i="10"/>
  <c r="D27" i="10"/>
  <c r="C27" i="10"/>
  <c r="A109" i="10" s="1"/>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A238" i="10" s="1"/>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E21" i="2" s="1"/>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A71" i="14" s="1"/>
  <c r="H72"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D222" i="15" s="1"/>
  <c r="E222" i="15" s="1"/>
  <c r="B221" i="15"/>
  <c r="A221" i="15"/>
  <c r="B220" i="15"/>
  <c r="A220" i="15"/>
  <c r="B219" i="15"/>
  <c r="A219" i="15"/>
  <c r="B218" i="15"/>
  <c r="A218" i="15"/>
  <c r="D217" i="15"/>
  <c r="E217" i="15" s="1"/>
  <c r="B217" i="15"/>
  <c r="A217" i="15"/>
  <c r="B216" i="15"/>
  <c r="A216" i="15"/>
  <c r="B215" i="15"/>
  <c r="A215" i="15"/>
  <c r="D214" i="15"/>
  <c r="E214" i="15" s="1"/>
  <c r="B214" i="15"/>
  <c r="A214" i="15"/>
  <c r="B213" i="15"/>
  <c r="A213" i="15"/>
  <c r="B212" i="15"/>
  <c r="A212" i="15"/>
  <c r="B211" i="15"/>
  <c r="A211" i="15"/>
  <c r="D211" i="15" s="1"/>
  <c r="E211" i="15" s="1"/>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D199" i="15" s="1"/>
  <c r="E199" i="15" s="1"/>
  <c r="B198" i="15"/>
  <c r="A198" i="15"/>
  <c r="B197" i="15"/>
  <c r="A197" i="15"/>
  <c r="B196" i="15"/>
  <c r="A196" i="15"/>
  <c r="B195" i="15"/>
  <c r="A195" i="15"/>
  <c r="B194" i="15"/>
  <c r="A194" i="15"/>
  <c r="B193" i="15"/>
  <c r="A193" i="15"/>
  <c r="B192" i="15"/>
  <c r="A192" i="15"/>
  <c r="D192" i="15" s="1"/>
  <c r="E192" i="15" s="1"/>
  <c r="B191" i="15"/>
  <c r="A191" i="15"/>
  <c r="B190" i="15"/>
  <c r="A190" i="15"/>
  <c r="B189" i="15"/>
  <c r="A189" i="15"/>
  <c r="B188" i="15"/>
  <c r="A188" i="15"/>
  <c r="D188" i="15" s="1"/>
  <c r="E188" i="15" s="1"/>
  <c r="B187" i="15"/>
  <c r="A187" i="15"/>
  <c r="B186" i="15"/>
  <c r="A186" i="15"/>
  <c r="B185" i="15"/>
  <c r="A185" i="15"/>
  <c r="D184" i="15"/>
  <c r="E184" i="15" s="1"/>
  <c r="B184" i="15"/>
  <c r="A184" i="15"/>
  <c r="B183" i="15"/>
  <c r="A183" i="15"/>
  <c r="B182" i="15"/>
  <c r="A182" i="15"/>
  <c r="B181" i="15"/>
  <c r="A181" i="15"/>
  <c r="B180" i="15"/>
  <c r="A180" i="15"/>
  <c r="B179" i="15"/>
  <c r="A179" i="15"/>
  <c r="B178" i="15"/>
  <c r="A178" i="15"/>
  <c r="D178" i="15" s="1"/>
  <c r="E178" i="15" s="1"/>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D163" i="15" s="1"/>
  <c r="E163" i="15" s="1"/>
  <c r="B162" i="15"/>
  <c r="A162" i="15"/>
  <c r="B161" i="15"/>
  <c r="A161" i="15"/>
  <c r="B160" i="15"/>
  <c r="A160" i="15"/>
  <c r="B159" i="15"/>
  <c r="A159" i="15"/>
  <c r="B158" i="15"/>
  <c r="A158" i="15"/>
  <c r="B157" i="15"/>
  <c r="A157" i="15"/>
  <c r="B156" i="15"/>
  <c r="A156" i="15"/>
  <c r="D156" i="15" s="1"/>
  <c r="E156" i="15" s="1"/>
  <c r="B155" i="15"/>
  <c r="A155" i="15"/>
  <c r="B154" i="15"/>
  <c r="A154" i="15"/>
  <c r="B153" i="15"/>
  <c r="A153" i="15"/>
  <c r="D153" i="15" s="1"/>
  <c r="E153" i="15" s="1"/>
  <c r="B152" i="15"/>
  <c r="A152" i="15"/>
  <c r="B151" i="15"/>
  <c r="A151" i="15"/>
  <c r="B150" i="15"/>
  <c r="A150" i="15"/>
  <c r="B149" i="15"/>
  <c r="A149" i="15"/>
  <c r="D148" i="15"/>
  <c r="E148" i="15" s="1"/>
  <c r="B148" i="15"/>
  <c r="A148" i="15"/>
  <c r="B147" i="15"/>
  <c r="A147" i="15"/>
  <c r="B146" i="15"/>
  <c r="A146" i="15"/>
  <c r="D145" i="15"/>
  <c r="E145" i="15" s="1"/>
  <c r="B145" i="15"/>
  <c r="A145" i="15"/>
  <c r="B144" i="15"/>
  <c r="A144" i="15"/>
  <c r="B143" i="15"/>
  <c r="A143" i="15"/>
  <c r="B142" i="15"/>
  <c r="A142" i="15"/>
  <c r="D142" i="15" s="1"/>
  <c r="E142" i="15" s="1"/>
  <c r="B141" i="15"/>
  <c r="A141" i="15"/>
  <c r="B140" i="15"/>
  <c r="A140" i="15"/>
  <c r="B139" i="15"/>
  <c r="A139" i="15"/>
  <c r="D138" i="15"/>
  <c r="E138" i="15" s="1"/>
  <c r="B138" i="15"/>
  <c r="A138" i="15"/>
  <c r="B137" i="15"/>
  <c r="A137" i="15"/>
  <c r="B136" i="15"/>
  <c r="A136" i="15"/>
  <c r="B135" i="15"/>
  <c r="A135" i="15"/>
  <c r="B134" i="15"/>
  <c r="A134" i="15"/>
  <c r="B133" i="15"/>
  <c r="A133" i="15"/>
  <c r="B132" i="15"/>
  <c r="A132" i="15"/>
  <c r="D131" i="15"/>
  <c r="E131" i="15" s="1"/>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D120" i="15" s="1"/>
  <c r="E120" i="15" s="1"/>
  <c r="B119" i="15"/>
  <c r="A119" i="15"/>
  <c r="B118" i="15"/>
  <c r="A118" i="15"/>
  <c r="B117" i="15"/>
  <c r="A117" i="15"/>
  <c r="D117" i="15" s="1"/>
  <c r="E117" i="15" s="1"/>
  <c r="B116" i="15"/>
  <c r="A116" i="15"/>
  <c r="B115" i="15"/>
  <c r="A115" i="15"/>
  <c r="B114" i="15"/>
  <c r="A114" i="15"/>
  <c r="B113" i="15"/>
  <c r="A113" i="15"/>
  <c r="B112" i="15"/>
  <c r="A112" i="15"/>
  <c r="B111" i="15"/>
  <c r="A111" i="15"/>
  <c r="B110" i="15"/>
  <c r="A110" i="15"/>
  <c r="B109" i="15"/>
  <c r="A109" i="15"/>
  <c r="B108" i="15"/>
  <c r="A108" i="15"/>
  <c r="B107" i="15"/>
  <c r="A107" i="15"/>
  <c r="B106" i="15"/>
  <c r="A106" i="15"/>
  <c r="D106" i="15" s="1"/>
  <c r="E106" i="15" s="1"/>
  <c r="B105" i="15"/>
  <c r="A105" i="15"/>
  <c r="B104" i="15"/>
  <c r="A104" i="15"/>
  <c r="B103" i="15"/>
  <c r="A103" i="15"/>
  <c r="B102" i="15"/>
  <c r="A102" i="15"/>
  <c r="D102" i="15" s="1"/>
  <c r="E102" i="15" s="1"/>
  <c r="B101" i="15"/>
  <c r="A101" i="15"/>
  <c r="B100" i="15"/>
  <c r="A100" i="15"/>
  <c r="B99" i="15"/>
  <c r="A99" i="15"/>
  <c r="B98" i="15"/>
  <c r="A98" i="15"/>
  <c r="B97" i="15"/>
  <c r="A97" i="15"/>
  <c r="B96" i="15"/>
  <c r="A96" i="15"/>
  <c r="B95" i="15"/>
  <c r="A95" i="15"/>
  <c r="B94" i="15"/>
  <c r="A94" i="15"/>
  <c r="B93" i="15"/>
  <c r="A93" i="15"/>
  <c r="B92" i="15"/>
  <c r="A92" i="15"/>
  <c r="B91" i="15"/>
  <c r="A91" i="15"/>
  <c r="D91" i="15" s="1"/>
  <c r="E91" i="15" s="1"/>
  <c r="B90" i="15"/>
  <c r="A90" i="15"/>
  <c r="B89" i="15"/>
  <c r="A89" i="15"/>
  <c r="B88" i="15"/>
  <c r="A88" i="15"/>
  <c r="B87" i="15"/>
  <c r="A87" i="15"/>
  <c r="B86" i="15"/>
  <c r="A86" i="15"/>
  <c r="B85" i="15"/>
  <c r="A85" i="15"/>
  <c r="B84" i="15"/>
  <c r="A84" i="15"/>
  <c r="D84" i="15" s="1"/>
  <c r="E84" i="15" s="1"/>
  <c r="B83" i="15"/>
  <c r="A83" i="15"/>
  <c r="B82" i="15"/>
  <c r="A82" i="15"/>
  <c r="B81" i="15"/>
  <c r="A81" i="15"/>
  <c r="B80" i="15"/>
  <c r="A80" i="15"/>
  <c r="D80" i="15" s="1"/>
  <c r="E80" i="15" s="1"/>
  <c r="B79" i="15"/>
  <c r="A79" i="15"/>
  <c r="B78" i="15"/>
  <c r="A78" i="15"/>
  <c r="B77" i="15"/>
  <c r="A77" i="15"/>
  <c r="B76" i="15"/>
  <c r="A76" i="15"/>
  <c r="D76" i="15" s="1"/>
  <c r="E76" i="15" s="1"/>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D61" i="15" s="1"/>
  <c r="E61" i="15" s="1"/>
  <c r="B60" i="15"/>
  <c r="A60" i="15"/>
  <c r="B59" i="15"/>
  <c r="A59" i="15"/>
  <c r="B58" i="15"/>
  <c r="A58" i="15"/>
  <c r="B57" i="15"/>
  <c r="A57" i="15"/>
  <c r="B56" i="15"/>
  <c r="A56" i="15"/>
  <c r="B55" i="15"/>
  <c r="A55" i="15"/>
  <c r="D55" i="15" s="1"/>
  <c r="E55" i="15" s="1"/>
  <c r="B54" i="15"/>
  <c r="A54" i="15"/>
  <c r="B53" i="15"/>
  <c r="A53" i="15"/>
  <c r="B52" i="15"/>
  <c r="A52" i="15"/>
  <c r="B51" i="15"/>
  <c r="A51" i="15"/>
  <c r="B50" i="15"/>
  <c r="A50" i="15"/>
  <c r="B49" i="15"/>
  <c r="A49" i="15"/>
  <c r="E48" i="15"/>
  <c r="D221" i="15" s="1"/>
  <c r="E221" i="15" s="1"/>
  <c r="D48" i="15"/>
  <c r="B48" i="15"/>
  <c r="A48" i="15"/>
  <c r="B4" i="15"/>
  <c r="B3" i="15"/>
  <c r="E1" i="15"/>
  <c r="C275" i="18"/>
  <c r="B275" i="18"/>
  <c r="A275" i="18"/>
  <c r="D275" i="18" s="1"/>
  <c r="D274" i="18"/>
  <c r="C274" i="18"/>
  <c r="B274" i="18"/>
  <c r="A274" i="18"/>
  <c r="D273" i="18"/>
  <c r="C273" i="18"/>
  <c r="B273" i="18"/>
  <c r="A273" i="18"/>
  <c r="C272" i="18"/>
  <c r="B272" i="18"/>
  <c r="A272" i="18"/>
  <c r="D272" i="18" s="1"/>
  <c r="D271" i="18"/>
  <c r="C271" i="18"/>
  <c r="B271" i="18"/>
  <c r="A271" i="18"/>
  <c r="D270" i="18"/>
  <c r="C270" i="18"/>
  <c r="B270" i="18"/>
  <c r="A270" i="18"/>
  <c r="C269" i="18"/>
  <c r="B269" i="18"/>
  <c r="A269" i="18"/>
  <c r="D269" i="18" s="1"/>
  <c r="D268" i="18"/>
  <c r="C268" i="18"/>
  <c r="B268" i="18"/>
  <c r="A268" i="18"/>
  <c r="D267" i="18"/>
  <c r="C267" i="18"/>
  <c r="B267" i="18"/>
  <c r="A267" i="18"/>
  <c r="C266" i="18"/>
  <c r="B266" i="18"/>
  <c r="A266" i="18"/>
  <c r="D266" i="18" s="1"/>
  <c r="D265" i="18"/>
  <c r="C265" i="18"/>
  <c r="B265" i="18"/>
  <c r="A265" i="18"/>
  <c r="D264" i="18"/>
  <c r="C264" i="18"/>
  <c r="B264" i="18"/>
  <c r="A264" i="18"/>
  <c r="D263" i="18"/>
  <c r="C263" i="18"/>
  <c r="C262" i="18"/>
  <c r="B262" i="18"/>
  <c r="A262" i="18"/>
  <c r="D262" i="18" s="1"/>
  <c r="A261" i="18"/>
  <c r="A260" i="18"/>
  <c r="D259" i="18"/>
  <c r="B259" i="18"/>
  <c r="A259" i="18"/>
  <c r="C259" i="18" s="1"/>
  <c r="B258" i="18"/>
  <c r="A258" i="18"/>
  <c r="D258" i="18" s="1"/>
  <c r="C257" i="18"/>
  <c r="A257" i="18"/>
  <c r="D257" i="18" s="1"/>
  <c r="D256" i="18"/>
  <c r="C256" i="18"/>
  <c r="A256" i="18"/>
  <c r="B256" i="18" s="1"/>
  <c r="D255" i="18"/>
  <c r="A255" i="18"/>
  <c r="D254" i="18"/>
  <c r="C254" i="18"/>
  <c r="A254" i="18"/>
  <c r="B254" i="18" s="1"/>
  <c r="C253" i="18"/>
  <c r="A253" i="18"/>
  <c r="B253" i="18" s="1"/>
  <c r="D252" i="18"/>
  <c r="A252" i="18"/>
  <c r="D251" i="18"/>
  <c r="C251" i="18"/>
  <c r="A251" i="18"/>
  <c r="B251" i="18" s="1"/>
  <c r="A250" i="18"/>
  <c r="B250" i="18" s="1"/>
  <c r="D249" i="18"/>
  <c r="A249" i="18"/>
  <c r="D248" i="18"/>
  <c r="C248" i="18"/>
  <c r="A248" i="18"/>
  <c r="B248" i="18" s="1"/>
  <c r="D247" i="18"/>
  <c r="C247" i="18"/>
  <c r="A247" i="18"/>
  <c r="B247" i="18" s="1"/>
  <c r="D246" i="18"/>
  <c r="A246" i="18"/>
  <c r="D245" i="18"/>
  <c r="C245" i="18"/>
  <c r="A245" i="18"/>
  <c r="B245" i="18" s="1"/>
  <c r="C244" i="18"/>
  <c r="A244" i="18"/>
  <c r="B244" i="18" s="1"/>
  <c r="D243" i="18"/>
  <c r="A243" i="18"/>
  <c r="D242" i="18"/>
  <c r="C242" i="18"/>
  <c r="A242" i="18"/>
  <c r="B242" i="18" s="1"/>
  <c r="A241" i="18"/>
  <c r="B241" i="18" s="1"/>
  <c r="D240" i="18"/>
  <c r="A240" i="18"/>
  <c r="D239" i="18"/>
  <c r="C239" i="18"/>
  <c r="A239" i="18"/>
  <c r="B239" i="18" s="1"/>
  <c r="D238" i="18"/>
  <c r="C238" i="18"/>
  <c r="A238" i="18"/>
  <c r="B238" i="18" s="1"/>
  <c r="D237" i="18"/>
  <c r="A237" i="18"/>
  <c r="D236" i="18"/>
  <c r="C236" i="18"/>
  <c r="A236" i="18"/>
  <c r="B236" i="18" s="1"/>
  <c r="C235" i="18"/>
  <c r="A235" i="18"/>
  <c r="B235" i="18" s="1"/>
  <c r="D234" i="18"/>
  <c r="A234" i="18"/>
  <c r="D233" i="18"/>
  <c r="C233" i="18"/>
  <c r="C232" i="18"/>
  <c r="B232" i="18"/>
  <c r="A232" i="18"/>
  <c r="D232" i="18" s="1"/>
  <c r="D231" i="18"/>
  <c r="C231" i="18"/>
  <c r="B231" i="18"/>
  <c r="A231" i="18"/>
  <c r="D230" i="18"/>
  <c r="C230" i="18"/>
  <c r="B230" i="18"/>
  <c r="A230" i="18"/>
  <c r="C229" i="18"/>
  <c r="B229" i="18"/>
  <c r="A229" i="18"/>
  <c r="D229" i="18" s="1"/>
  <c r="D228" i="18"/>
  <c r="C228" i="18"/>
  <c r="B228" i="18"/>
  <c r="A228" i="18"/>
  <c r="D227" i="18"/>
  <c r="C227" i="18"/>
  <c r="B227" i="18"/>
  <c r="A227" i="18"/>
  <c r="D226" i="18"/>
  <c r="C226" i="18"/>
  <c r="A225" i="18"/>
  <c r="D225" i="18" s="1"/>
  <c r="A224" i="18"/>
  <c r="D224" i="18" s="1"/>
  <c r="A223" i="18"/>
  <c r="C222" i="18"/>
  <c r="B222" i="18"/>
  <c r="A222" i="18"/>
  <c r="D222" i="18" s="1"/>
  <c r="C221" i="18"/>
  <c r="A221" i="18"/>
  <c r="D221" i="18" s="1"/>
  <c r="D220" i="18"/>
  <c r="C220" i="18"/>
  <c r="A219" i="18"/>
  <c r="C219" i="18" s="1"/>
  <c r="D218" i="18"/>
  <c r="B218" i="18"/>
  <c r="A218" i="18"/>
  <c r="C218" i="18" s="1"/>
  <c r="D217" i="18"/>
  <c r="A217" i="18"/>
  <c r="B216" i="18"/>
  <c r="A216" i="18"/>
  <c r="C216" i="18" s="1"/>
  <c r="D215" i="18"/>
  <c r="C215" i="18"/>
  <c r="D214" i="18"/>
  <c r="C214" i="18"/>
  <c r="B214" i="18"/>
  <c r="A214" i="18"/>
  <c r="C213" i="18"/>
  <c r="B213" i="18"/>
  <c r="A213" i="18"/>
  <c r="D213" i="18" s="1"/>
  <c r="D212" i="18"/>
  <c r="C212" i="18"/>
  <c r="B212" i="18"/>
  <c r="A212" i="18"/>
  <c r="D211" i="18"/>
  <c r="C211" i="18"/>
  <c r="B211" i="18"/>
  <c r="A211" i="18"/>
  <c r="C210" i="18"/>
  <c r="B210" i="18"/>
  <c r="A210" i="18"/>
  <c r="D210" i="18" s="1"/>
  <c r="D209" i="18"/>
  <c r="C209" i="18"/>
  <c r="B209" i="18"/>
  <c r="A209" i="18"/>
  <c r="D208" i="18"/>
  <c r="C208" i="18"/>
  <c r="B208" i="18"/>
  <c r="A208" i="18"/>
  <c r="C207" i="18"/>
  <c r="B207" i="18"/>
  <c r="A207" i="18"/>
  <c r="D207" i="18" s="1"/>
  <c r="D206" i="18"/>
  <c r="C206" i="18"/>
  <c r="B206" i="18"/>
  <c r="A206" i="18"/>
  <c r="D205" i="18"/>
  <c r="C205" i="18"/>
  <c r="B205" i="18"/>
  <c r="A205" i="18"/>
  <c r="C204" i="18"/>
  <c r="B204" i="18"/>
  <c r="A204" i="18"/>
  <c r="D204" i="18" s="1"/>
  <c r="D203" i="18"/>
  <c r="C203" i="18"/>
  <c r="B203" i="18"/>
  <c r="A203" i="18"/>
  <c r="D202" i="18"/>
  <c r="C202" i="18"/>
  <c r="B202" i="18"/>
  <c r="A202" i="18"/>
  <c r="C201" i="18"/>
  <c r="B201" i="18"/>
  <c r="A201" i="18"/>
  <c r="D201" i="18" s="1"/>
  <c r="D200" i="18"/>
  <c r="C200" i="18"/>
  <c r="B200" i="18"/>
  <c r="A200" i="18"/>
  <c r="D199" i="18"/>
  <c r="C199" i="18"/>
  <c r="B199" i="18"/>
  <c r="A199" i="18"/>
  <c r="D198" i="18"/>
  <c r="C198" i="18"/>
  <c r="C197" i="18"/>
  <c r="A197" i="18"/>
  <c r="D197" i="18" s="1"/>
  <c r="C196" i="18"/>
  <c r="A196" i="18"/>
  <c r="D196" i="18" s="1"/>
  <c r="B195" i="18"/>
  <c r="A195" i="18"/>
  <c r="A194" i="18"/>
  <c r="D194" i="18" s="1"/>
  <c r="C193" i="18"/>
  <c r="B193" i="18"/>
  <c r="A193" i="18"/>
  <c r="D193" i="18" s="1"/>
  <c r="B192" i="18"/>
  <c r="A192" i="18"/>
  <c r="A191" i="18"/>
  <c r="D191" i="18" s="1"/>
  <c r="A190" i="18"/>
  <c r="D190" i="18" s="1"/>
  <c r="A189" i="18"/>
  <c r="C188" i="18"/>
  <c r="A188" i="18"/>
  <c r="D188" i="18" s="1"/>
  <c r="C187" i="18"/>
  <c r="A187" i="18"/>
  <c r="D187" i="18" s="1"/>
  <c r="D186" i="18"/>
  <c r="C186" i="18"/>
  <c r="A185" i="18"/>
  <c r="C185" i="18" s="1"/>
  <c r="D184" i="18"/>
  <c r="A184" i="18"/>
  <c r="C184" i="18" s="1"/>
  <c r="D183" i="18"/>
  <c r="A183" i="18"/>
  <c r="D182" i="18"/>
  <c r="B182" i="18"/>
  <c r="A182" i="18"/>
  <c r="C182" i="18" s="1"/>
  <c r="A181" i="18"/>
  <c r="C181" i="18" s="1"/>
  <c r="D180" i="18"/>
  <c r="A180" i="18"/>
  <c r="B179" i="18"/>
  <c r="A179" i="18"/>
  <c r="C179" i="18" s="1"/>
  <c r="A178" i="18"/>
  <c r="C178" i="18" s="1"/>
  <c r="D177" i="18"/>
  <c r="A177" i="18"/>
  <c r="A176" i="18"/>
  <c r="C176" i="18" s="1"/>
  <c r="D175" i="18"/>
  <c r="A175" i="18"/>
  <c r="C175" i="18" s="1"/>
  <c r="D174" i="18"/>
  <c r="C174" i="18"/>
  <c r="D173" i="18"/>
  <c r="C173" i="18"/>
  <c r="A173" i="18"/>
  <c r="B173" i="18" s="1"/>
  <c r="A172" i="18"/>
  <c r="B172" i="18" s="1"/>
  <c r="D171" i="18"/>
  <c r="C171" i="18"/>
  <c r="A171" i="18"/>
  <c r="B171" i="18" s="1"/>
  <c r="D170" i="18"/>
  <c r="C170" i="18"/>
  <c r="A170" i="18"/>
  <c r="B170" i="18" s="1"/>
  <c r="D169" i="18"/>
  <c r="C169" i="18"/>
  <c r="A169" i="18"/>
  <c r="B169" i="18" s="1"/>
  <c r="D168" i="18"/>
  <c r="C168" i="18"/>
  <c r="A168" i="18"/>
  <c r="B168" i="18" s="1"/>
  <c r="D167" i="18"/>
  <c r="C167" i="18"/>
  <c r="A167" i="18"/>
  <c r="B167" i="18" s="1"/>
  <c r="D166" i="18"/>
  <c r="C166" i="18"/>
  <c r="A166" i="18"/>
  <c r="B166" i="18" s="1"/>
  <c r="D165" i="18"/>
  <c r="C165" i="18"/>
  <c r="A165" i="18"/>
  <c r="B165" i="18" s="1"/>
  <c r="A164" i="18"/>
  <c r="B164" i="18" s="1"/>
  <c r="D163" i="18"/>
  <c r="C163" i="18"/>
  <c r="A163" i="18"/>
  <c r="B163" i="18" s="1"/>
  <c r="D162" i="18"/>
  <c r="C162" i="18"/>
  <c r="A162" i="18"/>
  <c r="B162" i="18" s="1"/>
  <c r="D161" i="18"/>
  <c r="C161" i="18"/>
  <c r="A161" i="18"/>
  <c r="B161" i="18" s="1"/>
  <c r="A160" i="18"/>
  <c r="B160" i="18" s="1"/>
  <c r="D159" i="18"/>
  <c r="C159" i="18"/>
  <c r="A159" i="18"/>
  <c r="B159" i="18" s="1"/>
  <c r="D158" i="18"/>
  <c r="C158" i="18"/>
  <c r="A158" i="18"/>
  <c r="B158" i="18" s="1"/>
  <c r="D157" i="18"/>
  <c r="C157" i="18"/>
  <c r="A157" i="18"/>
  <c r="B157" i="18" s="1"/>
  <c r="D156" i="18"/>
  <c r="C156" i="18"/>
  <c r="D155" i="18"/>
  <c r="C155" i="18"/>
  <c r="B155" i="18"/>
  <c r="A155" i="18"/>
  <c r="D154" i="18"/>
  <c r="C154" i="18"/>
  <c r="B154" i="18"/>
  <c r="A154" i="18"/>
  <c r="D153" i="18"/>
  <c r="C153" i="18"/>
  <c r="B153" i="18"/>
  <c r="A153" i="18"/>
  <c r="D152" i="18"/>
  <c r="C152" i="18"/>
  <c r="B152" i="18"/>
  <c r="A152" i="18"/>
  <c r="D151" i="18"/>
  <c r="C151" i="18"/>
  <c r="B151" i="18"/>
  <c r="A151" i="18"/>
  <c r="D150" i="18"/>
  <c r="C150" i="18"/>
  <c r="B150" i="18"/>
  <c r="A150" i="18"/>
  <c r="D149" i="18"/>
  <c r="C149" i="18"/>
  <c r="B149" i="18"/>
  <c r="A149" i="18"/>
  <c r="D148" i="18"/>
  <c r="C148" i="18"/>
  <c r="B148" i="18"/>
  <c r="A148" i="18"/>
  <c r="D147" i="18"/>
  <c r="C147" i="18"/>
  <c r="B147" i="18"/>
  <c r="A147" i="18"/>
  <c r="D146" i="18"/>
  <c r="C146" i="18"/>
  <c r="B146" i="18"/>
  <c r="A146" i="18"/>
  <c r="D145" i="18"/>
  <c r="C145" i="18"/>
  <c r="B145" i="18"/>
  <c r="A145" i="18"/>
  <c r="D144" i="18"/>
  <c r="C144" i="18"/>
  <c r="B144" i="18"/>
  <c r="A144" i="18"/>
  <c r="D143" i="18"/>
  <c r="C143" i="18"/>
  <c r="B143" i="18"/>
  <c r="A143" i="18"/>
  <c r="D142" i="18"/>
  <c r="C142" i="18"/>
  <c r="B142" i="18"/>
  <c r="A142" i="18"/>
  <c r="D141" i="18"/>
  <c r="C141" i="18"/>
  <c r="B141" i="18"/>
  <c r="A141" i="18"/>
  <c r="D140" i="18"/>
  <c r="C140" i="18"/>
  <c r="B140" i="18"/>
  <c r="A140" i="18"/>
  <c r="D139" i="18"/>
  <c r="C139" i="18"/>
  <c r="B139" i="18"/>
  <c r="A139" i="18"/>
  <c r="D138" i="18"/>
  <c r="C138" i="18"/>
  <c r="B138" i="18"/>
  <c r="A138" i="18"/>
  <c r="D137" i="18"/>
  <c r="C137" i="18"/>
  <c r="B137" i="18"/>
  <c r="A137" i="18"/>
  <c r="D136" i="18"/>
  <c r="C136" i="18"/>
  <c r="B136" i="18"/>
  <c r="A136" i="18"/>
  <c r="D135" i="18"/>
  <c r="C135" i="18"/>
  <c r="B135" i="18"/>
  <c r="A135" i="18"/>
  <c r="D134" i="18"/>
  <c r="C134" i="18"/>
  <c r="B134" i="18"/>
  <c r="A134" i="18"/>
  <c r="D133" i="18"/>
  <c r="C133" i="18"/>
  <c r="B133" i="18"/>
  <c r="A133" i="18"/>
  <c r="D132" i="18"/>
  <c r="C132" i="18"/>
  <c r="B132" i="18"/>
  <c r="A132" i="18"/>
  <c r="D131" i="18"/>
  <c r="C131" i="18"/>
  <c r="B130" i="18"/>
  <c r="A130" i="18"/>
  <c r="D130" i="18" s="1"/>
  <c r="A129" i="18"/>
  <c r="D129" i="18" s="1"/>
  <c r="C128" i="18"/>
  <c r="A128" i="18"/>
  <c r="D128" i="18" s="1"/>
  <c r="B127" i="18"/>
  <c r="A127" i="18"/>
  <c r="D127" i="18" s="1"/>
  <c r="B126" i="18"/>
  <c r="A126" i="18"/>
  <c r="D126" i="18" s="1"/>
  <c r="A125" i="18"/>
  <c r="D125" i="18" s="1"/>
  <c r="C124" i="18"/>
  <c r="A124" i="18"/>
  <c r="D124" i="18" s="1"/>
  <c r="B123" i="18"/>
  <c r="A123" i="18"/>
  <c r="D123" i="18" s="1"/>
  <c r="B122" i="18"/>
  <c r="A122" i="18"/>
  <c r="D122" i="18" s="1"/>
  <c r="A121" i="18"/>
  <c r="D121" i="18" s="1"/>
  <c r="C120" i="18"/>
  <c r="A120" i="18"/>
  <c r="D120" i="18" s="1"/>
  <c r="B119" i="18"/>
  <c r="A119" i="18"/>
  <c r="D119" i="18" s="1"/>
  <c r="B118" i="18"/>
  <c r="A118" i="18"/>
  <c r="D118" i="18" s="1"/>
  <c r="A117" i="18"/>
  <c r="D117" i="18" s="1"/>
  <c r="C116" i="18"/>
  <c r="A116" i="18"/>
  <c r="D116" i="18" s="1"/>
  <c r="D115" i="18"/>
  <c r="C115" i="18"/>
  <c r="B114" i="18"/>
  <c r="A114" i="18"/>
  <c r="C114" i="18" s="1"/>
  <c r="A113" i="18"/>
  <c r="C113" i="18" s="1"/>
  <c r="D112" i="18"/>
  <c r="A112" i="18"/>
  <c r="C112" i="18" s="1"/>
  <c r="B111" i="18"/>
  <c r="A111" i="18"/>
  <c r="C111" i="18" s="1"/>
  <c r="B110" i="18"/>
  <c r="A110" i="18"/>
  <c r="C110" i="18" s="1"/>
  <c r="A109" i="18"/>
  <c r="C109" i="18" s="1"/>
  <c r="D108" i="18"/>
  <c r="A108" i="18"/>
  <c r="C108" i="18" s="1"/>
  <c r="B107" i="18"/>
  <c r="A107" i="18"/>
  <c r="C107" i="18" s="1"/>
  <c r="B106" i="18"/>
  <c r="A106" i="18"/>
  <c r="C106" i="18" s="1"/>
  <c r="A105" i="18"/>
  <c r="C105" i="18" s="1"/>
  <c r="D104" i="18"/>
  <c r="C104" i="18"/>
  <c r="C103" i="18"/>
  <c r="A103" i="18"/>
  <c r="B103" i="18" s="1"/>
  <c r="C102" i="18"/>
  <c r="A102" i="18"/>
  <c r="B102" i="18" s="1"/>
  <c r="A101" i="18"/>
  <c r="B101" i="18" s="1"/>
  <c r="D100" i="18"/>
  <c r="A100" i="18"/>
  <c r="B100" i="18" s="1"/>
  <c r="C99" i="18"/>
  <c r="A99" i="18"/>
  <c r="B99" i="18" s="1"/>
  <c r="C98" i="18"/>
  <c r="A98" i="18"/>
  <c r="B98" i="18" s="1"/>
  <c r="A97" i="18"/>
  <c r="B97" i="18" s="1"/>
  <c r="D96" i="18"/>
  <c r="A96" i="18"/>
  <c r="B96" i="18" s="1"/>
  <c r="C95" i="18"/>
  <c r="A95" i="18"/>
  <c r="B95" i="18" s="1"/>
  <c r="C94" i="18"/>
  <c r="A94" i="18"/>
  <c r="B94" i="18" s="1"/>
  <c r="A93" i="18"/>
  <c r="B93" i="18" s="1"/>
  <c r="D92" i="18"/>
  <c r="A92" i="18"/>
  <c r="B92" i="18" s="1"/>
  <c r="C91" i="18"/>
  <c r="A91" i="18"/>
  <c r="B91" i="18" s="1"/>
  <c r="C90" i="18"/>
  <c r="A90" i="18"/>
  <c r="B90" i="18" s="1"/>
  <c r="A89" i="18"/>
  <c r="B89" i="18" s="1"/>
  <c r="D88" i="18"/>
  <c r="A88" i="18"/>
  <c r="B88" i="18" s="1"/>
  <c r="C87" i="18"/>
  <c r="A87" i="18"/>
  <c r="B87" i="18" s="1"/>
  <c r="D86" i="18"/>
  <c r="C86" i="18"/>
  <c r="D85" i="18"/>
  <c r="C85" i="18"/>
  <c r="B85" i="18"/>
  <c r="A85" i="18"/>
  <c r="D84" i="18"/>
  <c r="C84" i="18"/>
  <c r="B84" i="18"/>
  <c r="A84" i="18"/>
  <c r="D83" i="18"/>
  <c r="C83" i="18"/>
  <c r="B83" i="18"/>
  <c r="A83" i="18"/>
  <c r="D82" i="18"/>
  <c r="C82" i="18"/>
  <c r="B82" i="18"/>
  <c r="A82" i="18"/>
  <c r="D81" i="18"/>
  <c r="C81" i="18"/>
  <c r="B81" i="18"/>
  <c r="A81" i="18"/>
  <c r="D80" i="18"/>
  <c r="C80" i="18"/>
  <c r="B80" i="18"/>
  <c r="A80" i="18"/>
  <c r="D79" i="18"/>
  <c r="C79" i="18"/>
  <c r="B79" i="18"/>
  <c r="A79" i="18"/>
  <c r="D78" i="18"/>
  <c r="C78" i="18"/>
  <c r="B78" i="18"/>
  <c r="A78" i="18"/>
  <c r="D77" i="18"/>
  <c r="C77" i="18"/>
  <c r="B77" i="18"/>
  <c r="A77" i="18"/>
  <c r="D76" i="18"/>
  <c r="C76" i="18"/>
  <c r="B76" i="18"/>
  <c r="A76" i="18"/>
  <c r="D75" i="18"/>
  <c r="C75" i="18"/>
  <c r="B74" i="18"/>
  <c r="A74" i="18"/>
  <c r="B73" i="18"/>
  <c r="A73" i="18"/>
  <c r="D73" i="18" s="1"/>
  <c r="A72" i="18"/>
  <c r="D72" i="18" s="1"/>
  <c r="C71" i="18"/>
  <c r="A71" i="18"/>
  <c r="D71" i="18" s="1"/>
  <c r="A70" i="18"/>
  <c r="B69" i="18"/>
  <c r="A69" i="18"/>
  <c r="D69" i="18" s="1"/>
  <c r="A68" i="18"/>
  <c r="D68" i="18" s="1"/>
  <c r="C67" i="18"/>
  <c r="A67" i="18"/>
  <c r="D67" i="18" s="1"/>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220" i="18" s="1"/>
  <c r="B30" i="18"/>
  <c r="D29" i="18"/>
  <c r="C29" i="18"/>
  <c r="B29" i="18"/>
  <c r="D28" i="18"/>
  <c r="C28" i="18"/>
  <c r="A263" i="18" s="1"/>
  <c r="B28" i="18"/>
  <c r="D27" i="18"/>
  <c r="C27" i="18"/>
  <c r="B27" i="18"/>
  <c r="D26" i="18"/>
  <c r="C26" i="18"/>
  <c r="A59" i="18" s="1"/>
  <c r="B26" i="18"/>
  <c r="D25" i="18"/>
  <c r="C25" i="18"/>
  <c r="B25" i="18"/>
  <c r="D24" i="18"/>
  <c r="C24" i="18"/>
  <c r="A233" i="18" s="1"/>
  <c r="B24" i="18"/>
  <c r="C287" i="14"/>
  <c r="A287" i="14"/>
  <c r="H287" i="14" s="1"/>
  <c r="H286" i="14"/>
  <c r="F286" i="14"/>
  <c r="D286" i="14"/>
  <c r="C286" i="14"/>
  <c r="A286" i="14"/>
  <c r="D285" i="14"/>
  <c r="C285" i="14"/>
  <c r="A285" i="14"/>
  <c r="H285" i="14" s="1"/>
  <c r="H284" i="14"/>
  <c r="F284" i="14"/>
  <c r="D284" i="14"/>
  <c r="C284" i="14"/>
  <c r="B284" i="14"/>
  <c r="A284" i="14"/>
  <c r="H283" i="14"/>
  <c r="C283" i="14"/>
  <c r="A283" i="14"/>
  <c r="H282" i="14"/>
  <c r="C282" i="14"/>
  <c r="A282" i="14"/>
  <c r="H281" i="14"/>
  <c r="C281" i="14"/>
  <c r="A281" i="14"/>
  <c r="D280" i="14"/>
  <c r="C280" i="14"/>
  <c r="A280" i="14"/>
  <c r="H280" i="14" s="1"/>
  <c r="H279" i="14"/>
  <c r="F279" i="14"/>
  <c r="D279" i="14"/>
  <c r="C279" i="14"/>
  <c r="A279" i="14"/>
  <c r="D278" i="14"/>
  <c r="C278" i="14"/>
  <c r="A278" i="14"/>
  <c r="H278" i="14" s="1"/>
  <c r="H277" i="14"/>
  <c r="F277" i="14"/>
  <c r="D277" i="14"/>
  <c r="C277" i="14"/>
  <c r="A277" i="14"/>
  <c r="D276" i="14"/>
  <c r="C276" i="14"/>
  <c r="A276" i="14"/>
  <c r="H276" i="14" s="1"/>
  <c r="A275" i="14"/>
  <c r="D274" i="14"/>
  <c r="C274" i="14"/>
  <c r="A274" i="14"/>
  <c r="D273" i="14"/>
  <c r="C273" i="14"/>
  <c r="A273" i="14"/>
  <c r="H273" i="14" s="1"/>
  <c r="D272" i="14"/>
  <c r="C272" i="14"/>
  <c r="A272" i="14"/>
  <c r="H271" i="14"/>
  <c r="D271" i="14"/>
  <c r="C271" i="14"/>
  <c r="A271" i="14"/>
  <c r="F271" i="14" s="1"/>
  <c r="H270" i="14"/>
  <c r="F270" i="14"/>
  <c r="D270" i="14"/>
  <c r="C270" i="14"/>
  <c r="A270" i="14"/>
  <c r="H269" i="14"/>
  <c r="F269" i="14"/>
  <c r="D269" i="14"/>
  <c r="C269" i="14"/>
  <c r="B269" i="14"/>
  <c r="A269" i="14"/>
  <c r="F268" i="14"/>
  <c r="D268" i="14"/>
  <c r="C268" i="14"/>
  <c r="A268" i="14"/>
  <c r="H268" i="14" s="1"/>
  <c r="F267" i="14"/>
  <c r="D267" i="14"/>
  <c r="C267" i="14"/>
  <c r="A267" i="14"/>
  <c r="H267" i="14" s="1"/>
  <c r="H266" i="14"/>
  <c r="F266" i="14"/>
  <c r="D266" i="14"/>
  <c r="C266" i="14"/>
  <c r="A266" i="14"/>
  <c r="D265" i="14"/>
  <c r="C265" i="14"/>
  <c r="A265" i="14"/>
  <c r="H265" i="14" s="1"/>
  <c r="H264" i="14"/>
  <c r="D264" i="14"/>
  <c r="C264" i="14"/>
  <c r="A264" i="14"/>
  <c r="F264" i="14" s="1"/>
  <c r="F263" i="14"/>
  <c r="D263" i="14"/>
  <c r="C263" i="14"/>
  <c r="B263" i="14"/>
  <c r="A263" i="14"/>
  <c r="H263" i="14" s="1"/>
  <c r="D262" i="14"/>
  <c r="C262" i="14"/>
  <c r="A262" i="14"/>
  <c r="H262" i="14" s="1"/>
  <c r="D261" i="14"/>
  <c r="C261" i="14"/>
  <c r="A261" i="14"/>
  <c r="F260" i="14"/>
  <c r="D260" i="14"/>
  <c r="C260" i="14"/>
  <c r="A260" i="14"/>
  <c r="H260" i="14" s="1"/>
  <c r="D259" i="14"/>
  <c r="C259" i="14"/>
  <c r="A259" i="14"/>
  <c r="H258" i="14"/>
  <c r="F258" i="14"/>
  <c r="D258" i="14"/>
  <c r="C258" i="14"/>
  <c r="A258" i="14"/>
  <c r="F257" i="14"/>
  <c r="D257" i="14"/>
  <c r="C257" i="14"/>
  <c r="A257" i="14"/>
  <c r="H257" i="14" s="1"/>
  <c r="H256" i="14"/>
  <c r="F256" i="14"/>
  <c r="D256" i="14"/>
  <c r="C256" i="14"/>
  <c r="A256" i="14"/>
  <c r="D255" i="14"/>
  <c r="C255" i="14"/>
  <c r="A255" i="14"/>
  <c r="H255" i="14" s="1"/>
  <c r="F254" i="14"/>
  <c r="D254" i="14"/>
  <c r="C254" i="14"/>
  <c r="A254" i="14"/>
  <c r="H254" i="14" s="1"/>
  <c r="H253" i="14"/>
  <c r="F253" i="14"/>
  <c r="D253" i="14"/>
  <c r="C253" i="14"/>
  <c r="A253" i="14"/>
  <c r="H252" i="14"/>
  <c r="F252" i="14"/>
  <c r="D252" i="14"/>
  <c r="C252" i="14"/>
  <c r="A252" i="14"/>
  <c r="H251" i="14"/>
  <c r="F251" i="14"/>
  <c r="D251" i="14"/>
  <c r="C251" i="14"/>
  <c r="B251" i="14"/>
  <c r="A251" i="14"/>
  <c r="D250" i="14"/>
  <c r="C250" i="14"/>
  <c r="A250" i="14"/>
  <c r="D249" i="14"/>
  <c r="C249" i="14"/>
  <c r="A249" i="14"/>
  <c r="H249" i="14" s="1"/>
  <c r="D248" i="14"/>
  <c r="C248" i="14"/>
  <c r="A248" i="14"/>
  <c r="H247" i="14"/>
  <c r="D247" i="14"/>
  <c r="C247" i="14"/>
  <c r="A247" i="14"/>
  <c r="F247" i="14" s="1"/>
  <c r="H246" i="14"/>
  <c r="F246" i="14"/>
  <c r="D246" i="14"/>
  <c r="C246" i="14"/>
  <c r="A246" i="14"/>
  <c r="A245" i="14"/>
  <c r="H244" i="14"/>
  <c r="D244" i="14"/>
  <c r="C244" i="14"/>
  <c r="A244" i="14"/>
  <c r="F244" i="14" s="1"/>
  <c r="F243" i="14"/>
  <c r="D243" i="14"/>
  <c r="C243" i="14"/>
  <c r="A243" i="14"/>
  <c r="H243" i="14" s="1"/>
  <c r="H242" i="14"/>
  <c r="D242" i="14"/>
  <c r="C242" i="14"/>
  <c r="A242" i="14"/>
  <c r="F242" i="14" s="1"/>
  <c r="D241" i="14"/>
  <c r="C241" i="14"/>
  <c r="A241" i="14"/>
  <c r="H241" i="14" s="1"/>
  <c r="D240" i="14"/>
  <c r="C240" i="14"/>
  <c r="A240" i="14"/>
  <c r="F240" i="14" s="1"/>
  <c r="H239" i="14"/>
  <c r="F239" i="14"/>
  <c r="D239" i="14"/>
  <c r="C239" i="14"/>
  <c r="A239" i="14"/>
  <c r="A238" i="14"/>
  <c r="D237" i="14"/>
  <c r="C237" i="14"/>
  <c r="A237" i="14"/>
  <c r="H237" i="14" s="1"/>
  <c r="H236" i="14"/>
  <c r="F236" i="14"/>
  <c r="D236" i="14"/>
  <c r="C236" i="14"/>
  <c r="A236" i="14"/>
  <c r="F235" i="14"/>
  <c r="D235" i="14"/>
  <c r="C235" i="14"/>
  <c r="B235" i="14"/>
  <c r="A235" i="14"/>
  <c r="H235" i="14" s="1"/>
  <c r="H234" i="14"/>
  <c r="F234" i="14"/>
  <c r="D234" i="14"/>
  <c r="C234" i="14"/>
  <c r="A234" i="14"/>
  <c r="D233" i="14"/>
  <c r="C233" i="14"/>
  <c r="A233" i="14"/>
  <c r="A232" i="14"/>
  <c r="H231" i="14"/>
  <c r="D231" i="14"/>
  <c r="C231" i="14"/>
  <c r="A231" i="14"/>
  <c r="F231" i="14" s="1"/>
  <c r="D230" i="14"/>
  <c r="C230" i="14"/>
  <c r="A230" i="14"/>
  <c r="H229" i="14"/>
  <c r="D229" i="14"/>
  <c r="C229" i="14"/>
  <c r="A229" i="14"/>
  <c r="F229" i="14" s="1"/>
  <c r="H228" i="14"/>
  <c r="D228" i="14"/>
  <c r="C228" i="14"/>
  <c r="A228" i="14"/>
  <c r="F228" i="14" s="1"/>
  <c r="A227" i="14"/>
  <c r="F226" i="14"/>
  <c r="D226" i="14"/>
  <c r="C226" i="14"/>
  <c r="A226" i="14"/>
  <c r="H226" i="14" s="1"/>
  <c r="F225" i="14"/>
  <c r="D225" i="14"/>
  <c r="C225" i="14"/>
  <c r="A225" i="14"/>
  <c r="H225" i="14" s="1"/>
  <c r="F224" i="14"/>
  <c r="D224" i="14"/>
  <c r="C224" i="14"/>
  <c r="A224" i="14"/>
  <c r="H224" i="14" s="1"/>
  <c r="H223" i="14"/>
  <c r="F223" i="14"/>
  <c r="D223" i="14"/>
  <c r="C223" i="14"/>
  <c r="A223" i="14"/>
  <c r="D222" i="14"/>
  <c r="C222" i="14"/>
  <c r="A222" i="14"/>
  <c r="D221" i="14"/>
  <c r="C221" i="14"/>
  <c r="A221" i="14"/>
  <c r="F220" i="14"/>
  <c r="D220" i="14"/>
  <c r="C220" i="14"/>
  <c r="A220" i="14"/>
  <c r="H220" i="14" s="1"/>
  <c r="H219" i="14"/>
  <c r="F219" i="14"/>
  <c r="D219" i="14"/>
  <c r="C219" i="14"/>
  <c r="B219" i="14"/>
  <c r="A219" i="14"/>
  <c r="D218" i="14"/>
  <c r="C218" i="14"/>
  <c r="A218" i="14"/>
  <c r="H218" i="14" s="1"/>
  <c r="D217" i="14"/>
  <c r="C217" i="14"/>
  <c r="A217" i="14"/>
  <c r="H217" i="14" s="1"/>
  <c r="F216" i="14"/>
  <c r="D216" i="14"/>
  <c r="C216" i="14"/>
  <c r="A216" i="14"/>
  <c r="H216" i="14" s="1"/>
  <c r="D215" i="14"/>
  <c r="C215" i="14"/>
  <c r="A215" i="14"/>
  <c r="H215" i="14" s="1"/>
  <c r="F214" i="14"/>
  <c r="D214" i="14"/>
  <c r="C214" i="14"/>
  <c r="A214" i="14"/>
  <c r="H214" i="14" s="1"/>
  <c r="F213" i="14"/>
  <c r="D213" i="14"/>
  <c r="C213" i="14"/>
  <c r="B213" i="14"/>
  <c r="A213" i="14"/>
  <c r="H213" i="14" s="1"/>
  <c r="D212" i="14"/>
  <c r="C212" i="14"/>
  <c r="A212" i="14"/>
  <c r="D211" i="14"/>
  <c r="C211" i="14"/>
  <c r="A211" i="14"/>
  <c r="A210" i="14"/>
  <c r="H209" i="14"/>
  <c r="F209" i="14"/>
  <c r="D209" i="14"/>
  <c r="C209" i="14"/>
  <c r="A209" i="14"/>
  <c r="H208" i="14"/>
  <c r="F208" i="14"/>
  <c r="D208" i="14"/>
  <c r="C208" i="14"/>
  <c r="A208" i="14"/>
  <c r="H207" i="14"/>
  <c r="F207" i="14"/>
  <c r="D207" i="14"/>
  <c r="C207" i="14"/>
  <c r="A207" i="14"/>
  <c r="H206" i="14"/>
  <c r="F206" i="14"/>
  <c r="D206" i="14"/>
  <c r="C206" i="14"/>
  <c r="A206" i="14"/>
  <c r="H205" i="14"/>
  <c r="F205" i="14"/>
  <c r="D205" i="14"/>
  <c r="C205" i="14"/>
  <c r="A205" i="14"/>
  <c r="H204" i="14"/>
  <c r="F204" i="14"/>
  <c r="D204" i="14"/>
  <c r="C204" i="14"/>
  <c r="A204" i="14"/>
  <c r="H203" i="14"/>
  <c r="F203" i="14"/>
  <c r="D203" i="14"/>
  <c r="C203" i="14"/>
  <c r="A203" i="14"/>
  <c r="H202" i="14"/>
  <c r="F202" i="14"/>
  <c r="D202" i="14"/>
  <c r="C202" i="14"/>
  <c r="B202" i="14"/>
  <c r="A202" i="14"/>
  <c r="H201" i="14"/>
  <c r="F201" i="14"/>
  <c r="D201" i="14"/>
  <c r="C201" i="14"/>
  <c r="A201" i="14"/>
  <c r="H200" i="14"/>
  <c r="F200" i="14"/>
  <c r="D200" i="14"/>
  <c r="C200" i="14"/>
  <c r="A200" i="14"/>
  <c r="H199" i="14"/>
  <c r="F199" i="14"/>
  <c r="D199" i="14"/>
  <c r="C199" i="14"/>
  <c r="A199" i="14"/>
  <c r="A198" i="14"/>
  <c r="H197" i="14"/>
  <c r="F197" i="14"/>
  <c r="D197" i="14"/>
  <c r="C197" i="14"/>
  <c r="A197" i="14"/>
  <c r="H196" i="14"/>
  <c r="F196" i="14"/>
  <c r="D196" i="14"/>
  <c r="C196" i="14"/>
  <c r="A196" i="14"/>
  <c r="C195" i="14"/>
  <c r="A195" i="14"/>
  <c r="H195" i="14" s="1"/>
  <c r="F194" i="14"/>
  <c r="D194" i="14"/>
  <c r="C194" i="14"/>
  <c r="A194" i="14"/>
  <c r="H194" i="14" s="1"/>
  <c r="F193" i="14"/>
  <c r="D193" i="14"/>
  <c r="C193" i="14"/>
  <c r="A193" i="14"/>
  <c r="H193" i="14" s="1"/>
  <c r="F192" i="14"/>
  <c r="D192" i="14"/>
  <c r="C192" i="14"/>
  <c r="A192" i="14"/>
  <c r="H192" i="14" s="1"/>
  <c r="D191" i="14"/>
  <c r="C191" i="14"/>
  <c r="A191" i="14"/>
  <c r="H191" i="14" s="1"/>
  <c r="D190" i="14"/>
  <c r="C190" i="14"/>
  <c r="A190" i="14"/>
  <c r="H189" i="14"/>
  <c r="F189" i="14"/>
  <c r="D189" i="14"/>
  <c r="C189" i="14"/>
  <c r="A189" i="14"/>
  <c r="F188" i="14"/>
  <c r="D188" i="14"/>
  <c r="C188" i="14"/>
  <c r="A188" i="14"/>
  <c r="H188" i="14" s="1"/>
  <c r="H187" i="14"/>
  <c r="C187" i="14"/>
  <c r="A187" i="14"/>
  <c r="A186" i="14"/>
  <c r="D185" i="14"/>
  <c r="C185" i="14"/>
  <c r="A185" i="14"/>
  <c r="H184" i="14"/>
  <c r="F184" i="14"/>
  <c r="D184" i="14"/>
  <c r="C184" i="14"/>
  <c r="H183" i="14"/>
  <c r="F183" i="14"/>
  <c r="D183" i="14"/>
  <c r="C183" i="14"/>
  <c r="H182" i="14"/>
  <c r="F182" i="14"/>
  <c r="D182" i="14"/>
  <c r="C182" i="14"/>
  <c r="B182" i="14"/>
  <c r="H181" i="14"/>
  <c r="D181" i="14"/>
  <c r="C181" i="14"/>
  <c r="A181" i="14"/>
  <c r="F181" i="14" s="1"/>
  <c r="C180" i="14"/>
  <c r="A180" i="14"/>
  <c r="H180" i="14" s="1"/>
  <c r="H179" i="14"/>
  <c r="D179" i="14"/>
  <c r="C179" i="14"/>
  <c r="A179" i="14"/>
  <c r="F179" i="14" s="1"/>
  <c r="F178" i="14"/>
  <c r="D178" i="14"/>
  <c r="C178" i="14"/>
  <c r="A178" i="14"/>
  <c r="H178" i="14" s="1"/>
  <c r="H177" i="14"/>
  <c r="F177" i="14"/>
  <c r="D177" i="14"/>
  <c r="C177" i="14"/>
  <c r="A177" i="14"/>
  <c r="D176" i="14"/>
  <c r="C176" i="14"/>
  <c r="A176" i="14"/>
  <c r="H176" i="14" s="1"/>
  <c r="D175" i="14"/>
  <c r="C175" i="14"/>
  <c r="A175" i="14"/>
  <c r="H174" i="14"/>
  <c r="D174" i="14"/>
  <c r="C174" i="14"/>
  <c r="B174" i="14"/>
  <c r="A174" i="14"/>
  <c r="F174" i="14" s="1"/>
  <c r="F173" i="14"/>
  <c r="D173" i="14"/>
  <c r="C173" i="14"/>
  <c r="A173" i="14"/>
  <c r="H173" i="14" s="1"/>
  <c r="D172" i="14"/>
  <c r="C172" i="14"/>
  <c r="A172" i="14"/>
  <c r="F172" i="14" s="1"/>
  <c r="D171" i="14"/>
  <c r="C171" i="14"/>
  <c r="B171" i="14"/>
  <c r="A171" i="14"/>
  <c r="H170" i="14"/>
  <c r="D170" i="14"/>
  <c r="C170" i="14"/>
  <c r="A170" i="14"/>
  <c r="F170" i="14" s="1"/>
  <c r="D169" i="14"/>
  <c r="C169" i="14"/>
  <c r="A169" i="14"/>
  <c r="F169" i="14" s="1"/>
  <c r="A168" i="14"/>
  <c r="F167" i="14"/>
  <c r="D167" i="14"/>
  <c r="C167" i="14"/>
  <c r="A167" i="14"/>
  <c r="H167" i="14" s="1"/>
  <c r="D166" i="14"/>
  <c r="C166" i="14"/>
  <c r="A166" i="14"/>
  <c r="F166" i="14" s="1"/>
  <c r="F165" i="14"/>
  <c r="D165" i="14"/>
  <c r="C165" i="14"/>
  <c r="B165" i="14"/>
  <c r="A165" i="14"/>
  <c r="H165" i="14" s="1"/>
  <c r="F164" i="14"/>
  <c r="D164" i="14"/>
  <c r="C164" i="14"/>
  <c r="A164" i="14"/>
  <c r="H164" i="14" s="1"/>
  <c r="D163" i="14"/>
  <c r="C163" i="14"/>
  <c r="A163" i="14"/>
  <c r="H163" i="14" s="1"/>
  <c r="D162" i="14"/>
  <c r="C162" i="14"/>
  <c r="A162" i="14"/>
  <c r="H162" i="14" s="1"/>
  <c r="D161" i="14"/>
  <c r="C161" i="14"/>
  <c r="A161" i="14"/>
  <c r="H160" i="14"/>
  <c r="F160" i="14"/>
  <c r="D160" i="14"/>
  <c r="C160" i="14"/>
  <c r="A160" i="14"/>
  <c r="C159" i="14"/>
  <c r="A159" i="14"/>
  <c r="H159" i="14" s="1"/>
  <c r="H158" i="14"/>
  <c r="F158" i="14"/>
  <c r="D158" i="14"/>
  <c r="C158" i="14"/>
  <c r="A158" i="14"/>
  <c r="H157" i="14"/>
  <c r="C157" i="14"/>
  <c r="A157" i="14"/>
  <c r="D156" i="14"/>
  <c r="C156" i="14"/>
  <c r="A156" i="14"/>
  <c r="H155" i="14"/>
  <c r="D155" i="14"/>
  <c r="C155" i="14"/>
  <c r="A155" i="14"/>
  <c r="F155" i="14" s="1"/>
  <c r="F154" i="14"/>
  <c r="D154" i="14"/>
  <c r="C154" i="14"/>
  <c r="A154" i="14"/>
  <c r="H154" i="14" s="1"/>
  <c r="D153" i="14"/>
  <c r="C153" i="14"/>
  <c r="A153" i="14"/>
  <c r="H153" i="14" s="1"/>
  <c r="D152" i="14"/>
  <c r="C152" i="14"/>
  <c r="A152" i="14"/>
  <c r="H151" i="14"/>
  <c r="F151" i="14"/>
  <c r="D151" i="14"/>
  <c r="C151" i="14"/>
  <c r="A151" i="14"/>
  <c r="H150" i="14"/>
  <c r="C150" i="14"/>
  <c r="A150" i="14"/>
  <c r="F149" i="14"/>
  <c r="D149" i="14"/>
  <c r="C149" i="14"/>
  <c r="B149" i="14"/>
  <c r="A149" i="14"/>
  <c r="H149" i="14" s="1"/>
  <c r="F148" i="14"/>
  <c r="D148" i="14"/>
  <c r="C148" i="14"/>
  <c r="A148" i="14"/>
  <c r="H148" i="14" s="1"/>
  <c r="D147" i="14"/>
  <c r="C147" i="14"/>
  <c r="A147" i="14"/>
  <c r="F146" i="14"/>
  <c r="D146" i="14"/>
  <c r="C146" i="14"/>
  <c r="A146" i="14"/>
  <c r="H146" i="14" s="1"/>
  <c r="F145" i="14"/>
  <c r="D145" i="14"/>
  <c r="C145" i="14"/>
  <c r="B145" i="14"/>
  <c r="A145" i="14"/>
  <c r="H145" i="14" s="1"/>
  <c r="F144" i="14"/>
  <c r="D144" i="14"/>
  <c r="C144" i="14"/>
  <c r="A144" i="14"/>
  <c r="H144" i="14" s="1"/>
  <c r="A143" i="14"/>
  <c r="D142" i="14"/>
  <c r="C142" i="14"/>
  <c r="A142" i="14"/>
  <c r="F142" i="14" s="1"/>
  <c r="F141" i="14"/>
  <c r="D141" i="14"/>
  <c r="C141" i="14"/>
  <c r="A141" i="14"/>
  <c r="H141" i="14" s="1"/>
  <c r="H140" i="14"/>
  <c r="D140" i="14"/>
  <c r="C140" i="14"/>
  <c r="A140" i="14"/>
  <c r="F140" i="14" s="1"/>
  <c r="F139" i="14"/>
  <c r="D139" i="14"/>
  <c r="C139" i="14"/>
  <c r="A139" i="14"/>
  <c r="H139" i="14" s="1"/>
  <c r="F138" i="14"/>
  <c r="D138" i="14"/>
  <c r="C138" i="14"/>
  <c r="A138" i="14"/>
  <c r="H138" i="14" s="1"/>
  <c r="F137" i="14"/>
  <c r="D137" i="14"/>
  <c r="C137" i="14"/>
  <c r="A137" i="14"/>
  <c r="H137" i="14" s="1"/>
  <c r="D136" i="14"/>
  <c r="C136" i="14"/>
  <c r="A136" i="14"/>
  <c r="H136" i="14" s="1"/>
  <c r="D135" i="14"/>
  <c r="C135" i="14"/>
  <c r="A135" i="14"/>
  <c r="H134" i="14"/>
  <c r="F134" i="14"/>
  <c r="D134" i="14"/>
  <c r="C134" i="14"/>
  <c r="A134" i="14"/>
  <c r="D133" i="14"/>
  <c r="C133" i="14"/>
  <c r="A133" i="14"/>
  <c r="H132" i="14"/>
  <c r="F132" i="14"/>
  <c r="D132" i="14"/>
  <c r="C132" i="14"/>
  <c r="B132" i="14"/>
  <c r="A132" i="14"/>
  <c r="D131" i="14"/>
  <c r="C131" i="14"/>
  <c r="A131" i="14"/>
  <c r="H130" i="14"/>
  <c r="F130" i="14"/>
  <c r="D130" i="14"/>
  <c r="C130" i="14"/>
  <c r="A130" i="14"/>
  <c r="D129" i="14"/>
  <c r="C129" i="14"/>
  <c r="A129" i="14"/>
  <c r="H128" i="14"/>
  <c r="F128" i="14"/>
  <c r="D128" i="14"/>
  <c r="C128" i="14"/>
  <c r="B128" i="14"/>
  <c r="A128" i="14"/>
  <c r="A127" i="14"/>
  <c r="F126" i="14"/>
  <c r="D126" i="14"/>
  <c r="C126" i="14"/>
  <c r="A126" i="14"/>
  <c r="H126" i="14" s="1"/>
  <c r="D125" i="14"/>
  <c r="C125" i="14"/>
  <c r="A125" i="14"/>
  <c r="H125" i="14" s="1"/>
  <c r="D124" i="14"/>
  <c r="C124" i="14"/>
  <c r="A124" i="14"/>
  <c r="H124" i="14" s="1"/>
  <c r="D123" i="14"/>
  <c r="C123" i="14"/>
  <c r="A123" i="14"/>
  <c r="H123" i="14" s="1"/>
  <c r="D122" i="14"/>
  <c r="C122" i="14"/>
  <c r="A122" i="14"/>
  <c r="H122" i="14" s="1"/>
  <c r="D121" i="14"/>
  <c r="C121" i="14"/>
  <c r="A121" i="14"/>
  <c r="H121" i="14" s="1"/>
  <c r="F120" i="14"/>
  <c r="D120" i="14"/>
  <c r="C120" i="14"/>
  <c r="A120" i="14"/>
  <c r="H120" i="14" s="1"/>
  <c r="D119" i="14"/>
  <c r="C119" i="14"/>
  <c r="A119" i="14"/>
  <c r="H119" i="14" s="1"/>
  <c r="D118" i="14"/>
  <c r="C118" i="14"/>
  <c r="A118" i="14"/>
  <c r="H118" i="14" s="1"/>
  <c r="D117" i="14"/>
  <c r="C117" i="14"/>
  <c r="A117" i="14"/>
  <c r="H117" i="14" s="1"/>
  <c r="C115" i="14"/>
  <c r="A115" i="14"/>
  <c r="H115" i="14" s="1"/>
  <c r="H114" i="14"/>
  <c r="C114" i="14"/>
  <c r="A114" i="14"/>
  <c r="D113" i="14"/>
  <c r="C113" i="14"/>
  <c r="B113" i="14"/>
  <c r="A113" i="14"/>
  <c r="F113" i="14" s="1"/>
  <c r="D112" i="14"/>
  <c r="C112" i="14"/>
  <c r="A112" i="14"/>
  <c r="H112" i="14" s="1"/>
  <c r="D111" i="14"/>
  <c r="C111" i="14"/>
  <c r="A111" i="14"/>
  <c r="F111" i="14" s="1"/>
  <c r="F110" i="14"/>
  <c r="D110" i="14"/>
  <c r="C110" i="14"/>
  <c r="A110" i="14"/>
  <c r="H110" i="14" s="1"/>
  <c r="D109" i="14"/>
  <c r="C109" i="14"/>
  <c r="B109" i="14"/>
  <c r="A109" i="14"/>
  <c r="F109" i="14" s="1"/>
  <c r="D108" i="14"/>
  <c r="C108" i="14"/>
  <c r="A108" i="14"/>
  <c r="H108" i="14" s="1"/>
  <c r="H107" i="14"/>
  <c r="D107" i="14"/>
  <c r="C107" i="14"/>
  <c r="A107" i="14"/>
  <c r="F107" i="14" s="1"/>
  <c r="F106" i="14"/>
  <c r="D106" i="14"/>
  <c r="C106" i="14"/>
  <c r="A106" i="14"/>
  <c r="H106" i="14" s="1"/>
  <c r="D105" i="14"/>
  <c r="C105" i="14"/>
  <c r="B105" i="14"/>
  <c r="A105" i="14"/>
  <c r="F105" i="14" s="1"/>
  <c r="D104" i="14"/>
  <c r="C104" i="14"/>
  <c r="A104" i="14"/>
  <c r="H104" i="14" s="1"/>
  <c r="D103" i="14"/>
  <c r="C103" i="14"/>
  <c r="A103" i="14"/>
  <c r="F103" i="14" s="1"/>
  <c r="F102" i="14"/>
  <c r="D102" i="14"/>
  <c r="C102" i="14"/>
  <c r="A102" i="14"/>
  <c r="H102" i="14" s="1"/>
  <c r="D101" i="14"/>
  <c r="C101" i="14"/>
  <c r="B101" i="14"/>
  <c r="A101" i="14"/>
  <c r="F101" i="14" s="1"/>
  <c r="D100" i="14"/>
  <c r="C100" i="14"/>
  <c r="A100" i="14"/>
  <c r="H100" i="14" s="1"/>
  <c r="J99" i="14"/>
  <c r="F99" i="14"/>
  <c r="D99" i="14"/>
  <c r="C99" i="14"/>
  <c r="A99" i="14"/>
  <c r="H99" i="14" s="1"/>
  <c r="D98" i="14"/>
  <c r="C98" i="14"/>
  <c r="A98" i="14"/>
  <c r="H98" i="14" s="1"/>
  <c r="F97" i="14"/>
  <c r="D97" i="14"/>
  <c r="C97" i="14"/>
  <c r="B97" i="14"/>
  <c r="A97" i="14"/>
  <c r="H97" i="14" s="1"/>
  <c r="A96" i="14"/>
  <c r="H95" i="14"/>
  <c r="F95" i="14"/>
  <c r="D95" i="14"/>
  <c r="C95" i="14"/>
  <c r="A95" i="14"/>
  <c r="D94" i="14"/>
  <c r="C94" i="14"/>
  <c r="A94" i="14"/>
  <c r="H93" i="14"/>
  <c r="F93" i="14"/>
  <c r="D93" i="14"/>
  <c r="C93" i="14"/>
  <c r="A93" i="14"/>
  <c r="D92" i="14"/>
  <c r="C92" i="14"/>
  <c r="A92" i="14"/>
  <c r="H91" i="14"/>
  <c r="F91" i="14"/>
  <c r="D91" i="14"/>
  <c r="C91" i="14"/>
  <c r="A91" i="14"/>
  <c r="D90" i="14"/>
  <c r="C90" i="14"/>
  <c r="A90" i="14"/>
  <c r="H89" i="14"/>
  <c r="F89" i="14"/>
  <c r="D89" i="14"/>
  <c r="C89" i="14"/>
  <c r="B89" i="14"/>
  <c r="A89" i="14"/>
  <c r="D88" i="14"/>
  <c r="C88" i="14"/>
  <c r="A88" i="14"/>
  <c r="H87" i="14"/>
  <c r="F87" i="14"/>
  <c r="D87" i="14"/>
  <c r="C87" i="14"/>
  <c r="A87" i="14"/>
  <c r="D86" i="14"/>
  <c r="C86" i="14"/>
  <c r="A86" i="14"/>
  <c r="H85" i="14"/>
  <c r="F85" i="14"/>
  <c r="D85" i="14"/>
  <c r="C85" i="14"/>
  <c r="A85" i="14"/>
  <c r="D84" i="14"/>
  <c r="C84" i="14"/>
  <c r="A84" i="14"/>
  <c r="H83" i="14"/>
  <c r="F83" i="14"/>
  <c r="D83" i="14"/>
  <c r="C83" i="14"/>
  <c r="A83" i="14"/>
  <c r="D82" i="14"/>
  <c r="C82" i="14"/>
  <c r="A82" i="14"/>
  <c r="A81" i="14"/>
  <c r="D80" i="14"/>
  <c r="C80" i="14"/>
  <c r="A80" i="14"/>
  <c r="F80" i="14" s="1"/>
  <c r="F79" i="14"/>
  <c r="D79" i="14"/>
  <c r="C79" i="14"/>
  <c r="A79" i="14"/>
  <c r="H80" i="14" s="1"/>
  <c r="D78" i="14"/>
  <c r="C78" i="14"/>
  <c r="A78" i="14"/>
  <c r="F78" i="14" s="1"/>
  <c r="D77" i="14"/>
  <c r="C77" i="14"/>
  <c r="A77" i="14"/>
  <c r="H78" i="14" s="1"/>
  <c r="D76" i="14"/>
  <c r="C76" i="14"/>
  <c r="A76" i="14"/>
  <c r="F76" i="14" s="1"/>
  <c r="D75" i="14"/>
  <c r="C75" i="14"/>
  <c r="A75" i="14"/>
  <c r="H76" i="14" s="1"/>
  <c r="D74" i="14"/>
  <c r="C74" i="14"/>
  <c r="A74" i="14"/>
  <c r="F74" i="14" s="1"/>
  <c r="F73" i="14"/>
  <c r="D73" i="14"/>
  <c r="C73" i="14"/>
  <c r="A73" i="14"/>
  <c r="H74" i="14" s="1"/>
  <c r="D72" i="14"/>
  <c r="C72" i="14"/>
  <c r="A72" i="14"/>
  <c r="F72" i="14" s="1"/>
  <c r="F70" i="14"/>
  <c r="D70" i="14"/>
  <c r="C70" i="14"/>
  <c r="B70" i="14"/>
  <c r="A70" i="14"/>
  <c r="F69" i="14"/>
  <c r="D69" i="14"/>
  <c r="C69" i="14"/>
  <c r="A69" i="14"/>
  <c r="C68" i="14"/>
  <c r="A68" i="14"/>
  <c r="H70" i="14" s="1"/>
  <c r="C67" i="14"/>
  <c r="A67" i="14"/>
  <c r="H69" i="14" s="1"/>
  <c r="D66" i="14"/>
  <c r="C66" i="14"/>
  <c r="B66" i="14"/>
  <c r="A66" i="14"/>
  <c r="F66" i="14" s="1"/>
  <c r="D64" i="14"/>
  <c r="C64" i="14"/>
  <c r="A64" i="14"/>
  <c r="H64" i="14" s="1"/>
  <c r="F63" i="14"/>
  <c r="D63" i="14"/>
  <c r="C63" i="14"/>
  <c r="A63" i="14"/>
  <c r="H63" i="14" s="1"/>
  <c r="H62" i="14"/>
  <c r="D62" i="14"/>
  <c r="C62" i="14"/>
  <c r="A62" i="14"/>
  <c r="F62" i="14" s="1"/>
  <c r="F61" i="14"/>
  <c r="D61" i="14"/>
  <c r="C61" i="14"/>
  <c r="A61" i="14"/>
  <c r="H61" i="14" s="1"/>
  <c r="D60" i="14"/>
  <c r="C60" i="14"/>
  <c r="A60" i="14"/>
  <c r="H60" i="14" s="1"/>
  <c r="F59" i="14"/>
  <c r="D59" i="14"/>
  <c r="C59" i="14"/>
  <c r="B59" i="14"/>
  <c r="A59" i="14"/>
  <c r="H59" i="14" s="1"/>
  <c r="D58" i="14"/>
  <c r="C58" i="14"/>
  <c r="A58" i="14"/>
  <c r="H58" i="14" s="1"/>
  <c r="F57" i="14"/>
  <c r="D57" i="14"/>
  <c r="C57" i="14"/>
  <c r="B57" i="14"/>
  <c r="A57" i="14"/>
  <c r="H57" i="14" s="1"/>
  <c r="H56" i="14"/>
  <c r="D56" i="14"/>
  <c r="C56" i="14"/>
  <c r="A56" i="14"/>
  <c r="F56" i="14" s="1"/>
  <c r="A55" i="14"/>
  <c r="D54" i="14"/>
  <c r="C54" i="14"/>
  <c r="A54" i="14"/>
  <c r="H53" i="14"/>
  <c r="F53" i="14"/>
  <c r="D53" i="14"/>
  <c r="C53" i="14"/>
  <c r="A53" i="14"/>
  <c r="D52" i="14"/>
  <c r="C52" i="14"/>
  <c r="A52" i="14"/>
  <c r="H51" i="14"/>
  <c r="F51" i="14"/>
  <c r="D51" i="14"/>
  <c r="C51" i="14"/>
  <c r="B51" i="14"/>
  <c r="A51" i="14"/>
  <c r="D50" i="14"/>
  <c r="C50" i="14"/>
  <c r="A50" i="14"/>
  <c r="H49" i="14"/>
  <c r="F49" i="14"/>
  <c r="D49" i="14"/>
  <c r="C49" i="14"/>
  <c r="A49" i="14"/>
  <c r="D48" i="14"/>
  <c r="C48" i="14"/>
  <c r="A48" i="14"/>
  <c r="H47" i="14"/>
  <c r="F47" i="14"/>
  <c r="D47" i="14"/>
  <c r="C47" i="14"/>
  <c r="A47" i="14"/>
  <c r="D46" i="14"/>
  <c r="C46" i="14"/>
  <c r="A46" i="14"/>
  <c r="H45" i="14"/>
  <c r="F45" i="14"/>
  <c r="D45" i="14"/>
  <c r="C45" i="14"/>
  <c r="A45" i="14"/>
  <c r="D44" i="14"/>
  <c r="C44" i="14"/>
  <c r="A44" i="14"/>
  <c r="D42" i="14"/>
  <c r="C42" i="14"/>
  <c r="B42" i="14"/>
  <c r="A42" i="14"/>
  <c r="H42" i="14" s="1"/>
  <c r="H41" i="14"/>
  <c r="F41" i="14"/>
  <c r="D41" i="14"/>
  <c r="C41" i="14"/>
  <c r="A41" i="14"/>
  <c r="D40" i="14"/>
  <c r="C40" i="14"/>
  <c r="B40" i="14"/>
  <c r="A40" i="14"/>
  <c r="H40" i="14" s="1"/>
  <c r="H39" i="14"/>
  <c r="F39" i="14"/>
  <c r="D39" i="14"/>
  <c r="C39" i="14"/>
  <c r="A39" i="14"/>
  <c r="H38"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B270" i="1"/>
  <c r="B274" i="14" s="1"/>
  <c r="B269" i="1"/>
  <c r="B273" i="14" s="1"/>
  <c r="B268" i="1"/>
  <c r="B272" i="14" s="1"/>
  <c r="B267" i="1"/>
  <c r="B271" i="14" s="1"/>
  <c r="B266" i="1"/>
  <c r="B270" i="14" s="1"/>
  <c r="B265" i="1"/>
  <c r="B264" i="1"/>
  <c r="B268" i="14" s="1"/>
  <c r="B263" i="1"/>
  <c r="B267" i="14" s="1"/>
  <c r="B262" i="1"/>
  <c r="B266" i="14" s="1"/>
  <c r="B261" i="1"/>
  <c r="B265" i="14" s="1"/>
  <c r="B260" i="1"/>
  <c r="B264" i="14" s="1"/>
  <c r="B259" i="1"/>
  <c r="B258" i="1"/>
  <c r="B262" i="14" s="1"/>
  <c r="B257" i="1"/>
  <c r="B261" i="14" s="1"/>
  <c r="B256" i="1"/>
  <c r="B260" i="14" s="1"/>
  <c r="B255" i="1"/>
  <c r="B259" i="14" s="1"/>
  <c r="B254" i="1"/>
  <c r="B258" i="14" s="1"/>
  <c r="B253" i="1"/>
  <c r="B257" i="14" s="1"/>
  <c r="B252" i="1"/>
  <c r="B256" i="14" s="1"/>
  <c r="B251" i="1"/>
  <c r="B255" i="14" s="1"/>
  <c r="B250" i="1"/>
  <c r="B254" i="14" s="1"/>
  <c r="B249" i="1"/>
  <c r="B253" i="14" s="1"/>
  <c r="B248" i="1"/>
  <c r="B252" i="14" s="1"/>
  <c r="B247" i="1"/>
  <c r="B246" i="1"/>
  <c r="B250" i="14" s="1"/>
  <c r="B245" i="1"/>
  <c r="B249" i="14" s="1"/>
  <c r="B244" i="1"/>
  <c r="B248" i="14" s="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B221" i="14" s="1"/>
  <c r="E216" i="1"/>
  <c r="B216" i="1"/>
  <c r="B220" i="14" s="1"/>
  <c r="E215" i="1"/>
  <c r="B215" i="1"/>
  <c r="E214" i="1"/>
  <c r="B214" i="1"/>
  <c r="B218" i="14" s="1"/>
  <c r="E213" i="1"/>
  <c r="B213" i="1"/>
  <c r="B217" i="14" s="1"/>
  <c r="E212" i="1"/>
  <c r="B212" i="1"/>
  <c r="B216" i="14" s="1"/>
  <c r="E211" i="1"/>
  <c r="B211" i="1"/>
  <c r="B215" i="14" s="1"/>
  <c r="E210" i="1"/>
  <c r="B210" i="1"/>
  <c r="B214" i="14" s="1"/>
  <c r="E209" i="1"/>
  <c r="B209" i="1"/>
  <c r="E208" i="1"/>
  <c r="B208" i="1"/>
  <c r="B212" i="14" s="1"/>
  <c r="E207" i="1"/>
  <c r="B207" i="1"/>
  <c r="B211" i="14" s="1"/>
  <c r="E205" i="1"/>
  <c r="B205" i="1"/>
  <c r="B209" i="14" s="1"/>
  <c r="E204" i="1"/>
  <c r="B204" i="1"/>
  <c r="B208" i="14" s="1"/>
  <c r="E203" i="1"/>
  <c r="B203" i="1"/>
  <c r="B207" i="14" s="1"/>
  <c r="E202" i="1"/>
  <c r="B202" i="1"/>
  <c r="B206" i="14" s="1"/>
  <c r="E201" i="1"/>
  <c r="B201" i="1"/>
  <c r="B205" i="14" s="1"/>
  <c r="E200" i="1"/>
  <c r="B200" i="1"/>
  <c r="B204" i="14" s="1"/>
  <c r="E199" i="1"/>
  <c r="B199" i="1"/>
  <c r="B203" i="14" s="1"/>
  <c r="E198" i="1"/>
  <c r="B198" i="1"/>
  <c r="E197" i="1"/>
  <c r="B197" i="1"/>
  <c r="B201" i="14" s="1"/>
  <c r="E196" i="1"/>
  <c r="B196" i="1"/>
  <c r="B200" i="14" s="1"/>
  <c r="E195" i="1"/>
  <c r="B195" i="1"/>
  <c r="B199" i="14" s="1"/>
  <c r="E193" i="1"/>
  <c r="B193" i="1"/>
  <c r="B197" i="14" s="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E177" i="1"/>
  <c r="B177" i="1"/>
  <c r="B181" i="14" s="1"/>
  <c r="E176" i="1"/>
  <c r="B176" i="1"/>
  <c r="B180" i="14" s="1"/>
  <c r="E175" i="1"/>
  <c r="B175" i="1"/>
  <c r="B179" i="14" s="1"/>
  <c r="E174" i="1"/>
  <c r="B174" i="1"/>
  <c r="B178" i="14" s="1"/>
  <c r="E173" i="1"/>
  <c r="B173" i="1"/>
  <c r="B177" i="14" s="1"/>
  <c r="E172" i="1"/>
  <c r="B172" i="1"/>
  <c r="B176" i="14" s="1"/>
  <c r="E171" i="1"/>
  <c r="B171" i="1"/>
  <c r="B175" i="14" s="1"/>
  <c r="E170" i="1"/>
  <c r="B170" i="1"/>
  <c r="E169" i="1"/>
  <c r="B169" i="1"/>
  <c r="B173" i="14" s="1"/>
  <c r="E168" i="1"/>
  <c r="B168" i="1"/>
  <c r="B172" i="14" s="1"/>
  <c r="E167" i="1"/>
  <c r="B167" i="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E140" i="1"/>
  <c r="B140" i="1"/>
  <c r="B144" i="14" s="1"/>
  <c r="E138" i="1"/>
  <c r="B138" i="1"/>
  <c r="B142" i="14" s="1"/>
  <c r="E137" i="1"/>
  <c r="B137" i="1"/>
  <c r="B141" i="14" s="1"/>
  <c r="E136" i="1"/>
  <c r="B136" i="1"/>
  <c r="B140" i="14" s="1"/>
  <c r="E135" i="1"/>
  <c r="B135" i="1"/>
  <c r="B139" i="14" s="1"/>
  <c r="E134" i="1"/>
  <c r="B134" i="1"/>
  <c r="B138" i="14" s="1"/>
  <c r="E133" i="1"/>
  <c r="B133" i="1"/>
  <c r="B137" i="14" s="1"/>
  <c r="E132" i="1"/>
  <c r="B132" i="1"/>
  <c r="B136" i="14" s="1"/>
  <c r="E131" i="1"/>
  <c r="B131" i="1"/>
  <c r="B135" i="14" s="1"/>
  <c r="E130" i="1"/>
  <c r="B130" i="1"/>
  <c r="B134" i="14" s="1"/>
  <c r="E129" i="1"/>
  <c r="B129" i="1"/>
  <c r="B133" i="14" s="1"/>
  <c r="E128" i="1"/>
  <c r="B128" i="1"/>
  <c r="E127" i="1"/>
  <c r="B127" i="1"/>
  <c r="B131" i="14" s="1"/>
  <c r="E126" i="1"/>
  <c r="B126" i="1"/>
  <c r="B130" i="14" s="1"/>
  <c r="E125" i="1"/>
  <c r="B125" i="1"/>
  <c r="B129" i="14" s="1"/>
  <c r="E124" i="1"/>
  <c r="B124" i="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B117" i="14" s="1"/>
  <c r="A112" i="1"/>
  <c r="E111" i="1"/>
  <c r="B111" i="1"/>
  <c r="E110" i="1"/>
  <c r="B110" i="1"/>
  <c r="E109" i="1"/>
  <c r="B109" i="1"/>
  <c r="E108" i="1"/>
  <c r="B108" i="1"/>
  <c r="B112" i="14" s="1"/>
  <c r="E107" i="1"/>
  <c r="B107" i="1"/>
  <c r="B111" i="14" s="1"/>
  <c r="E106" i="1"/>
  <c r="B106" i="1"/>
  <c r="B110" i="14" s="1"/>
  <c r="E105" i="1"/>
  <c r="B105" i="1"/>
  <c r="E104" i="1"/>
  <c r="B104" i="1"/>
  <c r="B108" i="14" s="1"/>
  <c r="E103" i="1"/>
  <c r="B103" i="1"/>
  <c r="B107" i="14" s="1"/>
  <c r="E102" i="1"/>
  <c r="B102" i="1"/>
  <c r="B106" i="14" s="1"/>
  <c r="E101" i="1"/>
  <c r="B101" i="1"/>
  <c r="E100" i="1"/>
  <c r="B100" i="1"/>
  <c r="B104" i="14" s="1"/>
  <c r="E99" i="1"/>
  <c r="B99" i="1"/>
  <c r="B103" i="14" s="1"/>
  <c r="E98" i="1"/>
  <c r="B98" i="1"/>
  <c r="B102" i="14" s="1"/>
  <c r="E97" i="1"/>
  <c r="B97" i="1"/>
  <c r="E96" i="1"/>
  <c r="B96" i="1"/>
  <c r="B100" i="14" s="1"/>
  <c r="E95" i="1"/>
  <c r="B95" i="1"/>
  <c r="B99" i="14" s="1"/>
  <c r="E94" i="1"/>
  <c r="B94" i="1"/>
  <c r="B98" i="14" s="1"/>
  <c r="E93" i="1"/>
  <c r="B93" i="1"/>
  <c r="B91" i="1"/>
  <c r="B95" i="14" s="1"/>
  <c r="E90" i="1"/>
  <c r="B90" i="1"/>
  <c r="B94" i="14" s="1"/>
  <c r="E89" i="1"/>
  <c r="B89" i="1"/>
  <c r="B93" i="14" s="1"/>
  <c r="E88" i="1"/>
  <c r="B88" i="1"/>
  <c r="B92" i="14" s="1"/>
  <c r="E87" i="1"/>
  <c r="B87" i="1"/>
  <c r="B91" i="14" s="1"/>
  <c r="E86" i="1"/>
  <c r="B86" i="1"/>
  <c r="B90" i="14" s="1"/>
  <c r="E85" i="1"/>
  <c r="B85" i="1"/>
  <c r="E84" i="1"/>
  <c r="B84" i="1"/>
  <c r="B88" i="14" s="1"/>
  <c r="E83" i="1"/>
  <c r="B83" i="1"/>
  <c r="B87" i="14" s="1"/>
  <c r="E82" i="1"/>
  <c r="B82" i="1"/>
  <c r="B86" i="14" s="1"/>
  <c r="E81" i="1"/>
  <c r="B81" i="1"/>
  <c r="B85" i="14" s="1"/>
  <c r="E80" i="1"/>
  <c r="B80" i="1"/>
  <c r="B84" i="14" s="1"/>
  <c r="E79" i="1"/>
  <c r="B79" i="1"/>
  <c r="B83" i="14" s="1"/>
  <c r="E78" i="1"/>
  <c r="B78" i="1"/>
  <c r="B82" i="14" s="1"/>
  <c r="E76" i="1"/>
  <c r="B76" i="1"/>
  <c r="B80" i="14" s="1"/>
  <c r="E75" i="1"/>
  <c r="B75" i="1"/>
  <c r="B79" i="14" s="1"/>
  <c r="E74" i="1"/>
  <c r="B74" i="1"/>
  <c r="B78" i="14" s="1"/>
  <c r="E73" i="1"/>
  <c r="B73" i="1"/>
  <c r="B77" i="14" s="1"/>
  <c r="E72" i="1"/>
  <c r="B72" i="1"/>
  <c r="B76" i="14" s="1"/>
  <c r="E71" i="1"/>
  <c r="B71" i="1"/>
  <c r="B75" i="14" s="1"/>
  <c r="E70" i="1"/>
  <c r="B70" i="1"/>
  <c r="B74" i="14" s="1"/>
  <c r="E69" i="1"/>
  <c r="B69" i="1"/>
  <c r="B73" i="14" s="1"/>
  <c r="E68" i="1"/>
  <c r="B68" i="1"/>
  <c r="B72" i="14" s="1"/>
  <c r="E66" i="1"/>
  <c r="B66" i="1"/>
  <c r="E65" i="1"/>
  <c r="B65" i="1"/>
  <c r="B69" i="14" s="1"/>
  <c r="E64" i="1"/>
  <c r="B64" i="1"/>
  <c r="B68" i="14" s="1"/>
  <c r="E63" i="1"/>
  <c r="B63" i="1"/>
  <c r="B67" i="14" s="1"/>
  <c r="E62" i="1"/>
  <c r="B62" i="1"/>
  <c r="A61" i="1"/>
  <c r="E60" i="1"/>
  <c r="B60" i="1"/>
  <c r="B58" i="10" s="1"/>
  <c r="E59" i="1"/>
  <c r="B59" i="1"/>
  <c r="B57" i="10" s="1"/>
  <c r="E58" i="1"/>
  <c r="B58" i="1"/>
  <c r="B56" i="10" s="1"/>
  <c r="E57" i="1"/>
  <c r="B57" i="1"/>
  <c r="B55" i="10" s="1"/>
  <c r="E56" i="1"/>
  <c r="B56" i="1"/>
  <c r="B54" i="10" s="1"/>
  <c r="E55" i="1"/>
  <c r="B55" i="1"/>
  <c r="B53" i="10" s="1"/>
  <c r="E54" i="1"/>
  <c r="B54" i="1"/>
  <c r="B52" i="10" s="1"/>
  <c r="E53" i="1"/>
  <c r="B53" i="1"/>
  <c r="B51" i="10" s="1"/>
  <c r="E52" i="1"/>
  <c r="B52" i="1"/>
  <c r="B50" i="10" s="1"/>
  <c r="E50" i="1"/>
  <c r="B50" i="1"/>
  <c r="E49" i="1"/>
  <c r="B49" i="1"/>
  <c r="B47" i="10" s="1"/>
  <c r="E48" i="1"/>
  <c r="B48" i="1"/>
  <c r="E47" i="1"/>
  <c r="B47" i="1"/>
  <c r="B45" i="10" s="1"/>
  <c r="E46" i="1"/>
  <c r="B46" i="1"/>
  <c r="E45" i="1"/>
  <c r="B45" i="1"/>
  <c r="B43" i="10" s="1"/>
  <c r="E44" i="1"/>
  <c r="B44" i="1"/>
  <c r="E43" i="1"/>
  <c r="B43" i="1"/>
  <c r="B41" i="10" s="1"/>
  <c r="E42" i="1"/>
  <c r="B42" i="1"/>
  <c r="E41" i="1"/>
  <c r="B41" i="1"/>
  <c r="B39" i="10" s="1"/>
  <c r="E40" i="1"/>
  <c r="B40" i="1"/>
  <c r="E38" i="1"/>
  <c r="B38" i="1"/>
  <c r="B36" i="10" s="1"/>
  <c r="E37" i="1"/>
  <c r="B37" i="1"/>
  <c r="B35" i="10" s="1"/>
  <c r="E36" i="1"/>
  <c r="B36" i="1"/>
  <c r="B34" i="10" s="1"/>
  <c r="F35" i="1"/>
  <c r="E35" i="1"/>
  <c r="B35" i="1"/>
  <c r="B33" i="10" s="1"/>
  <c r="F34" i="1"/>
  <c r="E34" i="1"/>
  <c r="B34" i="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D109" i="15" l="1"/>
  <c r="E109" i="15" s="1"/>
  <c r="D189" i="15"/>
  <c r="E189" i="15" s="1"/>
  <c r="D52" i="15"/>
  <c r="E52" i="15" s="1"/>
  <c r="D58" i="15"/>
  <c r="E58" i="15" s="1"/>
  <c r="D73" i="15"/>
  <c r="E73" i="15" s="1"/>
  <c r="D81" i="15"/>
  <c r="E81" i="15" s="1"/>
  <c r="D132" i="15"/>
  <c r="E132" i="15" s="1"/>
  <c r="D135" i="15"/>
  <c r="E135" i="15" s="1"/>
  <c r="D139" i="15"/>
  <c r="E139" i="15" s="1"/>
  <c r="D143" i="15"/>
  <c r="E143" i="15" s="1"/>
  <c r="D167" i="15"/>
  <c r="E167" i="15" s="1"/>
  <c r="D174" i="15"/>
  <c r="E174" i="15" s="1"/>
  <c r="D181" i="15"/>
  <c r="E181" i="15" s="1"/>
  <c r="D203" i="15"/>
  <c r="E203" i="15" s="1"/>
  <c r="D215" i="15"/>
  <c r="E215" i="15" s="1"/>
  <c r="D49" i="15"/>
  <c r="E49" i="15" s="1"/>
  <c r="D95" i="15"/>
  <c r="E95" i="15" s="1"/>
  <c r="D103" i="15"/>
  <c r="E103" i="15" s="1"/>
  <c r="D107" i="15"/>
  <c r="E107" i="15" s="1"/>
  <c r="D125" i="15"/>
  <c r="E125" i="15" s="1"/>
  <c r="D129" i="15"/>
  <c r="E129" i="15" s="1"/>
  <c r="D168" i="15"/>
  <c r="E168" i="15" s="1"/>
  <c r="D171" i="15"/>
  <c r="E171" i="15" s="1"/>
  <c r="D175" i="15"/>
  <c r="E175" i="15" s="1"/>
  <c r="D179" i="15"/>
  <c r="E179" i="15" s="1"/>
  <c r="D204" i="15"/>
  <c r="E204" i="15" s="1"/>
  <c r="D223" i="15"/>
  <c r="E223" i="15" s="1"/>
  <c r="D62" i="15"/>
  <c r="E62" i="15" s="1"/>
  <c r="D96" i="15"/>
  <c r="E96" i="15" s="1"/>
  <c r="D99" i="15"/>
  <c r="E99" i="15" s="1"/>
  <c r="D140" i="15"/>
  <c r="E140" i="15" s="1"/>
  <c r="D165" i="15"/>
  <c r="E165" i="15" s="1"/>
  <c r="D201" i="15"/>
  <c r="E201" i="15" s="1"/>
  <c r="D216" i="15"/>
  <c r="E216" i="15" s="1"/>
  <c r="D56" i="15"/>
  <c r="E56" i="15" s="1"/>
  <c r="D59" i="15"/>
  <c r="E59" i="15" s="1"/>
  <c r="D67" i="15"/>
  <c r="E67" i="15" s="1"/>
  <c r="D70" i="15"/>
  <c r="E70" i="15" s="1"/>
  <c r="D93" i="15"/>
  <c r="E93" i="15" s="1"/>
  <c r="D104" i="15"/>
  <c r="E104" i="15" s="1"/>
  <c r="D118" i="15"/>
  <c r="E118" i="15" s="1"/>
  <c r="D130" i="15"/>
  <c r="E130" i="15" s="1"/>
  <c r="D154" i="15"/>
  <c r="E154" i="15" s="1"/>
  <c r="D161" i="15"/>
  <c r="E161" i="15" s="1"/>
  <c r="D176" i="15"/>
  <c r="E176" i="15" s="1"/>
  <c r="D197" i="15"/>
  <c r="E197" i="15" s="1"/>
  <c r="D209" i="15"/>
  <c r="E209" i="15" s="1"/>
  <c r="D53" i="15"/>
  <c r="E53" i="15" s="1"/>
  <c r="D82" i="15"/>
  <c r="E82" i="15" s="1"/>
  <c r="D89" i="15"/>
  <c r="E89" i="15" s="1"/>
  <c r="D119" i="15"/>
  <c r="E119" i="15" s="1"/>
  <c r="D122" i="15"/>
  <c r="E122" i="15" s="1"/>
  <c r="D144" i="15"/>
  <c r="E144" i="15" s="1"/>
  <c r="D155" i="15"/>
  <c r="E155" i="15" s="1"/>
  <c r="D158" i="15"/>
  <c r="E158" i="15" s="1"/>
  <c r="D166" i="15"/>
  <c r="E166" i="15" s="1"/>
  <c r="D190" i="15"/>
  <c r="E190" i="15" s="1"/>
  <c r="D202" i="15"/>
  <c r="E202" i="15" s="1"/>
  <c r="D50" i="15"/>
  <c r="E50" i="15" s="1"/>
  <c r="D64" i="15"/>
  <c r="E64" i="15" s="1"/>
  <c r="D83" i="15"/>
  <c r="E83" i="15" s="1"/>
  <c r="D86" i="15"/>
  <c r="E86" i="15" s="1"/>
  <c r="D94" i="15"/>
  <c r="E94" i="15" s="1"/>
  <c r="D108" i="15"/>
  <c r="E108" i="15" s="1"/>
  <c r="D112" i="15"/>
  <c r="E112" i="15" s="1"/>
  <c r="D116" i="15"/>
  <c r="E116" i="15" s="1"/>
  <c r="D127" i="15"/>
  <c r="E127" i="15" s="1"/>
  <c r="D152" i="15"/>
  <c r="E152" i="15" s="1"/>
  <c r="D180" i="15"/>
  <c r="E180" i="15" s="1"/>
  <c r="D191" i="15"/>
  <c r="E191" i="15" s="1"/>
  <c r="A65" i="18"/>
  <c r="A115" i="18"/>
  <c r="A179" i="10"/>
  <c r="A64" i="10"/>
  <c r="A198" i="18"/>
  <c r="A268" i="10"/>
  <c r="A120" i="10"/>
  <c r="A74" i="10"/>
  <c r="A89" i="10"/>
  <c r="A161" i="10"/>
  <c r="A191" i="10"/>
  <c r="A136" i="10"/>
  <c r="O47" i="20"/>
  <c r="P47" i="20" s="1"/>
  <c r="O43" i="20"/>
  <c r="P43" i="20" s="1"/>
  <c r="O39" i="20"/>
  <c r="P39" i="20" s="1"/>
  <c r="O35" i="20"/>
  <c r="P35" i="20" s="1"/>
  <c r="O31" i="20"/>
  <c r="P31" i="20" s="1"/>
  <c r="O27" i="20"/>
  <c r="P27" i="20" s="1"/>
  <c r="R48" i="20"/>
  <c r="S48" i="20" s="1"/>
  <c r="J48" i="20" s="1"/>
  <c r="R44" i="20"/>
  <c r="S44" i="20" s="1"/>
  <c r="J44" i="20" s="1"/>
  <c r="R46" i="20"/>
  <c r="S46" i="20" s="1"/>
  <c r="J46" i="20" s="1"/>
  <c r="R41" i="20"/>
  <c r="S41" i="20" s="1"/>
  <c r="O38" i="20"/>
  <c r="P38" i="20" s="1"/>
  <c r="O36" i="20"/>
  <c r="P36" i="20" s="1"/>
  <c r="O28" i="20"/>
  <c r="P28" i="20" s="1"/>
  <c r="O25" i="20"/>
  <c r="P25" i="20" s="1"/>
  <c r="R49" i="20"/>
  <c r="S49" i="20" s="1"/>
  <c r="J49" i="20" s="1"/>
  <c r="O46" i="20"/>
  <c r="P46" i="20" s="1"/>
  <c r="O41" i="20"/>
  <c r="P41" i="20" s="1"/>
  <c r="O44" i="20"/>
  <c r="P44" i="20" s="1"/>
  <c r="R39" i="20"/>
  <c r="S39" i="20" s="1"/>
  <c r="J39" i="20" s="1"/>
  <c r="O49" i="20"/>
  <c r="P49" i="20" s="1"/>
  <c r="R37" i="20"/>
  <c r="S37" i="20" s="1"/>
  <c r="J37" i="20" s="1"/>
  <c r="O34" i="20"/>
  <c r="P34" i="20" s="1"/>
  <c r="O26" i="20"/>
  <c r="P26" i="20" s="1"/>
  <c r="R47" i="20"/>
  <c r="S47" i="20" s="1"/>
  <c r="J47" i="20" s="1"/>
  <c r="R42" i="20"/>
  <c r="S42" i="20" s="1"/>
  <c r="J42" i="20" s="1"/>
  <c r="O29" i="20"/>
  <c r="P29" i="20" s="1"/>
  <c r="O37" i="20"/>
  <c r="P37" i="20" s="1"/>
  <c r="O32" i="20"/>
  <c r="P32" i="20" s="1"/>
  <c r="R45" i="20"/>
  <c r="S45" i="20" s="1"/>
  <c r="J45" i="20" s="1"/>
  <c r="O42" i="20"/>
  <c r="P42" i="20" s="1"/>
  <c r="R35" i="20"/>
  <c r="S35" i="20" s="1"/>
  <c r="J35" i="20" s="1"/>
  <c r="O45" i="20"/>
  <c r="P45" i="20" s="1"/>
  <c r="O48" i="20"/>
  <c r="P48" i="20" s="1"/>
  <c r="T48" i="20" s="1"/>
  <c r="R31" i="20"/>
  <c r="S31" i="20" s="1"/>
  <c r="J31" i="20" s="1"/>
  <c r="O40" i="20"/>
  <c r="P40" i="20" s="1"/>
  <c r="R33" i="20"/>
  <c r="S33" i="20" s="1"/>
  <c r="J33" i="20" s="1"/>
  <c r="R43" i="20"/>
  <c r="S43" i="20" s="1"/>
  <c r="J43" i="20" s="1"/>
  <c r="O33" i="20"/>
  <c r="P33" i="20" s="1"/>
  <c r="O30" i="20"/>
  <c r="P30" i="20" s="1"/>
  <c r="H46" i="14"/>
  <c r="R32" i="20" s="1"/>
  <c r="S32" i="20" s="1"/>
  <c r="J32" i="20" s="1"/>
  <c r="F46" i="14"/>
  <c r="H54" i="14"/>
  <c r="R40" i="20" s="1"/>
  <c r="S40" i="20" s="1"/>
  <c r="J40" i="20" s="1"/>
  <c r="F54" i="14"/>
  <c r="H84" i="14"/>
  <c r="F84" i="14"/>
  <c r="H92" i="14"/>
  <c r="F92" i="14"/>
  <c r="H156" i="14"/>
  <c r="F156" i="14"/>
  <c r="H233" i="14"/>
  <c r="F233" i="14"/>
  <c r="H135" i="14"/>
  <c r="F135" i="14"/>
  <c r="F105" i="1"/>
  <c r="B49" i="14"/>
  <c r="B64" i="14"/>
  <c r="H67" i="14"/>
  <c r="F153" i="14"/>
  <c r="H175" i="14"/>
  <c r="F175" i="14"/>
  <c r="H272" i="14"/>
  <c r="F272" i="14"/>
  <c r="D66" i="18"/>
  <c r="C66" i="18"/>
  <c r="F56" i="1"/>
  <c r="F40" i="14"/>
  <c r="B62" i="14"/>
  <c r="F77" i="14"/>
  <c r="H105" i="14"/>
  <c r="H113" i="14"/>
  <c r="H133" i="14"/>
  <c r="F133" i="14"/>
  <c r="H169" i="14"/>
  <c r="H172" i="14"/>
  <c r="H211" i="14"/>
  <c r="F211" i="14"/>
  <c r="H261" i="14"/>
  <c r="F261" i="14"/>
  <c r="B66" i="18"/>
  <c r="H147" i="14"/>
  <c r="F147" i="14"/>
  <c r="F37" i="1"/>
  <c r="B32" i="10"/>
  <c r="B38" i="14"/>
  <c r="B42" i="10"/>
  <c r="B48" i="14"/>
  <c r="B277" i="10"/>
  <c r="B273" i="10"/>
  <c r="B269" i="10"/>
  <c r="B265" i="10"/>
  <c r="B261" i="10"/>
  <c r="B257" i="10"/>
  <c r="B253" i="10"/>
  <c r="B249" i="10"/>
  <c r="B245" i="10"/>
  <c r="B241" i="10"/>
  <c r="B237" i="10"/>
  <c r="B233" i="10"/>
  <c r="B229" i="10"/>
  <c r="B221" i="10"/>
  <c r="B278" i="10"/>
  <c r="B274" i="10"/>
  <c r="B270" i="10"/>
  <c r="B266" i="10"/>
  <c r="B262" i="10"/>
  <c r="B258" i="10"/>
  <c r="B254" i="10"/>
  <c r="B250" i="10"/>
  <c r="B246" i="10"/>
  <c r="B242" i="10"/>
  <c r="B234" i="10"/>
  <c r="B230" i="10"/>
  <c r="B226" i="10"/>
  <c r="N256" i="20"/>
  <c r="N252" i="20"/>
  <c r="N248" i="20"/>
  <c r="N244" i="20"/>
  <c r="N240" i="20"/>
  <c r="N236" i="20"/>
  <c r="N232" i="20"/>
  <c r="N228" i="20"/>
  <c r="N224" i="20"/>
  <c r="N220" i="20"/>
  <c r="N216" i="20"/>
  <c r="N212" i="20"/>
  <c r="N165" i="20"/>
  <c r="B279" i="10"/>
  <c r="B275" i="10"/>
  <c r="B271" i="10"/>
  <c r="B267" i="10"/>
  <c r="B263" i="10"/>
  <c r="B259" i="10"/>
  <c r="B255" i="10"/>
  <c r="B251" i="10"/>
  <c r="B247" i="10"/>
  <c r="B243" i="10"/>
  <c r="B239" i="10"/>
  <c r="B235" i="10"/>
  <c r="B227" i="10"/>
  <c r="B223" i="10"/>
  <c r="B280" i="10"/>
  <c r="B276" i="10"/>
  <c r="B272" i="10"/>
  <c r="B264" i="10"/>
  <c r="B260" i="10"/>
  <c r="B256" i="10"/>
  <c r="B252" i="10"/>
  <c r="B248" i="10"/>
  <c r="B244" i="10"/>
  <c r="B240" i="10"/>
  <c r="B236" i="10"/>
  <c r="B232" i="10"/>
  <c r="B228" i="10"/>
  <c r="B224" i="10"/>
  <c r="N253" i="20"/>
  <c r="N237" i="20"/>
  <c r="N221" i="20"/>
  <c r="N199" i="20"/>
  <c r="N192" i="20"/>
  <c r="N182" i="20"/>
  <c r="N250" i="20"/>
  <c r="N234" i="20"/>
  <c r="N218" i="20"/>
  <c r="N208" i="20"/>
  <c r="N189" i="20"/>
  <c r="N162" i="20"/>
  <c r="B218" i="10"/>
  <c r="B214" i="10"/>
  <c r="B210" i="10"/>
  <c r="B206" i="10"/>
  <c r="B202" i="10"/>
  <c r="B198" i="10"/>
  <c r="B194" i="10"/>
  <c r="B190" i="10"/>
  <c r="B186" i="10"/>
  <c r="B182" i="10"/>
  <c r="B178" i="10"/>
  <c r="B174" i="10"/>
  <c r="B170" i="10"/>
  <c r="B166" i="10"/>
  <c r="B162" i="10"/>
  <c r="B158" i="10"/>
  <c r="B154" i="10"/>
  <c r="B150" i="10"/>
  <c r="B146" i="10"/>
  <c r="B142" i="10"/>
  <c r="B138" i="10"/>
  <c r="B134" i="10"/>
  <c r="B130" i="10"/>
  <c r="B126" i="10"/>
  <c r="B122" i="10"/>
  <c r="B118" i="10"/>
  <c r="B114" i="10"/>
  <c r="B222" i="10"/>
  <c r="B219" i="10"/>
  <c r="B215" i="10"/>
  <c r="B211" i="10"/>
  <c r="B207" i="10"/>
  <c r="B199" i="10"/>
  <c r="B195" i="10"/>
  <c r="B187" i="10"/>
  <c r="B183" i="10"/>
  <c r="B175" i="10"/>
  <c r="B171" i="10"/>
  <c r="N245" i="20"/>
  <c r="B216" i="10"/>
  <c r="B212" i="10"/>
  <c r="B208" i="10"/>
  <c r="B204" i="10"/>
  <c r="B200" i="10"/>
  <c r="B196" i="10"/>
  <c r="B192" i="10"/>
  <c r="B188" i="10"/>
  <c r="B184" i="10"/>
  <c r="B180" i="10"/>
  <c r="B176" i="10"/>
  <c r="B172" i="10"/>
  <c r="B168" i="10"/>
  <c r="B164" i="10"/>
  <c r="B160" i="10"/>
  <c r="B156" i="10"/>
  <c r="B152" i="10"/>
  <c r="B148" i="10"/>
  <c r="B144" i="10"/>
  <c r="B140" i="10"/>
  <c r="B159" i="10"/>
  <c r="B131" i="10"/>
  <c r="B189" i="10"/>
  <c r="B149" i="10"/>
  <c r="B135" i="10"/>
  <c r="B124" i="10"/>
  <c r="B113" i="10"/>
  <c r="B105" i="10"/>
  <c r="B101" i="10"/>
  <c r="B97" i="10"/>
  <c r="B93" i="10"/>
  <c r="B85" i="10"/>
  <c r="B81" i="10"/>
  <c r="B77" i="10"/>
  <c r="B73" i="10"/>
  <c r="B69" i="10"/>
  <c r="B65" i="10"/>
  <c r="B209" i="10"/>
  <c r="B173" i="10"/>
  <c r="B163" i="10"/>
  <c r="B139" i="10"/>
  <c r="B128" i="10"/>
  <c r="B117" i="10"/>
  <c r="N238" i="20"/>
  <c r="N231" i="20"/>
  <c r="N206" i="20"/>
  <c r="N187" i="20"/>
  <c r="N152" i="20"/>
  <c r="B193" i="10"/>
  <c r="B153" i="10"/>
  <c r="B132" i="10"/>
  <c r="B121" i="10"/>
  <c r="N251" i="20"/>
  <c r="N249" i="20"/>
  <c r="N247" i="20"/>
  <c r="N226" i="20"/>
  <c r="N214" i="20"/>
  <c r="N209" i="20"/>
  <c r="B167" i="10"/>
  <c r="B143" i="10"/>
  <c r="B125" i="10"/>
  <c r="B110" i="10"/>
  <c r="B106" i="10"/>
  <c r="B102" i="10"/>
  <c r="B98" i="10"/>
  <c r="B94" i="10"/>
  <c r="B90" i="10"/>
  <c r="B86" i="10"/>
  <c r="B82" i="10"/>
  <c r="B78" i="10"/>
  <c r="B70" i="10"/>
  <c r="B66" i="10"/>
  <c r="B213" i="10"/>
  <c r="B177" i="10"/>
  <c r="B157" i="10"/>
  <c r="B129" i="10"/>
  <c r="B197" i="10"/>
  <c r="B147" i="10"/>
  <c r="B133" i="10"/>
  <c r="N243" i="20"/>
  <c r="N241" i="20"/>
  <c r="N217" i="20"/>
  <c r="N207" i="20"/>
  <c r="N198" i="20"/>
  <c r="N193" i="20"/>
  <c r="B181" i="10"/>
  <c r="B137" i="10"/>
  <c r="B111" i="10"/>
  <c r="B107" i="10"/>
  <c r="B103" i="10"/>
  <c r="B99" i="10"/>
  <c r="B95" i="10"/>
  <c r="B91" i="10"/>
  <c r="B87" i="10"/>
  <c r="B83" i="10"/>
  <c r="B79" i="10"/>
  <c r="B75" i="10"/>
  <c r="B71" i="10"/>
  <c r="B67" i="10"/>
  <c r="B63" i="10"/>
  <c r="B217" i="10"/>
  <c r="B151" i="10"/>
  <c r="B115" i="10"/>
  <c r="B201" i="10"/>
  <c r="B165" i="10"/>
  <c r="B141" i="10"/>
  <c r="B119" i="10"/>
  <c r="B80" i="10"/>
  <c r="B60" i="10"/>
  <c r="N203" i="20"/>
  <c r="N197" i="20"/>
  <c r="N191" i="20"/>
  <c r="N180" i="20"/>
  <c r="N175" i="20"/>
  <c r="N170" i="20"/>
  <c r="N154" i="20"/>
  <c r="N146" i="20"/>
  <c r="N101" i="20"/>
  <c r="B169" i="10"/>
  <c r="B116" i="10"/>
  <c r="N227" i="20"/>
  <c r="N223" i="20"/>
  <c r="N201" i="20"/>
  <c r="N163" i="20"/>
  <c r="N160" i="20"/>
  <c r="N157" i="20"/>
  <c r="N149" i="20"/>
  <c r="N138" i="20"/>
  <c r="N135" i="20"/>
  <c r="N132" i="20"/>
  <c r="K133" i="20" s="1"/>
  <c r="N129" i="20"/>
  <c r="D94" i="20"/>
  <c r="D90" i="20"/>
  <c r="N86" i="20"/>
  <c r="D85" i="20"/>
  <c r="N76" i="20"/>
  <c r="N72" i="20"/>
  <c r="D67" i="20"/>
  <c r="N59" i="20"/>
  <c r="N55" i="20"/>
  <c r="B100" i="10"/>
  <c r="N229" i="20"/>
  <c r="N185" i="20"/>
  <c r="N178" i="20"/>
  <c r="N173" i="20"/>
  <c r="N168" i="20"/>
  <c r="B185" i="10"/>
  <c r="B123" i="10"/>
  <c r="B84" i="10"/>
  <c r="B61" i="10"/>
  <c r="N254" i="20"/>
  <c r="N210" i="20"/>
  <c r="K211" i="20" s="1"/>
  <c r="B145" i="10"/>
  <c r="B68" i="10"/>
  <c r="N242" i="20"/>
  <c r="N166" i="20"/>
  <c r="N161" i="20"/>
  <c r="N155" i="20"/>
  <c r="N150" i="20"/>
  <c r="N144" i="20"/>
  <c r="N133" i="20"/>
  <c r="B104" i="10"/>
  <c r="N233" i="20"/>
  <c r="N222" i="20"/>
  <c r="N205" i="20"/>
  <c r="N196" i="20"/>
  <c r="N190" i="20"/>
  <c r="N181" i="20"/>
  <c r="N176" i="20"/>
  <c r="N171" i="20"/>
  <c r="N158" i="20"/>
  <c r="N136" i="20"/>
  <c r="B127" i="10"/>
  <c r="B88" i="10"/>
  <c r="B62" i="10"/>
  <c r="N235" i="20"/>
  <c r="N200" i="20"/>
  <c r="N194" i="20"/>
  <c r="N188" i="20"/>
  <c r="N186" i="20"/>
  <c r="N174" i="20"/>
  <c r="N147" i="20"/>
  <c r="B155" i="10"/>
  <c r="B72" i="10"/>
  <c r="N246" i="20"/>
  <c r="N202" i="20"/>
  <c r="N179" i="20"/>
  <c r="N169" i="20"/>
  <c r="B205" i="10"/>
  <c r="B108" i="10"/>
  <c r="B92" i="10"/>
  <c r="N239" i="20"/>
  <c r="N215" i="20"/>
  <c r="N213" i="20"/>
  <c r="N159" i="20"/>
  <c r="B76" i="10"/>
  <c r="N230" i="20"/>
  <c r="N211" i="20"/>
  <c r="N177" i="20"/>
  <c r="N148" i="20"/>
  <c r="N145" i="20"/>
  <c r="N137" i="20"/>
  <c r="N131" i="20"/>
  <c r="B112" i="10"/>
  <c r="N167" i="20"/>
  <c r="K168" i="20" s="1"/>
  <c r="N139" i="20"/>
  <c r="N134" i="20"/>
  <c r="N120" i="20"/>
  <c r="N98" i="20"/>
  <c r="D92" i="20"/>
  <c r="N68" i="20"/>
  <c r="N195" i="20"/>
  <c r="N141" i="20"/>
  <c r="N114" i="20"/>
  <c r="N109" i="20"/>
  <c r="N82" i="20"/>
  <c r="D81" i="20"/>
  <c r="N78" i="20"/>
  <c r="N65" i="20"/>
  <c r="N58" i="20"/>
  <c r="N51" i="20"/>
  <c r="N219" i="20"/>
  <c r="N127" i="20"/>
  <c r="N116" i="20"/>
  <c r="N104" i="20"/>
  <c r="K105" i="20" s="1"/>
  <c r="N93" i="20"/>
  <c r="D89" i="20"/>
  <c r="N75" i="20"/>
  <c r="N255" i="20"/>
  <c r="N225" i="20"/>
  <c r="N143" i="20"/>
  <c r="N125" i="20"/>
  <c r="N123" i="20"/>
  <c r="N107" i="20"/>
  <c r="N90" i="20"/>
  <c r="D78" i="20"/>
  <c r="D65" i="20"/>
  <c r="N62" i="20"/>
  <c r="K63" i="20" s="1"/>
  <c r="N184" i="20"/>
  <c r="N151" i="20"/>
  <c r="N102" i="20"/>
  <c r="N204" i="20"/>
  <c r="N121" i="20"/>
  <c r="N119" i="20"/>
  <c r="N112" i="20"/>
  <c r="N110" i="20"/>
  <c r="D96" i="20"/>
  <c r="N87" i="20"/>
  <c r="N79" i="20"/>
  <c r="N66" i="20"/>
  <c r="N183" i="20"/>
  <c r="N105" i="20"/>
  <c r="N94" i="20"/>
  <c r="N91" i="20"/>
  <c r="N73" i="20"/>
  <c r="N153" i="20"/>
  <c r="N140" i="20"/>
  <c r="N126" i="20"/>
  <c r="N117" i="20"/>
  <c r="N115" i="20"/>
  <c r="N156" i="20"/>
  <c r="N142" i="20"/>
  <c r="N100" i="20"/>
  <c r="D91" i="20"/>
  <c r="N88" i="20"/>
  <c r="N80" i="20"/>
  <c r="N130" i="20"/>
  <c r="N128" i="20"/>
  <c r="N122" i="20"/>
  <c r="N113" i="20"/>
  <c r="N108" i="20"/>
  <c r="N106" i="20"/>
  <c r="N103" i="20"/>
  <c r="N97" i="20"/>
  <c r="N77" i="20"/>
  <c r="N67" i="20"/>
  <c r="N172" i="20"/>
  <c r="K173" i="20" s="1"/>
  <c r="N111" i="20"/>
  <c r="N84" i="20"/>
  <c r="N92" i="20"/>
  <c r="D84" i="20"/>
  <c r="D80" i="20"/>
  <c r="N53" i="20"/>
  <c r="D88" i="20"/>
  <c r="N83" i="20"/>
  <c r="N71" i="20"/>
  <c r="D87" i="20"/>
  <c r="D83" i="20"/>
  <c r="D79" i="20"/>
  <c r="N64" i="20"/>
  <c r="N60" i="20"/>
  <c r="K61" i="20" s="1"/>
  <c r="N56" i="20"/>
  <c r="N99" i="20"/>
  <c r="N74" i="20"/>
  <c r="D95" i="20"/>
  <c r="N70" i="20"/>
  <c r="K70" i="20" s="1"/>
  <c r="D64" i="20"/>
  <c r="N54" i="20"/>
  <c r="D86" i="20"/>
  <c r="D82" i="20"/>
  <c r="N52" i="20"/>
  <c r="N118" i="20"/>
  <c r="N63" i="20"/>
  <c r="D93" i="20"/>
  <c r="N57" i="20"/>
  <c r="N164" i="20"/>
  <c r="N89" i="20"/>
  <c r="N61" i="20"/>
  <c r="N69" i="20"/>
  <c r="N85" i="20"/>
  <c r="N124" i="20"/>
  <c r="N81" i="20"/>
  <c r="D66" i="20"/>
  <c r="N50" i="20"/>
  <c r="B96" i="10"/>
  <c r="A65" i="14"/>
  <c r="R245" i="20" s="1"/>
  <c r="S245" i="20" s="1"/>
  <c r="J245" i="20" s="1"/>
  <c r="F185" i="1"/>
  <c r="F211" i="1"/>
  <c r="H44" i="14"/>
  <c r="R30" i="20" s="1"/>
  <c r="S30" i="20" s="1"/>
  <c r="F44" i="14"/>
  <c r="H52" i="14"/>
  <c r="R38" i="20" s="1"/>
  <c r="S38" i="20" s="1"/>
  <c r="J38" i="20" s="1"/>
  <c r="F52" i="14"/>
  <c r="B60" i="14"/>
  <c r="H82" i="14"/>
  <c r="F82" i="14"/>
  <c r="H90" i="14"/>
  <c r="F90" i="14"/>
  <c r="F100" i="14"/>
  <c r="F108" i="14"/>
  <c r="H230" i="14"/>
  <c r="F230" i="14"/>
  <c r="H250" i="14"/>
  <c r="F250" i="14"/>
  <c r="D74" i="18"/>
  <c r="C74" i="18"/>
  <c r="F263" i="1"/>
  <c r="F257" i="1"/>
  <c r="F251" i="1"/>
  <c r="F203" i="1"/>
  <c r="F199" i="1"/>
  <c r="F195" i="1"/>
  <c r="F261" i="1"/>
  <c r="F255" i="1"/>
  <c r="F249" i="1"/>
  <c r="F151" i="1"/>
  <c r="F147" i="1"/>
  <c r="F143" i="1"/>
  <c r="F138" i="1"/>
  <c r="F87" i="1"/>
  <c r="F83" i="1"/>
  <c r="F79" i="1"/>
  <c r="F74" i="1"/>
  <c r="F70" i="1"/>
  <c r="F179" i="1"/>
  <c r="F240" i="1"/>
  <c r="F236" i="1"/>
  <c r="F231" i="1"/>
  <c r="F226" i="1"/>
  <c r="F187" i="1"/>
  <c r="F183" i="1"/>
  <c r="F160" i="1"/>
  <c r="F65" i="1"/>
  <c r="F94" i="1"/>
  <c r="F98" i="1"/>
  <c r="F102" i="1"/>
  <c r="F106" i="1"/>
  <c r="F110" i="1"/>
  <c r="F166" i="1"/>
  <c r="F201" i="1"/>
  <c r="F227" i="1"/>
  <c r="F248" i="1"/>
  <c r="B47" i="14"/>
  <c r="B58" i="14"/>
  <c r="F64" i="14"/>
  <c r="H68" i="14"/>
  <c r="F98" i="14"/>
  <c r="F118" i="14"/>
  <c r="F124" i="14"/>
  <c r="F163" i="14"/>
  <c r="F185" i="14"/>
  <c r="H185" i="14"/>
  <c r="F42" i="1"/>
  <c r="B38" i="10"/>
  <c r="B44" i="14"/>
  <c r="F40" i="1"/>
  <c r="F148" i="1"/>
  <c r="F161" i="1"/>
  <c r="F207" i="1"/>
  <c r="F272" i="1"/>
  <c r="B39" i="14"/>
  <c r="B41" i="14"/>
  <c r="B56" i="14"/>
  <c r="H103" i="14"/>
  <c r="H111" i="14"/>
  <c r="H131" i="14"/>
  <c r="F131" i="14"/>
  <c r="H166" i="14"/>
  <c r="F217" i="14"/>
  <c r="F46" i="1"/>
  <c r="F64" i="1"/>
  <c r="F169" i="1"/>
  <c r="F38" i="1"/>
  <c r="F52" i="1"/>
  <c r="B115" i="14"/>
  <c r="B114" i="14"/>
  <c r="B46" i="10"/>
  <c r="B52" i="14"/>
  <c r="F80" i="1"/>
  <c r="F44" i="1"/>
  <c r="F53" i="1"/>
  <c r="F75" i="1"/>
  <c r="F62" i="1"/>
  <c r="F66" i="1"/>
  <c r="F71" i="1"/>
  <c r="H50" i="14"/>
  <c r="R36" i="20" s="1"/>
  <c r="S36" i="20" s="1"/>
  <c r="J36" i="20" s="1"/>
  <c r="F50" i="14"/>
  <c r="F60" i="14"/>
  <c r="F75" i="14"/>
  <c r="H88" i="14"/>
  <c r="F88" i="14"/>
  <c r="H152" i="14"/>
  <c r="F152" i="14"/>
  <c r="H161" i="14"/>
  <c r="F161" i="14"/>
  <c r="H212" i="14"/>
  <c r="F212" i="14"/>
  <c r="F55" i="1"/>
  <c r="F73" i="1"/>
  <c r="F118" i="1"/>
  <c r="F146" i="1"/>
  <c r="F43" i="1"/>
  <c r="F60" i="1"/>
  <c r="F88" i="1"/>
  <c r="F48" i="1"/>
  <c r="F57" i="1"/>
  <c r="F89" i="1"/>
  <c r="F81" i="1"/>
  <c r="F95" i="1"/>
  <c r="F99" i="1"/>
  <c r="F103" i="1"/>
  <c r="F107" i="1"/>
  <c r="F111" i="1"/>
  <c r="F258" i="1"/>
  <c r="F266" i="1"/>
  <c r="B45" i="14"/>
  <c r="B53" i="14"/>
  <c r="F58" i="14"/>
  <c r="H171" i="14"/>
  <c r="F171" i="14"/>
  <c r="H221" i="14"/>
  <c r="F221" i="14"/>
  <c r="H259" i="14"/>
  <c r="F259" i="14"/>
  <c r="H274" i="14"/>
  <c r="F274" i="14"/>
  <c r="F50" i="1"/>
  <c r="F78" i="1"/>
  <c r="F181" i="1"/>
  <c r="F36" i="1"/>
  <c r="F41" i="1"/>
  <c r="F45" i="1"/>
  <c r="F49" i="1"/>
  <c r="F54" i="1"/>
  <c r="F58" i="1"/>
  <c r="F76" i="1"/>
  <c r="F90" i="1"/>
  <c r="D74" i="20"/>
  <c r="D71" i="20"/>
  <c r="D68" i="20"/>
  <c r="D73" i="20"/>
  <c r="D76" i="20"/>
  <c r="D75" i="20"/>
  <c r="D70" i="20"/>
  <c r="D72" i="20"/>
  <c r="D69" i="20"/>
  <c r="D77" i="20"/>
  <c r="A116" i="14"/>
  <c r="F245" i="1" s="1"/>
  <c r="F135" i="1"/>
  <c r="F149" i="1"/>
  <c r="F162" i="1"/>
  <c r="F177" i="1"/>
  <c r="B63" i="14"/>
  <c r="H101" i="14"/>
  <c r="H109" i="14"/>
  <c r="F122" i="14"/>
  <c r="H129" i="14"/>
  <c r="F129" i="14"/>
  <c r="D70" i="18"/>
  <c r="C70" i="18"/>
  <c r="H222" i="14"/>
  <c r="F222" i="14"/>
  <c r="F59" i="1"/>
  <c r="F47" i="1"/>
  <c r="B40" i="10"/>
  <c r="B46" i="14"/>
  <c r="B44" i="10"/>
  <c r="B50" i="14"/>
  <c r="B48" i="10"/>
  <c r="B54" i="14"/>
  <c r="F63" i="1"/>
  <c r="F72" i="1"/>
  <c r="F86" i="1"/>
  <c r="F131" i="1"/>
  <c r="H48" i="14"/>
  <c r="R34" i="20" s="1"/>
  <c r="S34" i="20" s="1"/>
  <c r="J34" i="20" s="1"/>
  <c r="F48" i="14"/>
  <c r="B61" i="14"/>
  <c r="H86" i="14"/>
  <c r="F86" i="14"/>
  <c r="H94" i="14"/>
  <c r="F94" i="14"/>
  <c r="F104" i="14"/>
  <c r="F112" i="14"/>
  <c r="H190" i="14"/>
  <c r="F190" i="14"/>
  <c r="H248" i="14"/>
  <c r="F248" i="14"/>
  <c r="B70" i="18"/>
  <c r="A131" i="18"/>
  <c r="C180" i="18"/>
  <c r="B180" i="18"/>
  <c r="C234" i="18"/>
  <c r="B234" i="18"/>
  <c r="C243" i="18"/>
  <c r="B243" i="18"/>
  <c r="C252" i="18"/>
  <c r="B252" i="18"/>
  <c r="D189" i="18"/>
  <c r="C189" i="18"/>
  <c r="D223" i="18"/>
  <c r="C223" i="18"/>
  <c r="H73" i="14"/>
  <c r="H75" i="14"/>
  <c r="H77" i="14"/>
  <c r="H79" i="14"/>
  <c r="F215" i="14"/>
  <c r="F237" i="14"/>
  <c r="H240" i="14"/>
  <c r="F265" i="14"/>
  <c r="D87" i="18"/>
  <c r="D91" i="18"/>
  <c r="D95" i="18"/>
  <c r="D99" i="18"/>
  <c r="D103" i="18"/>
  <c r="D107" i="18"/>
  <c r="D111" i="18"/>
  <c r="C119" i="18"/>
  <c r="C123" i="18"/>
  <c r="C127" i="18"/>
  <c r="B176" i="18"/>
  <c r="B185" i="18"/>
  <c r="B189" i="18"/>
  <c r="B219" i="18"/>
  <c r="B223" i="18"/>
  <c r="A75" i="18"/>
  <c r="A104" i="18"/>
  <c r="C160" i="18"/>
  <c r="C164" i="18"/>
  <c r="C172" i="18"/>
  <c r="D176" i="18"/>
  <c r="B181" i="18"/>
  <c r="D185" i="18"/>
  <c r="B194" i="18"/>
  <c r="D219" i="18"/>
  <c r="B67" i="18"/>
  <c r="B71" i="18"/>
  <c r="C88" i="18"/>
  <c r="C92" i="18"/>
  <c r="C96" i="18"/>
  <c r="C100" i="18"/>
  <c r="B108" i="18"/>
  <c r="B112" i="18"/>
  <c r="B116" i="18"/>
  <c r="B120" i="18"/>
  <c r="B124" i="18"/>
  <c r="B128" i="18"/>
  <c r="D160" i="18"/>
  <c r="D164" i="18"/>
  <c r="D172" i="18"/>
  <c r="C177" i="18"/>
  <c r="B177" i="18"/>
  <c r="D181" i="18"/>
  <c r="A186" i="18"/>
  <c r="B190" i="18"/>
  <c r="C194" i="18"/>
  <c r="B224" i="18"/>
  <c r="D235" i="18"/>
  <c r="C240" i="18"/>
  <c r="B240" i="18"/>
  <c r="D244" i="18"/>
  <c r="C249" i="18"/>
  <c r="B249" i="18"/>
  <c r="D253" i="18"/>
  <c r="A156" i="18"/>
  <c r="A86" i="18"/>
  <c r="C190" i="18"/>
  <c r="D195" i="18"/>
  <c r="C195" i="18"/>
  <c r="C224" i="18"/>
  <c r="F117" i="14"/>
  <c r="F119" i="14"/>
  <c r="F121" i="14"/>
  <c r="F123" i="14"/>
  <c r="F125" i="14"/>
  <c r="F136" i="14"/>
  <c r="R18" i="20"/>
  <c r="S18" i="20" s="1"/>
  <c r="R26" i="20"/>
  <c r="S26" i="20" s="1"/>
  <c r="J26" i="20" s="1"/>
  <c r="R29" i="20"/>
  <c r="S29" i="20" s="1"/>
  <c r="J29" i="20" s="1"/>
  <c r="R21" i="20"/>
  <c r="S21" i="20" s="1"/>
  <c r="R19" i="20"/>
  <c r="S19" i="20" s="1"/>
  <c r="R24" i="20"/>
  <c r="S24" i="20" s="1"/>
  <c r="R23" i="20"/>
  <c r="S23" i="20" s="1"/>
  <c r="R28" i="20"/>
  <c r="S28" i="20" s="1"/>
  <c r="J28" i="20" s="1"/>
  <c r="R25" i="20"/>
  <c r="S25" i="20" s="1"/>
  <c r="R20" i="20"/>
  <c r="S20" i="20" s="1"/>
  <c r="R22" i="20"/>
  <c r="S22" i="20" s="1"/>
  <c r="R27" i="20"/>
  <c r="S27" i="20" s="1"/>
  <c r="J27" i="20" s="1"/>
  <c r="F162" i="14"/>
  <c r="F191" i="14"/>
  <c r="F218" i="14"/>
  <c r="F241" i="14"/>
  <c r="F255" i="14"/>
  <c r="B68" i="18"/>
  <c r="B72" i="18"/>
  <c r="C89" i="18"/>
  <c r="C93" i="18"/>
  <c r="C97" i="18"/>
  <c r="C101" i="18"/>
  <c r="B105" i="18"/>
  <c r="B109" i="18"/>
  <c r="B113" i="18"/>
  <c r="B117" i="18"/>
  <c r="B121" i="18"/>
  <c r="B125" i="18"/>
  <c r="B129" i="18"/>
  <c r="B178" i="18"/>
  <c r="B191" i="18"/>
  <c r="D216" i="18"/>
  <c r="B225" i="18"/>
  <c r="C241" i="18"/>
  <c r="C250" i="18"/>
  <c r="C68" i="18"/>
  <c r="C72" i="18"/>
  <c r="D89" i="18"/>
  <c r="D93" i="18"/>
  <c r="D97" i="18"/>
  <c r="D101" i="18"/>
  <c r="D105" i="18"/>
  <c r="D109" i="18"/>
  <c r="D113" i="18"/>
  <c r="C117" i="18"/>
  <c r="C121" i="18"/>
  <c r="C125" i="18"/>
  <c r="C129" i="18"/>
  <c r="D178" i="18"/>
  <c r="C183" i="18"/>
  <c r="B183" i="18"/>
  <c r="B187" i="18"/>
  <c r="C191" i="18"/>
  <c r="B196" i="18"/>
  <c r="C217" i="18"/>
  <c r="B217" i="18"/>
  <c r="B221" i="18"/>
  <c r="C225" i="18"/>
  <c r="C237" i="18"/>
  <c r="B237" i="18"/>
  <c r="D241" i="18"/>
  <c r="C246" i="18"/>
  <c r="B246" i="18"/>
  <c r="D250" i="18"/>
  <c r="C255" i="18"/>
  <c r="B255" i="18"/>
  <c r="D260" i="18"/>
  <c r="C260" i="18"/>
  <c r="B260" i="18"/>
  <c r="O20" i="20"/>
  <c r="P20" i="20" s="1"/>
  <c r="O23" i="20"/>
  <c r="P23" i="20" s="1"/>
  <c r="O21" i="20"/>
  <c r="P21" i="20" s="1"/>
  <c r="O24" i="20"/>
  <c r="P24" i="20" s="1"/>
  <c r="O19" i="20"/>
  <c r="P19" i="20" s="1"/>
  <c r="O18" i="20"/>
  <c r="P18" i="20" s="1"/>
  <c r="O22" i="20"/>
  <c r="P22" i="20" s="1"/>
  <c r="F262" i="14"/>
  <c r="D192" i="18"/>
  <c r="C192" i="18"/>
  <c r="A226" i="18"/>
  <c r="D261" i="18"/>
  <c r="B261" i="18"/>
  <c r="F249" i="14"/>
  <c r="F273" i="14"/>
  <c r="F276" i="14"/>
  <c r="F278" i="14"/>
  <c r="F280" i="14"/>
  <c r="F285" i="14"/>
  <c r="C261" i="18"/>
  <c r="D164" i="20"/>
  <c r="D38" i="20"/>
  <c r="D34" i="20"/>
  <c r="D30" i="20"/>
  <c r="D163" i="20"/>
  <c r="D162" i="20"/>
  <c r="D33" i="20"/>
  <c r="D36" i="20"/>
  <c r="D31" i="20"/>
  <c r="D39" i="20"/>
  <c r="D35" i="20"/>
  <c r="D32" i="20"/>
  <c r="D37" i="20"/>
  <c r="D40" i="20"/>
  <c r="A174" i="18"/>
  <c r="C69" i="18"/>
  <c r="C73" i="18"/>
  <c r="D90" i="18"/>
  <c r="D94" i="18"/>
  <c r="D98" i="18"/>
  <c r="D102" i="18"/>
  <c r="D106" i="18"/>
  <c r="D110" i="18"/>
  <c r="D114" i="18"/>
  <c r="C118" i="18"/>
  <c r="C122" i="18"/>
  <c r="C126" i="18"/>
  <c r="C130" i="18"/>
  <c r="B175" i="18"/>
  <c r="D179" i="18"/>
  <c r="B184" i="18"/>
  <c r="B188" i="18"/>
  <c r="B197" i="18"/>
  <c r="D194" i="15"/>
  <c r="E194" i="15" s="1"/>
  <c r="D207" i="15"/>
  <c r="E207" i="15" s="1"/>
  <c r="D218" i="15"/>
  <c r="E218" i="15" s="1"/>
  <c r="D225" i="15"/>
  <c r="E225" i="15" s="1"/>
  <c r="B257" i="18"/>
  <c r="D65" i="15"/>
  <c r="E65" i="15" s="1"/>
  <c r="D68" i="15"/>
  <c r="E68" i="15" s="1"/>
  <c r="D71" i="15"/>
  <c r="E71" i="15" s="1"/>
  <c r="D74" i="15"/>
  <c r="E74" i="15" s="1"/>
  <c r="D77" i="15"/>
  <c r="E77" i="15" s="1"/>
  <c r="D90" i="15"/>
  <c r="E90" i="15" s="1"/>
  <c r="D100" i="15"/>
  <c r="E100" i="15" s="1"/>
  <c r="D113" i="15"/>
  <c r="E113" i="15" s="1"/>
  <c r="D126" i="15"/>
  <c r="E126" i="15" s="1"/>
  <c r="D136" i="15"/>
  <c r="E136" i="15" s="1"/>
  <c r="D149" i="15"/>
  <c r="E149" i="15" s="1"/>
  <c r="D162" i="15"/>
  <c r="E162" i="15" s="1"/>
  <c r="D172" i="15"/>
  <c r="E172" i="15" s="1"/>
  <c r="D185" i="15"/>
  <c r="E185" i="15" s="1"/>
  <c r="D198" i="15"/>
  <c r="E198" i="15" s="1"/>
  <c r="D208" i="15"/>
  <c r="E208" i="15" s="1"/>
  <c r="D87" i="15"/>
  <c r="E87" i="15" s="1"/>
  <c r="D97" i="15"/>
  <c r="E97" i="15" s="1"/>
  <c r="D110" i="15"/>
  <c r="E110" i="15" s="1"/>
  <c r="D123" i="15"/>
  <c r="E123" i="15" s="1"/>
  <c r="D133" i="15"/>
  <c r="E133" i="15" s="1"/>
  <c r="D146" i="15"/>
  <c r="E146" i="15" s="1"/>
  <c r="D159" i="15"/>
  <c r="E159" i="15" s="1"/>
  <c r="D169" i="15"/>
  <c r="E169" i="15" s="1"/>
  <c r="D182" i="15"/>
  <c r="E182" i="15" s="1"/>
  <c r="D195" i="15"/>
  <c r="E195" i="15" s="1"/>
  <c r="D205" i="15"/>
  <c r="E205" i="15" s="1"/>
  <c r="D212" i="15"/>
  <c r="E212" i="15" s="1"/>
  <c r="D219" i="15"/>
  <c r="E219" i="15" s="1"/>
  <c r="C258" i="18"/>
  <c r="D51" i="15"/>
  <c r="E51" i="15" s="1"/>
  <c r="D54" i="15"/>
  <c r="E54" i="15" s="1"/>
  <c r="D57" i="15"/>
  <c r="E57" i="15" s="1"/>
  <c r="D60" i="15"/>
  <c r="E60" i="15" s="1"/>
  <c r="D63" i="15"/>
  <c r="E63" i="15" s="1"/>
  <c r="D66" i="15"/>
  <c r="E66" i="15" s="1"/>
  <c r="D69" i="15"/>
  <c r="E69" i="15" s="1"/>
  <c r="D72" i="15"/>
  <c r="E72" i="15" s="1"/>
  <c r="D75" i="15"/>
  <c r="E75" i="15" s="1"/>
  <c r="D78" i="15"/>
  <c r="E78" i="15" s="1"/>
  <c r="D88" i="15"/>
  <c r="E88" i="15" s="1"/>
  <c r="D101" i="15"/>
  <c r="E101" i="15" s="1"/>
  <c r="D114" i="15"/>
  <c r="E114" i="15" s="1"/>
  <c r="D124" i="15"/>
  <c r="E124" i="15" s="1"/>
  <c r="D137" i="15"/>
  <c r="E137" i="15" s="1"/>
  <c r="D150" i="15"/>
  <c r="E150" i="15" s="1"/>
  <c r="D160" i="15"/>
  <c r="E160" i="15" s="1"/>
  <c r="D173" i="15"/>
  <c r="E173" i="15" s="1"/>
  <c r="D186" i="15"/>
  <c r="E186" i="15" s="1"/>
  <c r="D196" i="15"/>
  <c r="E196" i="15" s="1"/>
  <c r="D220" i="15"/>
  <c r="E220" i="15" s="1"/>
  <c r="D85" i="15"/>
  <c r="E85" i="15" s="1"/>
  <c r="D98" i="15"/>
  <c r="E98" i="15" s="1"/>
  <c r="D111" i="15"/>
  <c r="E111" i="15" s="1"/>
  <c r="D121" i="15"/>
  <c r="E121" i="15" s="1"/>
  <c r="D134" i="15"/>
  <c r="E134" i="15" s="1"/>
  <c r="D147" i="15"/>
  <c r="E147" i="15" s="1"/>
  <c r="D157" i="15"/>
  <c r="E157" i="15" s="1"/>
  <c r="D170" i="15"/>
  <c r="E170" i="15" s="1"/>
  <c r="D183" i="15"/>
  <c r="E183" i="15" s="1"/>
  <c r="D193" i="15"/>
  <c r="E193" i="15" s="1"/>
  <c r="D206" i="15"/>
  <c r="E206" i="15" s="1"/>
  <c r="D213" i="15"/>
  <c r="E213" i="15" s="1"/>
  <c r="D224" i="15"/>
  <c r="E224" i="15" s="1"/>
  <c r="K5" i="2"/>
  <c r="J5" i="2" s="1"/>
  <c r="K160" i="20"/>
  <c r="K149" i="20"/>
  <c r="K157" i="20"/>
  <c r="K153" i="20"/>
  <c r="K155" i="20"/>
  <c r="K146" i="20"/>
  <c r="K161" i="20"/>
  <c r="K150" i="20"/>
  <c r="K158" i="20"/>
  <c r="K162" i="20"/>
  <c r="K159" i="20"/>
  <c r="K156" i="20"/>
  <c r="K152" i="20"/>
  <c r="K148" i="20"/>
  <c r="D79" i="15"/>
  <c r="E79" i="15" s="1"/>
  <c r="D92" i="15"/>
  <c r="E92" i="15" s="1"/>
  <c r="D105" i="15"/>
  <c r="E105" i="15" s="1"/>
  <c r="D115" i="15"/>
  <c r="E115" i="15" s="1"/>
  <c r="D128" i="15"/>
  <c r="E128" i="15" s="1"/>
  <c r="D141" i="15"/>
  <c r="E141" i="15" s="1"/>
  <c r="D151" i="15"/>
  <c r="E151" i="15" s="1"/>
  <c r="D164" i="15"/>
  <c r="E164" i="15" s="1"/>
  <c r="D177" i="15"/>
  <c r="E177" i="15" s="1"/>
  <c r="D187" i="15"/>
  <c r="E187" i="15" s="1"/>
  <c r="D200" i="15"/>
  <c r="E200" i="15" s="1"/>
  <c r="D210" i="15"/>
  <c r="E210" i="15" s="1"/>
  <c r="I20" i="2"/>
  <c r="G31" i="14" s="1"/>
  <c r="H20" i="2"/>
  <c r="D31" i="14" s="1"/>
  <c r="K20" i="2"/>
  <c r="J20" i="2" s="1"/>
  <c r="K13" i="2"/>
  <c r="J13" i="2" s="1"/>
  <c r="K19" i="2"/>
  <c r="J19" i="2" s="1"/>
  <c r="H19" i="2"/>
  <c r="D30" i="14" s="1"/>
  <c r="I19" i="2"/>
  <c r="G30" i="14" s="1"/>
  <c r="K9" i="2"/>
  <c r="J9" i="2" s="1"/>
  <c r="K6" i="2"/>
  <c r="J6" i="2" s="1"/>
  <c r="F21" i="2"/>
  <c r="A225" i="10"/>
  <c r="A231" i="10"/>
  <c r="T24" i="20" l="1"/>
  <c r="T19" i="20"/>
  <c r="T37" i="20"/>
  <c r="T44" i="20"/>
  <c r="T20" i="20"/>
  <c r="T41" i="20"/>
  <c r="T21" i="20"/>
  <c r="T23" i="20"/>
  <c r="F136" i="1"/>
  <c r="F262" i="1"/>
  <c r="H3" i="2"/>
  <c r="D14" i="14" s="1"/>
  <c r="J30" i="20"/>
  <c r="R109" i="20"/>
  <c r="S109" i="20" s="1"/>
  <c r="J109" i="20" s="1"/>
  <c r="O87" i="20"/>
  <c r="P87" i="20" s="1"/>
  <c r="R51" i="20"/>
  <c r="S51" i="20" s="1"/>
  <c r="J51" i="20" s="1"/>
  <c r="O88" i="20"/>
  <c r="P88" i="20" s="1"/>
  <c r="O236" i="20"/>
  <c r="P236" i="20" s="1"/>
  <c r="O113" i="20"/>
  <c r="P113" i="20" s="1"/>
  <c r="O245" i="20"/>
  <c r="P245" i="20" s="1"/>
  <c r="T245" i="20" s="1"/>
  <c r="O63" i="20"/>
  <c r="P63" i="20" s="1"/>
  <c r="R110" i="20"/>
  <c r="S110" i="20" s="1"/>
  <c r="J110" i="20" s="1"/>
  <c r="R76" i="20"/>
  <c r="S76" i="20" s="1"/>
  <c r="J76" i="20" s="1"/>
  <c r="R199" i="20"/>
  <c r="S199" i="20" s="1"/>
  <c r="J199" i="20" s="1"/>
  <c r="R131" i="20"/>
  <c r="S131" i="20" s="1"/>
  <c r="J131" i="20" s="1"/>
  <c r="R69" i="20"/>
  <c r="S69" i="20" s="1"/>
  <c r="J69" i="20" s="1"/>
  <c r="R146" i="20"/>
  <c r="S146" i="20" s="1"/>
  <c r="O58" i="20"/>
  <c r="P58" i="20" s="1"/>
  <c r="R141" i="20"/>
  <c r="S141" i="20" s="1"/>
  <c r="J141" i="20" s="1"/>
  <c r="O204" i="20"/>
  <c r="R232" i="20"/>
  <c r="S232" i="20" s="1"/>
  <c r="J232" i="20" s="1"/>
  <c r="O169" i="20"/>
  <c r="P169" i="20" s="1"/>
  <c r="R192" i="20"/>
  <c r="S192" i="20" s="1"/>
  <c r="J192" i="20" s="1"/>
  <c r="R153" i="20"/>
  <c r="S153" i="20" s="1"/>
  <c r="J153" i="20" s="1"/>
  <c r="O233" i="20"/>
  <c r="P233" i="20" s="1"/>
  <c r="R181" i="20"/>
  <c r="S181" i="20" s="1"/>
  <c r="J181" i="20" s="1"/>
  <c r="R82" i="20"/>
  <c r="O173" i="20"/>
  <c r="P173" i="20" s="1"/>
  <c r="O135" i="20"/>
  <c r="P135" i="20" s="1"/>
  <c r="O227" i="20"/>
  <c r="P227" i="20" s="1"/>
  <c r="R207" i="20"/>
  <c r="S207" i="20" s="1"/>
  <c r="J207" i="20" s="1"/>
  <c r="O168" i="20"/>
  <c r="P168" i="20" s="1"/>
  <c r="O251" i="20"/>
  <c r="P251" i="20" s="1"/>
  <c r="O196" i="20"/>
  <c r="P196" i="20" s="1"/>
  <c r="R205" i="20"/>
  <c r="S205" i="20" s="1"/>
  <c r="R166" i="20"/>
  <c r="S166" i="20" s="1"/>
  <c r="J166" i="20" s="1"/>
  <c r="R221" i="20"/>
  <c r="S221" i="20" s="1"/>
  <c r="J221" i="20" s="1"/>
  <c r="F254" i="1"/>
  <c r="F101" i="1"/>
  <c r="O85" i="20"/>
  <c r="P85" i="20" s="1"/>
  <c r="O120" i="20"/>
  <c r="P120" i="20" s="1"/>
  <c r="R91" i="20"/>
  <c r="S91" i="20" s="1"/>
  <c r="J91" i="20" s="1"/>
  <c r="O144" i="20"/>
  <c r="P144" i="20" s="1"/>
  <c r="R92" i="20"/>
  <c r="S92" i="20" s="1"/>
  <c r="J92" i="20" s="1"/>
  <c r="O67" i="20"/>
  <c r="P67" i="20" s="1"/>
  <c r="R122" i="20"/>
  <c r="S122" i="20" s="1"/>
  <c r="O84" i="20"/>
  <c r="P84" i="20" s="1"/>
  <c r="O73" i="20"/>
  <c r="P73" i="20" s="1"/>
  <c r="O112" i="20"/>
  <c r="P112" i="20" s="1"/>
  <c r="O83" i="20"/>
  <c r="P83" i="20" s="1"/>
  <c r="R59" i="20"/>
  <c r="S59" i="20" s="1"/>
  <c r="J59" i="20" s="1"/>
  <c r="R143" i="20"/>
  <c r="S143" i="20" s="1"/>
  <c r="J143" i="20" s="1"/>
  <c r="O75" i="20"/>
  <c r="P75" i="20" s="1"/>
  <c r="R158" i="20"/>
  <c r="S158" i="20" s="1"/>
  <c r="J158" i="20" s="1"/>
  <c r="R62" i="20"/>
  <c r="S62" i="20" s="1"/>
  <c r="J62" i="20" s="1"/>
  <c r="R149" i="20"/>
  <c r="S149" i="20" s="1"/>
  <c r="J149" i="20" s="1"/>
  <c r="O217" i="20"/>
  <c r="P217" i="20" s="1"/>
  <c r="O241" i="20"/>
  <c r="P241" i="20" s="1"/>
  <c r="O207" i="20"/>
  <c r="P207" i="20" s="1"/>
  <c r="R202" i="20"/>
  <c r="S202" i="20" s="1"/>
  <c r="J202" i="20" s="1"/>
  <c r="O158" i="20"/>
  <c r="P158" i="20" s="1"/>
  <c r="R246" i="20"/>
  <c r="S246" i="20" s="1"/>
  <c r="J246" i="20" s="1"/>
  <c r="O183" i="20"/>
  <c r="P183" i="20" s="1"/>
  <c r="R87" i="20"/>
  <c r="S87" i="20" s="1"/>
  <c r="J87" i="20" s="1"/>
  <c r="O185" i="20"/>
  <c r="P185" i="20" s="1"/>
  <c r="R152" i="20"/>
  <c r="S152" i="20" s="1"/>
  <c r="J152" i="20" s="1"/>
  <c r="O188" i="20"/>
  <c r="P188" i="20" s="1"/>
  <c r="O219" i="20"/>
  <c r="P219" i="20" s="1"/>
  <c r="R174" i="20"/>
  <c r="S174" i="20" s="1"/>
  <c r="O253" i="20"/>
  <c r="P253" i="20" s="1"/>
  <c r="R200" i="20"/>
  <c r="S200" i="20" s="1"/>
  <c r="J200" i="20" s="1"/>
  <c r="R212" i="20"/>
  <c r="S212" i="20" s="1"/>
  <c r="J212" i="20" s="1"/>
  <c r="O174" i="20"/>
  <c r="P174" i="20" s="1"/>
  <c r="R225" i="20"/>
  <c r="S225" i="20" s="1"/>
  <c r="J225" i="20" s="1"/>
  <c r="F170" i="1"/>
  <c r="K80" i="20"/>
  <c r="K82" i="20"/>
  <c r="K83" i="20"/>
  <c r="K81" i="20"/>
  <c r="F219" i="1"/>
  <c r="F246" i="1"/>
  <c r="F97" i="1"/>
  <c r="R53" i="20"/>
  <c r="S53" i="20" s="1"/>
  <c r="J53" i="20" s="1"/>
  <c r="O66" i="20"/>
  <c r="P66" i="20" s="1"/>
  <c r="O54" i="20"/>
  <c r="P54" i="20" s="1"/>
  <c r="R134" i="20"/>
  <c r="S134" i="20" s="1"/>
  <c r="J134" i="20" s="1"/>
  <c r="O96" i="20"/>
  <c r="P96" i="20" s="1"/>
  <c r="R227" i="20"/>
  <c r="S227" i="20" s="1"/>
  <c r="J227" i="20" s="1"/>
  <c r="R116" i="20"/>
  <c r="S116" i="20" s="1"/>
  <c r="J116" i="20" s="1"/>
  <c r="R71" i="20"/>
  <c r="S71" i="20" s="1"/>
  <c r="J71" i="20" s="1"/>
  <c r="R150" i="20"/>
  <c r="S150" i="20" s="1"/>
  <c r="J150" i="20" s="1"/>
  <c r="R97" i="20"/>
  <c r="S97" i="20" s="1"/>
  <c r="O76" i="20"/>
  <c r="P76" i="20" s="1"/>
  <c r="O121" i="20"/>
  <c r="P121" i="20" s="1"/>
  <c r="R94" i="20"/>
  <c r="S94" i="20" s="1"/>
  <c r="J94" i="20" s="1"/>
  <c r="O62" i="20"/>
  <c r="P62" i="20" s="1"/>
  <c r="R151" i="20"/>
  <c r="S151" i="20" s="1"/>
  <c r="J151" i="20" s="1"/>
  <c r="R83" i="20"/>
  <c r="R171" i="20"/>
  <c r="S171" i="20" s="1"/>
  <c r="J171" i="20" s="1"/>
  <c r="O65" i="20"/>
  <c r="P65" i="20" s="1"/>
  <c r="R195" i="20"/>
  <c r="S195" i="20" s="1"/>
  <c r="J195" i="20" s="1"/>
  <c r="R219" i="20"/>
  <c r="S219" i="20" s="1"/>
  <c r="J219" i="20" s="1"/>
  <c r="R167" i="20"/>
  <c r="S167" i="20" s="1"/>
  <c r="J167" i="20" s="1"/>
  <c r="R209" i="20"/>
  <c r="S209" i="20" s="1"/>
  <c r="J209" i="20" s="1"/>
  <c r="O220" i="20"/>
  <c r="P220" i="20" s="1"/>
  <c r="R164" i="20"/>
  <c r="S164" i="20" s="1"/>
  <c r="J164" i="20" s="1"/>
  <c r="O216" i="20"/>
  <c r="P216" i="20" s="1"/>
  <c r="O210" i="20"/>
  <c r="P210" i="20" s="1"/>
  <c r="O91" i="20"/>
  <c r="P91" i="20" s="1"/>
  <c r="O199" i="20"/>
  <c r="P199" i="20" s="1"/>
  <c r="O157" i="20"/>
  <c r="P157" i="20" s="1"/>
  <c r="R191" i="20"/>
  <c r="S191" i="20" s="1"/>
  <c r="J191" i="20" s="1"/>
  <c r="R224" i="20"/>
  <c r="S224" i="20" s="1"/>
  <c r="J224" i="20" s="1"/>
  <c r="R177" i="20"/>
  <c r="S177" i="20" s="1"/>
  <c r="J177" i="20" s="1"/>
  <c r="O242" i="20"/>
  <c r="P242" i="20" s="1"/>
  <c r="O203" i="20"/>
  <c r="P203" i="20" s="1"/>
  <c r="O218" i="20"/>
  <c r="P218" i="20" s="1"/>
  <c r="O178" i="20"/>
  <c r="P178" i="20" s="1"/>
  <c r="R229" i="20"/>
  <c r="S229" i="20" s="1"/>
  <c r="J229" i="20" s="1"/>
  <c r="F267" i="1"/>
  <c r="F208" i="1"/>
  <c r="F269" i="1"/>
  <c r="F156" i="1"/>
  <c r="F232" i="1"/>
  <c r="F93" i="1"/>
  <c r="R65" i="20"/>
  <c r="S65" i="20" s="1"/>
  <c r="J65" i="20" s="1"/>
  <c r="R139" i="20"/>
  <c r="S139" i="20" s="1"/>
  <c r="J139" i="20" s="1"/>
  <c r="R118" i="20"/>
  <c r="S118" i="20" s="1"/>
  <c r="J118" i="20" s="1"/>
  <c r="O70" i="20"/>
  <c r="P70" i="20" s="1"/>
  <c r="R104" i="20"/>
  <c r="S104" i="20" s="1"/>
  <c r="J104" i="20" s="1"/>
  <c r="T25" i="20"/>
  <c r="O243" i="20"/>
  <c r="P243" i="20" s="1"/>
  <c r="O77" i="20"/>
  <c r="P77" i="20" s="1"/>
  <c r="R187" i="20"/>
  <c r="S187" i="20" s="1"/>
  <c r="J187" i="20" s="1"/>
  <c r="R103" i="20"/>
  <c r="S103" i="20" s="1"/>
  <c r="J103" i="20" s="1"/>
  <c r="R80" i="20"/>
  <c r="S80" i="20" s="1"/>
  <c r="J80" i="20" s="1"/>
  <c r="O131" i="20"/>
  <c r="P131" i="20" s="1"/>
  <c r="O99" i="20"/>
  <c r="P99" i="20" s="1"/>
  <c r="R66" i="20"/>
  <c r="S66" i="20" s="1"/>
  <c r="J66" i="20" s="1"/>
  <c r="O175" i="20"/>
  <c r="P175" i="20" s="1"/>
  <c r="O86" i="20"/>
  <c r="P86" i="20" s="1"/>
  <c r="O180" i="20"/>
  <c r="P180" i="20" s="1"/>
  <c r="R72" i="20"/>
  <c r="S72" i="20" s="1"/>
  <c r="J72" i="20" s="1"/>
  <c r="O128" i="20"/>
  <c r="P128" i="20" s="1"/>
  <c r="O232" i="20"/>
  <c r="P232" i="20" s="1"/>
  <c r="R184" i="20"/>
  <c r="S184" i="20" s="1"/>
  <c r="J184" i="20" s="1"/>
  <c r="R211" i="20"/>
  <c r="S211" i="20" s="1"/>
  <c r="J211" i="20" s="1"/>
  <c r="O224" i="20"/>
  <c r="P224" i="20" s="1"/>
  <c r="O171" i="20"/>
  <c r="P171" i="20" s="1"/>
  <c r="R218" i="20"/>
  <c r="S218" i="20" s="1"/>
  <c r="J218" i="20" s="1"/>
  <c r="R242" i="20"/>
  <c r="S242" i="20" s="1"/>
  <c r="J242" i="20" s="1"/>
  <c r="R95" i="20"/>
  <c r="S95" i="20" s="1"/>
  <c r="O206" i="20"/>
  <c r="P206" i="20" s="1"/>
  <c r="O160" i="20"/>
  <c r="P160" i="20" s="1"/>
  <c r="R201" i="20"/>
  <c r="S201" i="20" s="1"/>
  <c r="R243" i="20"/>
  <c r="S243" i="20" s="1"/>
  <c r="J243" i="20" s="1"/>
  <c r="R185" i="20"/>
  <c r="S185" i="20" s="1"/>
  <c r="R252" i="20"/>
  <c r="S252" i="20" s="1"/>
  <c r="J252" i="20" s="1"/>
  <c r="O215" i="20"/>
  <c r="P215" i="20" s="1"/>
  <c r="R228" i="20"/>
  <c r="S228" i="20" s="1"/>
  <c r="J228" i="20" s="1"/>
  <c r="O182" i="20"/>
  <c r="P182" i="20" s="1"/>
  <c r="R233" i="20"/>
  <c r="S233" i="20" s="1"/>
  <c r="J233" i="20" s="1"/>
  <c r="F250" i="1"/>
  <c r="F122" i="1"/>
  <c r="F125" i="1"/>
  <c r="F152" i="1"/>
  <c r="F191" i="1"/>
  <c r="F275" i="1"/>
  <c r="F155" i="1"/>
  <c r="F229" i="1"/>
  <c r="F212" i="1"/>
  <c r="F274" i="1"/>
  <c r="F133" i="1"/>
  <c r="F215" i="1"/>
  <c r="F69" i="1"/>
  <c r="T45" i="20"/>
  <c r="T32" i="20"/>
  <c r="R78" i="20"/>
  <c r="S78" i="20" s="1"/>
  <c r="T28" i="20"/>
  <c r="R250" i="20"/>
  <c r="S250" i="20" s="1"/>
  <c r="J250" i="20" s="1"/>
  <c r="R81" i="20"/>
  <c r="O197" i="20"/>
  <c r="P197" i="20" s="1"/>
  <c r="R108" i="20"/>
  <c r="S108" i="20" s="1"/>
  <c r="J108" i="20" s="1"/>
  <c r="R88" i="20"/>
  <c r="O133" i="20"/>
  <c r="P133" i="20" s="1"/>
  <c r="O102" i="20"/>
  <c r="P102" i="20" s="1"/>
  <c r="O72" i="20"/>
  <c r="P72" i="20" s="1"/>
  <c r="O225" i="20"/>
  <c r="P225" i="20" s="1"/>
  <c r="O93" i="20"/>
  <c r="P93" i="20" s="1"/>
  <c r="R206" i="20"/>
  <c r="S206" i="20" s="1"/>
  <c r="J206" i="20" s="1"/>
  <c r="O78" i="20"/>
  <c r="P78" i="20" s="1"/>
  <c r="O140" i="20"/>
  <c r="P140" i="20" s="1"/>
  <c r="R234" i="20"/>
  <c r="S234" i="20" s="1"/>
  <c r="J234" i="20" s="1"/>
  <c r="O213" i="20"/>
  <c r="P213" i="20" s="1"/>
  <c r="R230" i="20"/>
  <c r="S230" i="20" s="1"/>
  <c r="J230" i="20" s="1"/>
  <c r="R226" i="20"/>
  <c r="S226" i="20" s="1"/>
  <c r="J226" i="20" s="1"/>
  <c r="O176" i="20"/>
  <c r="P176" i="20" s="1"/>
  <c r="R220" i="20"/>
  <c r="S220" i="20" s="1"/>
  <c r="J220" i="20" s="1"/>
  <c r="O252" i="20"/>
  <c r="P252" i="20" s="1"/>
  <c r="O106" i="20"/>
  <c r="P106" i="20" s="1"/>
  <c r="R214" i="20"/>
  <c r="S214" i="20" s="1"/>
  <c r="J214" i="20" s="1"/>
  <c r="O163" i="20"/>
  <c r="P163" i="20" s="1"/>
  <c r="R210" i="20"/>
  <c r="S210" i="20" s="1"/>
  <c r="O136" i="20"/>
  <c r="P136" i="20" s="1"/>
  <c r="O192" i="20"/>
  <c r="P192" i="20" s="1"/>
  <c r="O134" i="20"/>
  <c r="P134" i="20" s="1"/>
  <c r="T134" i="20" s="1"/>
  <c r="R222" i="20"/>
  <c r="S222" i="20" s="1"/>
  <c r="J222" i="20" s="1"/>
  <c r="O234" i="20"/>
  <c r="P234" i="20" s="1"/>
  <c r="O186" i="20"/>
  <c r="P186" i="20" s="1"/>
  <c r="R237" i="20"/>
  <c r="S237" i="20" s="1"/>
  <c r="J237" i="20" s="1"/>
  <c r="H2" i="2"/>
  <c r="J25" i="20"/>
  <c r="F242" i="1"/>
  <c r="F222" i="1"/>
  <c r="F129" i="1"/>
  <c r="F196" i="1"/>
  <c r="F279" i="1"/>
  <c r="F159" i="1"/>
  <c r="F233" i="1"/>
  <c r="F216" i="1"/>
  <c r="F278" i="1"/>
  <c r="F119" i="1"/>
  <c r="F189" i="1"/>
  <c r="T40" i="20"/>
  <c r="O89" i="20"/>
  <c r="P89" i="20" s="1"/>
  <c r="O95" i="20"/>
  <c r="P95" i="20" s="1"/>
  <c r="R54" i="20"/>
  <c r="S54" i="20" s="1"/>
  <c r="J54" i="20" s="1"/>
  <c r="T36" i="20"/>
  <c r="O74" i="20"/>
  <c r="P74" i="20" s="1"/>
  <c r="R85" i="20"/>
  <c r="S85" i="20" s="1"/>
  <c r="J85" i="20" s="1"/>
  <c r="R124" i="20"/>
  <c r="S124" i="20" s="1"/>
  <c r="J124" i="20" s="1"/>
  <c r="O117" i="20"/>
  <c r="P117" i="20" s="1"/>
  <c r="O94" i="20"/>
  <c r="P94" i="20" s="1"/>
  <c r="R138" i="20"/>
  <c r="S138" i="20" s="1"/>
  <c r="J138" i="20" s="1"/>
  <c r="R105" i="20"/>
  <c r="S105" i="20" s="1"/>
  <c r="J105" i="20" s="1"/>
  <c r="R79" i="20"/>
  <c r="S79" i="20" s="1"/>
  <c r="J79" i="20" s="1"/>
  <c r="O255" i="20"/>
  <c r="P255" i="20" s="1"/>
  <c r="R99" i="20"/>
  <c r="S99" i="20" s="1"/>
  <c r="J99" i="20" s="1"/>
  <c r="T27" i="20"/>
  <c r="O82" i="20"/>
  <c r="P82" i="20" s="1"/>
  <c r="O151" i="20"/>
  <c r="P151" i="20" s="1"/>
  <c r="T151" i="20" s="1"/>
  <c r="O248" i="20"/>
  <c r="P248" i="20" s="1"/>
  <c r="O228" i="20"/>
  <c r="P228" i="20" s="1"/>
  <c r="T228" i="20" s="1"/>
  <c r="O237" i="20"/>
  <c r="P237" i="20" s="1"/>
  <c r="O235" i="20"/>
  <c r="P235" i="20" s="1"/>
  <c r="O181" i="20"/>
  <c r="P181" i="20" s="1"/>
  <c r="R231" i="20"/>
  <c r="S231" i="20" s="1"/>
  <c r="J231" i="20" s="1"/>
  <c r="R56" i="20"/>
  <c r="S56" i="20" s="1"/>
  <c r="J56" i="20" s="1"/>
  <c r="O110" i="20"/>
  <c r="P110" i="20" s="1"/>
  <c r="R216" i="20"/>
  <c r="S216" i="20" s="1"/>
  <c r="J216" i="20" s="1"/>
  <c r="R168" i="20"/>
  <c r="S168" i="20" s="1"/>
  <c r="J168" i="20" s="1"/>
  <c r="R215" i="20"/>
  <c r="S215" i="20" s="1"/>
  <c r="J215" i="20" s="1"/>
  <c r="R140" i="20"/>
  <c r="S140" i="20" s="1"/>
  <c r="J140" i="20" s="1"/>
  <c r="O209" i="20"/>
  <c r="P209" i="20" s="1"/>
  <c r="O138" i="20"/>
  <c r="P138" i="20" s="1"/>
  <c r="O231" i="20"/>
  <c r="P231" i="20" s="1"/>
  <c r="R244" i="20"/>
  <c r="S244" i="20" s="1"/>
  <c r="J244" i="20" s="1"/>
  <c r="O190" i="20"/>
  <c r="P190" i="20" s="1"/>
  <c r="R241" i="20"/>
  <c r="S241" i="20" s="1"/>
  <c r="J241" i="20" s="1"/>
  <c r="F202" i="1"/>
  <c r="F85" i="1"/>
  <c r="F157" i="1"/>
  <c r="F137" i="1"/>
  <c r="F115" i="1"/>
  <c r="F200" i="1"/>
  <c r="F247" i="1"/>
  <c r="F113" i="1"/>
  <c r="F163" i="1"/>
  <c r="F238" i="1"/>
  <c r="F220" i="1"/>
  <c r="F282" i="1"/>
  <c r="F84" i="1"/>
  <c r="F174" i="1"/>
  <c r="R101" i="20"/>
  <c r="S101" i="20" s="1"/>
  <c r="J101" i="20" s="1"/>
  <c r="O52" i="20"/>
  <c r="P52" i="20" s="1"/>
  <c r="T26" i="20"/>
  <c r="O56" i="20"/>
  <c r="P56" i="20" s="1"/>
  <c r="T46" i="20"/>
  <c r="T38" i="20"/>
  <c r="O92" i="20"/>
  <c r="P92" i="20" s="1"/>
  <c r="R89" i="20"/>
  <c r="R128" i="20"/>
  <c r="S128" i="20" s="1"/>
  <c r="J128" i="20" s="1"/>
  <c r="R126" i="20"/>
  <c r="S126" i="20" s="1"/>
  <c r="J126" i="20" s="1"/>
  <c r="R100" i="20"/>
  <c r="S100" i="20" s="1"/>
  <c r="J100" i="20" s="1"/>
  <c r="O148" i="20"/>
  <c r="P148" i="20" s="1"/>
  <c r="R119" i="20"/>
  <c r="S119" i="20" s="1"/>
  <c r="J119" i="20" s="1"/>
  <c r="O90" i="20"/>
  <c r="P90" i="20" s="1"/>
  <c r="O104" i="20"/>
  <c r="P104" i="20" s="1"/>
  <c r="T31" i="20"/>
  <c r="R90" i="20"/>
  <c r="S90" i="20" s="1"/>
  <c r="J90" i="20" s="1"/>
  <c r="O167" i="20"/>
  <c r="P167" i="20" s="1"/>
  <c r="R255" i="20"/>
  <c r="S255" i="20" s="1"/>
  <c r="J255" i="20" s="1"/>
  <c r="O239" i="20"/>
  <c r="P239" i="20" s="1"/>
  <c r="O246" i="20"/>
  <c r="P246" i="20" s="1"/>
  <c r="O244" i="20"/>
  <c r="P244" i="20" s="1"/>
  <c r="R188" i="20"/>
  <c r="S188" i="20" s="1"/>
  <c r="J188" i="20" s="1"/>
  <c r="R235" i="20"/>
  <c r="S235" i="20" s="1"/>
  <c r="J235" i="20" s="1"/>
  <c r="R60" i="20"/>
  <c r="S60" i="20" s="1"/>
  <c r="J60" i="20" s="1"/>
  <c r="O114" i="20"/>
  <c r="P114" i="20" s="1"/>
  <c r="O229" i="20"/>
  <c r="P229" i="20" s="1"/>
  <c r="R178" i="20"/>
  <c r="S178" i="20" s="1"/>
  <c r="J178" i="20" s="1"/>
  <c r="O222" i="20"/>
  <c r="P222" i="20" s="1"/>
  <c r="O143" i="20"/>
  <c r="P143" i="20" s="1"/>
  <c r="T143" i="20" s="1"/>
  <c r="O214" i="20"/>
  <c r="P214" i="20" s="1"/>
  <c r="O142" i="20"/>
  <c r="P142" i="20" s="1"/>
  <c r="R238" i="20"/>
  <c r="S238" i="20" s="1"/>
  <c r="J238" i="20" s="1"/>
  <c r="O250" i="20"/>
  <c r="P250" i="20" s="1"/>
  <c r="O194" i="20"/>
  <c r="P194" i="20" s="1"/>
  <c r="F167" i="1"/>
  <c r="F144" i="1"/>
  <c r="F124" i="1"/>
  <c r="F204" i="1"/>
  <c r="F253" i="1"/>
  <c r="F117" i="1"/>
  <c r="F168" i="1"/>
  <c r="F273" i="1"/>
  <c r="F225" i="1"/>
  <c r="F214" i="1"/>
  <c r="F141" i="1"/>
  <c r="F260" i="1"/>
  <c r="F108" i="1"/>
  <c r="F82" i="1"/>
  <c r="F244" i="1"/>
  <c r="F100" i="1"/>
  <c r="F268" i="1"/>
  <c r="F173" i="1"/>
  <c r="F154" i="1"/>
  <c r="F104" i="1"/>
  <c r="H66" i="14"/>
  <c r="R50" i="20" s="1"/>
  <c r="S50" i="20" s="1"/>
  <c r="F252" i="1"/>
  <c r="F188" i="1"/>
  <c r="F237" i="1"/>
  <c r="F127" i="1"/>
  <c r="F91" i="1"/>
  <c r="F96" i="1"/>
  <c r="F68" i="1"/>
  <c r="F165" i="1"/>
  <c r="T30" i="20"/>
  <c r="O50" i="20"/>
  <c r="P50" i="20" s="1"/>
  <c r="R57" i="20"/>
  <c r="S57" i="20" s="1"/>
  <c r="J57" i="20" s="1"/>
  <c r="R61" i="20"/>
  <c r="S61" i="20" s="1"/>
  <c r="J61" i="20" s="1"/>
  <c r="T34" i="20"/>
  <c r="R58" i="20"/>
  <c r="S58" i="20" s="1"/>
  <c r="J58" i="20" s="1"/>
  <c r="H4" i="2"/>
  <c r="D15" i="14" s="1"/>
  <c r="J41" i="20"/>
  <c r="R120" i="20"/>
  <c r="S120" i="20" s="1"/>
  <c r="J120" i="20" s="1"/>
  <c r="O97" i="20"/>
  <c r="P97" i="20" s="1"/>
  <c r="R130" i="20"/>
  <c r="S130" i="20" s="1"/>
  <c r="J130" i="20" s="1"/>
  <c r="O145" i="20"/>
  <c r="P145" i="20" s="1"/>
  <c r="O105" i="20"/>
  <c r="P105" i="20" s="1"/>
  <c r="O154" i="20"/>
  <c r="P154" i="20" s="1"/>
  <c r="R121" i="20"/>
  <c r="S121" i="20" s="1"/>
  <c r="J121" i="20" s="1"/>
  <c r="R96" i="20"/>
  <c r="S96" i="20" s="1"/>
  <c r="O116" i="20"/>
  <c r="P116" i="20" s="1"/>
  <c r="T116" i="20" s="1"/>
  <c r="T35" i="20"/>
  <c r="O101" i="20"/>
  <c r="P101" i="20" s="1"/>
  <c r="R175" i="20"/>
  <c r="S175" i="20" s="1"/>
  <c r="J175" i="20" s="1"/>
  <c r="O162" i="20"/>
  <c r="P162" i="20" s="1"/>
  <c r="R248" i="20"/>
  <c r="S248" i="20" s="1"/>
  <c r="J248" i="20" s="1"/>
  <c r="R251" i="20"/>
  <c r="S251" i="20" s="1"/>
  <c r="J251" i="20" s="1"/>
  <c r="O115" i="20"/>
  <c r="P115" i="20" s="1"/>
  <c r="R190" i="20"/>
  <c r="S190" i="20" s="1"/>
  <c r="J190" i="20" s="1"/>
  <c r="O240" i="20"/>
  <c r="P240" i="20" s="1"/>
  <c r="O64" i="20"/>
  <c r="P64" i="20" s="1"/>
  <c r="O118" i="20"/>
  <c r="P118" i="20" s="1"/>
  <c r="O238" i="20"/>
  <c r="P238" i="20" s="1"/>
  <c r="O187" i="20"/>
  <c r="P187" i="20" s="1"/>
  <c r="R239" i="20"/>
  <c r="S239" i="20" s="1"/>
  <c r="J239" i="20" s="1"/>
  <c r="O146" i="20"/>
  <c r="P146" i="20" s="1"/>
  <c r="O221" i="20"/>
  <c r="P221" i="20" s="1"/>
  <c r="R154" i="20"/>
  <c r="S154" i="20" s="1"/>
  <c r="J154" i="20" s="1"/>
  <c r="O247" i="20"/>
  <c r="P247" i="20" s="1"/>
  <c r="O150" i="20"/>
  <c r="P150" i="20" s="1"/>
  <c r="O198" i="20"/>
  <c r="P198" i="20" s="1"/>
  <c r="R249" i="20"/>
  <c r="S249" i="20" s="1"/>
  <c r="J249" i="20" s="1"/>
  <c r="F283" i="1"/>
  <c r="F224" i="1"/>
  <c r="F153" i="1"/>
  <c r="F120" i="1"/>
  <c r="F193" i="1"/>
  <c r="F209" i="1"/>
  <c r="F259" i="1"/>
  <c r="F121" i="1"/>
  <c r="F172" i="1"/>
  <c r="F277" i="1"/>
  <c r="F230" i="1"/>
  <c r="F276" i="1"/>
  <c r="F142" i="1"/>
  <c r="O57" i="20"/>
  <c r="P57" i="20" s="1"/>
  <c r="O59" i="20"/>
  <c r="P59" i="20" s="1"/>
  <c r="O61" i="20"/>
  <c r="P61" i="20" s="1"/>
  <c r="R86" i="20"/>
  <c r="O60" i="20"/>
  <c r="P60" i="20" s="1"/>
  <c r="O71" i="20"/>
  <c r="P71" i="20" s="1"/>
  <c r="O124" i="20"/>
  <c r="P124" i="20" s="1"/>
  <c r="O103" i="20"/>
  <c r="P103" i="20" s="1"/>
  <c r="R137" i="20"/>
  <c r="S137" i="20" s="1"/>
  <c r="J137" i="20" s="1"/>
  <c r="R165" i="20"/>
  <c r="S165" i="20" s="1"/>
  <c r="J165" i="20" s="1"/>
  <c r="R115" i="20"/>
  <c r="S115" i="20" s="1"/>
  <c r="J115" i="20" s="1"/>
  <c r="R157" i="20"/>
  <c r="S157" i="20" s="1"/>
  <c r="J157" i="20" s="1"/>
  <c r="R133" i="20"/>
  <c r="S133" i="20" s="1"/>
  <c r="J133" i="20" s="1"/>
  <c r="O107" i="20"/>
  <c r="P107" i="20" s="1"/>
  <c r="R123" i="20"/>
  <c r="S123" i="20" s="1"/>
  <c r="J123" i="20" s="1"/>
  <c r="T39" i="20"/>
  <c r="R107" i="20"/>
  <c r="S107" i="20" s="1"/>
  <c r="R180" i="20"/>
  <c r="S180" i="20" s="1"/>
  <c r="J180" i="20" s="1"/>
  <c r="R172" i="20"/>
  <c r="S172" i="20" s="1"/>
  <c r="J172" i="20" s="1"/>
  <c r="R148" i="20"/>
  <c r="S148" i="20" s="1"/>
  <c r="J148" i="20" s="1"/>
  <c r="O139" i="20"/>
  <c r="P139" i="20" s="1"/>
  <c r="O119" i="20"/>
  <c r="P119" i="20" s="1"/>
  <c r="T119" i="20" s="1"/>
  <c r="R194" i="20"/>
  <c r="S194" i="20" s="1"/>
  <c r="J194" i="20" s="1"/>
  <c r="R256" i="20"/>
  <c r="S256" i="20" s="1"/>
  <c r="J256" i="20" s="1"/>
  <c r="O68" i="20"/>
  <c r="P68" i="20" s="1"/>
  <c r="O122" i="20"/>
  <c r="P122" i="20" s="1"/>
  <c r="R240" i="20"/>
  <c r="S240" i="20" s="1"/>
  <c r="J240" i="20" s="1"/>
  <c r="O201" i="20"/>
  <c r="P201" i="20" s="1"/>
  <c r="O254" i="20"/>
  <c r="P254" i="20" s="1"/>
  <c r="O149" i="20"/>
  <c r="P149" i="20" s="1"/>
  <c r="O226" i="20"/>
  <c r="P226" i="20" s="1"/>
  <c r="T226" i="20" s="1"/>
  <c r="O172" i="20"/>
  <c r="P172" i="20" s="1"/>
  <c r="R254" i="20"/>
  <c r="S254" i="20" s="1"/>
  <c r="J254" i="20" s="1"/>
  <c r="O155" i="20"/>
  <c r="P155" i="20" s="1"/>
  <c r="O202" i="20"/>
  <c r="P202" i="20" s="1"/>
  <c r="T202" i="20" s="1"/>
  <c r="R253" i="20"/>
  <c r="S253" i="20" s="1"/>
  <c r="J253" i="20" s="1"/>
  <c r="T22" i="20"/>
  <c r="F198" i="1"/>
  <c r="F140" i="1"/>
  <c r="F178" i="1"/>
  <c r="F213" i="1"/>
  <c r="F265" i="1"/>
  <c r="F126" i="1"/>
  <c r="F176" i="1"/>
  <c r="F281" i="1"/>
  <c r="F235" i="1"/>
  <c r="K89" i="20"/>
  <c r="K86" i="20"/>
  <c r="K84" i="20"/>
  <c r="K88" i="20"/>
  <c r="F205" i="1"/>
  <c r="F128" i="1"/>
  <c r="R93" i="20"/>
  <c r="S93" i="20" s="1"/>
  <c r="J93" i="20" s="1"/>
  <c r="R84" i="20"/>
  <c r="R98" i="20"/>
  <c r="S98" i="20" s="1"/>
  <c r="J98" i="20" s="1"/>
  <c r="R113" i="20"/>
  <c r="S113" i="20" s="1"/>
  <c r="J113" i="20" s="1"/>
  <c r="T49" i="20"/>
  <c r="R64" i="20"/>
  <c r="S64" i="20" s="1"/>
  <c r="R75" i="20"/>
  <c r="S75" i="20" s="1"/>
  <c r="J75" i="20" s="1"/>
  <c r="O53" i="20"/>
  <c r="P53" i="20" s="1"/>
  <c r="R132" i="20"/>
  <c r="S132" i="20" s="1"/>
  <c r="J132" i="20" s="1"/>
  <c r="R106" i="20"/>
  <c r="S106" i="20" s="1"/>
  <c r="J106" i="20" s="1"/>
  <c r="O156" i="20"/>
  <c r="P156" i="20" s="1"/>
  <c r="O193" i="20"/>
  <c r="P193" i="20" s="1"/>
  <c r="R117" i="20"/>
  <c r="S117" i="20" s="1"/>
  <c r="J117" i="20" s="1"/>
  <c r="O170" i="20"/>
  <c r="P170" i="20" s="1"/>
  <c r="O166" i="20"/>
  <c r="P166" i="20" s="1"/>
  <c r="R112" i="20"/>
  <c r="S112" i="20" s="1"/>
  <c r="J112" i="20" s="1"/>
  <c r="R125" i="20"/>
  <c r="S125" i="20" s="1"/>
  <c r="J125" i="20" s="1"/>
  <c r="T43" i="20"/>
  <c r="O109" i="20"/>
  <c r="P109" i="20" s="1"/>
  <c r="T109" i="20" s="1"/>
  <c r="R182" i="20"/>
  <c r="S182" i="20" s="1"/>
  <c r="J182" i="20" s="1"/>
  <c r="O177" i="20"/>
  <c r="P177" i="20" s="1"/>
  <c r="O153" i="20"/>
  <c r="P153" i="20" s="1"/>
  <c r="O147" i="20"/>
  <c r="P147" i="20" s="1"/>
  <c r="O123" i="20"/>
  <c r="P123" i="20" s="1"/>
  <c r="R196" i="20"/>
  <c r="S196" i="20" s="1"/>
  <c r="J196" i="20" s="1"/>
  <c r="O152" i="20"/>
  <c r="P152" i="20" s="1"/>
  <c r="R73" i="20"/>
  <c r="S73" i="20" s="1"/>
  <c r="J73" i="20" s="1"/>
  <c r="O126" i="20"/>
  <c r="P126" i="20" s="1"/>
  <c r="R102" i="20"/>
  <c r="S102" i="20" s="1"/>
  <c r="J102" i="20" s="1"/>
  <c r="R208" i="20"/>
  <c r="S208" i="20" s="1"/>
  <c r="J208" i="20" s="1"/>
  <c r="O256" i="20"/>
  <c r="P256" i="20" s="1"/>
  <c r="T256" i="20" s="1"/>
  <c r="O159" i="20"/>
  <c r="P159" i="20" s="1"/>
  <c r="R236" i="20"/>
  <c r="S236" i="20" s="1"/>
  <c r="J236" i="20" s="1"/>
  <c r="R176" i="20"/>
  <c r="S176" i="20" s="1"/>
  <c r="J176" i="20" s="1"/>
  <c r="R186" i="20"/>
  <c r="S186" i="20" s="1"/>
  <c r="J186" i="20" s="1"/>
  <c r="R156" i="20"/>
  <c r="S156" i="20" s="1"/>
  <c r="J156" i="20" s="1"/>
  <c r="O208" i="20"/>
  <c r="P208" i="20" s="1"/>
  <c r="F210" i="1"/>
  <c r="T18" i="20"/>
  <c r="F158" i="1"/>
  <c r="F218" i="1"/>
  <c r="F116" i="1"/>
  <c r="F150" i="1"/>
  <c r="F264" i="1"/>
  <c r="F217" i="1"/>
  <c r="F171" i="1"/>
  <c r="F130" i="1"/>
  <c r="F180" i="1"/>
  <c r="F186" i="1"/>
  <c r="F239" i="1"/>
  <c r="F114" i="1"/>
  <c r="O111" i="20"/>
  <c r="P111" i="20" s="1"/>
  <c r="O98" i="20"/>
  <c r="P98" i="20" s="1"/>
  <c r="T29" i="20"/>
  <c r="R70" i="20"/>
  <c r="S70" i="20" s="1"/>
  <c r="J70" i="20" s="1"/>
  <c r="R67" i="20"/>
  <c r="S67" i="20" s="1"/>
  <c r="J67" i="20" s="1"/>
  <c r="O100" i="20"/>
  <c r="P100" i="20" s="1"/>
  <c r="R68" i="20"/>
  <c r="S68" i="20" s="1"/>
  <c r="J68" i="20" s="1"/>
  <c r="O137" i="20"/>
  <c r="P137" i="20" s="1"/>
  <c r="O108" i="20"/>
  <c r="P108" i="20" s="1"/>
  <c r="R160" i="20"/>
  <c r="S160" i="20" s="1"/>
  <c r="J160" i="20" s="1"/>
  <c r="R203" i="20"/>
  <c r="S203" i="20" s="1"/>
  <c r="J203" i="20" s="1"/>
  <c r="R135" i="20"/>
  <c r="S135" i="20" s="1"/>
  <c r="J135" i="20" s="1"/>
  <c r="R63" i="20"/>
  <c r="S63" i="20" s="1"/>
  <c r="J63" i="20" s="1"/>
  <c r="R170" i="20"/>
  <c r="S170" i="20" s="1"/>
  <c r="J170" i="20" s="1"/>
  <c r="O125" i="20"/>
  <c r="P125" i="20" s="1"/>
  <c r="R52" i="20"/>
  <c r="S52" i="20" s="1"/>
  <c r="J52" i="20" s="1"/>
  <c r="O127" i="20"/>
  <c r="P127" i="20" s="1"/>
  <c r="T47" i="20"/>
  <c r="R114" i="20"/>
  <c r="S114" i="20" s="1"/>
  <c r="J114" i="20" s="1"/>
  <c r="O184" i="20"/>
  <c r="P184" i="20" s="1"/>
  <c r="O211" i="20"/>
  <c r="P211" i="20" s="1"/>
  <c r="R159" i="20"/>
  <c r="S159" i="20" s="1"/>
  <c r="J159" i="20" s="1"/>
  <c r="R169" i="20"/>
  <c r="S169" i="20" s="1"/>
  <c r="J169" i="20" s="1"/>
  <c r="O130" i="20"/>
  <c r="P130" i="20" s="1"/>
  <c r="R198" i="20"/>
  <c r="S198" i="20" s="1"/>
  <c r="J198" i="20" s="1"/>
  <c r="R155" i="20"/>
  <c r="S155" i="20" s="1"/>
  <c r="J155" i="20" s="1"/>
  <c r="R77" i="20"/>
  <c r="S77" i="20" s="1"/>
  <c r="J77" i="20" s="1"/>
  <c r="O141" i="20"/>
  <c r="P141" i="20" s="1"/>
  <c r="O129" i="20"/>
  <c r="P129" i="20" s="1"/>
  <c r="O212" i="20"/>
  <c r="P212" i="20" s="1"/>
  <c r="O195" i="20"/>
  <c r="P195" i="20" s="1"/>
  <c r="T195" i="20" s="1"/>
  <c r="R163" i="20"/>
  <c r="S163" i="20" s="1"/>
  <c r="R247" i="20"/>
  <c r="S247" i="20" s="1"/>
  <c r="J247" i="20" s="1"/>
  <c r="O179" i="20"/>
  <c r="P179" i="20" s="1"/>
  <c r="O189" i="20"/>
  <c r="P189" i="20" s="1"/>
  <c r="O161" i="20"/>
  <c r="P161" i="20" s="1"/>
  <c r="R213" i="20"/>
  <c r="S213" i="20" s="1"/>
  <c r="J213" i="20" s="1"/>
  <c r="F184" i="1"/>
  <c r="F145" i="1"/>
  <c r="F192" i="1"/>
  <c r="F197" i="1"/>
  <c r="F256" i="1"/>
  <c r="F221" i="1"/>
  <c r="F175" i="1"/>
  <c r="F134" i="1"/>
  <c r="F243" i="1"/>
  <c r="F190" i="1"/>
  <c r="F280" i="1"/>
  <c r="F270" i="1"/>
  <c r="F109" i="1"/>
  <c r="T33" i="20"/>
  <c r="R55" i="20"/>
  <c r="S55" i="20" s="1"/>
  <c r="T42" i="20"/>
  <c r="R74" i="20"/>
  <c r="S74" i="20" s="1"/>
  <c r="J74" i="20" s="1"/>
  <c r="O79" i="20"/>
  <c r="P79" i="20" s="1"/>
  <c r="O191" i="20"/>
  <c r="P191" i="20" s="1"/>
  <c r="T191" i="20" s="1"/>
  <c r="O80" i="20"/>
  <c r="P80" i="20" s="1"/>
  <c r="T80" i="20" s="1"/>
  <c r="R147" i="20"/>
  <c r="S147" i="20" s="1"/>
  <c r="J147" i="20" s="1"/>
  <c r="R111" i="20"/>
  <c r="S111" i="20" s="1"/>
  <c r="J111" i="20" s="1"/>
  <c r="R173" i="20"/>
  <c r="S173" i="20" s="1"/>
  <c r="J173" i="20" s="1"/>
  <c r="R223" i="20"/>
  <c r="S223" i="20" s="1"/>
  <c r="J223" i="20" s="1"/>
  <c r="R145" i="20"/>
  <c r="S145" i="20" s="1"/>
  <c r="J145" i="20" s="1"/>
  <c r="O69" i="20"/>
  <c r="P69" i="20" s="1"/>
  <c r="T69" i="20" s="1"/>
  <c r="R189" i="20"/>
  <c r="S189" i="20" s="1"/>
  <c r="J189" i="20" s="1"/>
  <c r="R129" i="20"/>
  <c r="S129" i="20" s="1"/>
  <c r="J129" i="20" s="1"/>
  <c r="O55" i="20"/>
  <c r="P55" i="20" s="1"/>
  <c r="R136" i="20"/>
  <c r="S136" i="20" s="1"/>
  <c r="J136" i="20" s="1"/>
  <c r="O51" i="20"/>
  <c r="P51" i="20" s="1"/>
  <c r="R127" i="20"/>
  <c r="S127" i="20" s="1"/>
  <c r="J127" i="20" s="1"/>
  <c r="R197" i="20"/>
  <c r="S197" i="20" s="1"/>
  <c r="J197" i="20" s="1"/>
  <c r="O230" i="20"/>
  <c r="P230" i="20" s="1"/>
  <c r="O164" i="20"/>
  <c r="P164" i="20" s="1"/>
  <c r="T164" i="20" s="1"/>
  <c r="R179" i="20"/>
  <c r="S179" i="20" s="1"/>
  <c r="J179" i="20" s="1"/>
  <c r="R142" i="20"/>
  <c r="S142" i="20" s="1"/>
  <c r="J142" i="20" s="1"/>
  <c r="O205" i="20"/>
  <c r="P205" i="20" s="1"/>
  <c r="T205" i="20" s="1"/>
  <c r="R161" i="20"/>
  <c r="S161" i="20" s="1"/>
  <c r="J161" i="20" s="1"/>
  <c r="O81" i="20"/>
  <c r="P81" i="20" s="1"/>
  <c r="R144" i="20"/>
  <c r="S144" i="20" s="1"/>
  <c r="J144" i="20" s="1"/>
  <c r="O132" i="20"/>
  <c r="P132" i="20" s="1"/>
  <c r="T132" i="20" s="1"/>
  <c r="O223" i="20"/>
  <c r="P223" i="20" s="1"/>
  <c r="O200" i="20"/>
  <c r="P200" i="20" s="1"/>
  <c r="O165" i="20"/>
  <c r="P165" i="20" s="1"/>
  <c r="O249" i="20"/>
  <c r="P249" i="20" s="1"/>
  <c r="R183" i="20"/>
  <c r="S183" i="20" s="1"/>
  <c r="J183" i="20" s="1"/>
  <c r="R193" i="20"/>
  <c r="S193" i="20" s="1"/>
  <c r="J193" i="20" s="1"/>
  <c r="R162" i="20"/>
  <c r="S162" i="20" s="1"/>
  <c r="J162" i="20" s="1"/>
  <c r="R217" i="20"/>
  <c r="S217" i="20" s="1"/>
  <c r="J217" i="20" s="1"/>
  <c r="F132" i="1"/>
  <c r="T229" i="20" l="1"/>
  <c r="T122" i="20"/>
  <c r="T199" i="20"/>
  <c r="T200" i="20"/>
  <c r="T201" i="20"/>
  <c r="T72" i="20"/>
  <c r="T53" i="20"/>
  <c r="T94" i="20"/>
  <c r="T166" i="20"/>
  <c r="T221" i="20"/>
  <c r="T60" i="20"/>
  <c r="T110" i="20"/>
  <c r="T76" i="20"/>
  <c r="T211" i="20"/>
  <c r="T153" i="20"/>
  <c r="T137" i="20"/>
  <c r="T212" i="20"/>
  <c r="T250" i="20"/>
  <c r="T103" i="20"/>
  <c r="T222" i="20"/>
  <c r="T230" i="20"/>
  <c r="T108" i="20"/>
  <c r="T184" i="20"/>
  <c r="T187" i="20"/>
  <c r="T59" i="20"/>
  <c r="T246" i="20"/>
  <c r="T181" i="20"/>
  <c r="T171" i="20"/>
  <c r="T131" i="20"/>
  <c r="T224" i="20"/>
  <c r="T238" i="20"/>
  <c r="T111" i="20"/>
  <c r="T255" i="20"/>
  <c r="T218" i="20"/>
  <c r="T165" i="20"/>
  <c r="T208" i="20"/>
  <c r="T254" i="20"/>
  <c r="T146" i="20"/>
  <c r="T148" i="20"/>
  <c r="T101" i="20"/>
  <c r="T225" i="20"/>
  <c r="T219" i="20"/>
  <c r="T51" i="20"/>
  <c r="T61" i="20"/>
  <c r="T244" i="20"/>
  <c r="T55" i="20"/>
  <c r="T100" i="20"/>
  <c r="T177" i="20"/>
  <c r="T57" i="20"/>
  <c r="T118" i="20"/>
  <c r="T79" i="20"/>
  <c r="G4" i="2"/>
  <c r="I4" i="2" s="1"/>
  <c r="G15" i="14" s="1"/>
  <c r="T214" i="20"/>
  <c r="T92" i="20"/>
  <c r="T167" i="20"/>
  <c r="T138" i="20"/>
  <c r="T105" i="20"/>
  <c r="T209" i="20"/>
  <c r="S83" i="20"/>
  <c r="J83" i="20" s="1"/>
  <c r="T56" i="20"/>
  <c r="S81" i="20"/>
  <c r="J81" i="20" s="1"/>
  <c r="T232" i="20"/>
  <c r="T91" i="20"/>
  <c r="T158" i="20"/>
  <c r="T156" i="20"/>
  <c r="T139" i="20"/>
  <c r="T126" i="20"/>
  <c r="T62" i="20"/>
  <c r="T150" i="20"/>
  <c r="T161" i="20"/>
  <c r="T130" i="20"/>
  <c r="T124" i="20"/>
  <c r="T97" i="20"/>
  <c r="T207" i="20"/>
  <c r="T141" i="20"/>
  <c r="T249" i="20"/>
  <c r="T152" i="20"/>
  <c r="T149" i="20"/>
  <c r="T71" i="20"/>
  <c r="T95" i="20"/>
  <c r="T180" i="20"/>
  <c r="T178" i="20"/>
  <c r="T121" i="20"/>
  <c r="T241" i="20"/>
  <c r="J50" i="20"/>
  <c r="H5" i="2"/>
  <c r="D16" i="14" s="1"/>
  <c r="H10" i="2"/>
  <c r="D21" i="14" s="1"/>
  <c r="J107" i="20"/>
  <c r="T163" i="20"/>
  <c r="J78" i="20"/>
  <c r="T160" i="20"/>
  <c r="T253" i="20"/>
  <c r="H11" i="2"/>
  <c r="D22" i="14" s="1"/>
  <c r="J122" i="20"/>
  <c r="H17" i="2"/>
  <c r="D28" i="14" s="1"/>
  <c r="J205" i="20"/>
  <c r="T63" i="20"/>
  <c r="T123" i="20"/>
  <c r="T193" i="20"/>
  <c r="S86" i="20"/>
  <c r="J86" i="20" s="1"/>
  <c r="T194" i="20"/>
  <c r="T93" i="20"/>
  <c r="T206" i="20"/>
  <c r="T70" i="20"/>
  <c r="T220" i="20"/>
  <c r="H14" i="2"/>
  <c r="D25" i="14" s="1"/>
  <c r="J174" i="20"/>
  <c r="T217" i="20"/>
  <c r="T67" i="20"/>
  <c r="T196" i="20"/>
  <c r="T169" i="20"/>
  <c r="T147" i="20"/>
  <c r="T106" i="20"/>
  <c r="T175" i="20"/>
  <c r="T203" i="20"/>
  <c r="G16" i="2" s="1"/>
  <c r="J97" i="20"/>
  <c r="H9" i="2"/>
  <c r="D20" i="14" s="1"/>
  <c r="T251" i="20"/>
  <c r="T113" i="20"/>
  <c r="J163" i="20"/>
  <c r="H13" i="2"/>
  <c r="D24" i="14" s="1"/>
  <c r="T107" i="20"/>
  <c r="T190" i="20"/>
  <c r="D13" i="14"/>
  <c r="T252" i="20"/>
  <c r="T242" i="20"/>
  <c r="T188" i="20"/>
  <c r="T144" i="20"/>
  <c r="T168" i="20"/>
  <c r="T236" i="20"/>
  <c r="T179" i="20"/>
  <c r="T223" i="20"/>
  <c r="T68" i="20"/>
  <c r="T142" i="20"/>
  <c r="T239" i="20"/>
  <c r="S89" i="20"/>
  <c r="J89" i="20" s="1"/>
  <c r="T235" i="20"/>
  <c r="T102" i="20"/>
  <c r="T99" i="20"/>
  <c r="T129" i="20"/>
  <c r="T127" i="20"/>
  <c r="T159" i="20"/>
  <c r="T64" i="20"/>
  <c r="T231" i="20"/>
  <c r="T237" i="20"/>
  <c r="T117" i="20"/>
  <c r="T186" i="20"/>
  <c r="T176" i="20"/>
  <c r="T133" i="20"/>
  <c r="T182" i="20"/>
  <c r="T185" i="20"/>
  <c r="T75" i="20"/>
  <c r="T120" i="20"/>
  <c r="T227" i="20"/>
  <c r="T58" i="20"/>
  <c r="J55" i="20"/>
  <c r="H6" i="2"/>
  <c r="D17" i="14" s="1"/>
  <c r="T240" i="20"/>
  <c r="T154" i="20"/>
  <c r="T50" i="20"/>
  <c r="T234" i="20"/>
  <c r="S88" i="20"/>
  <c r="J88" i="20" s="1"/>
  <c r="T65" i="20"/>
  <c r="T135" i="20"/>
  <c r="H12" i="2"/>
  <c r="D23" i="14" s="1"/>
  <c r="J146" i="20"/>
  <c r="T87" i="20"/>
  <c r="T125" i="20"/>
  <c r="H7" i="2"/>
  <c r="D18" i="14" s="1"/>
  <c r="J64" i="20"/>
  <c r="T155" i="20"/>
  <c r="T198" i="20"/>
  <c r="G3" i="2"/>
  <c r="T248" i="20"/>
  <c r="T215" i="20"/>
  <c r="T157" i="20"/>
  <c r="T96" i="20"/>
  <c r="T183" i="20"/>
  <c r="T85" i="20"/>
  <c r="T173" i="20"/>
  <c r="T98" i="20"/>
  <c r="T115" i="20"/>
  <c r="T145" i="20"/>
  <c r="T74" i="20"/>
  <c r="T213" i="20"/>
  <c r="T197" i="20"/>
  <c r="S82" i="20"/>
  <c r="J82" i="20" s="1"/>
  <c r="T172" i="20"/>
  <c r="T247" i="20"/>
  <c r="T104" i="20"/>
  <c r="T192" i="20"/>
  <c r="H15" i="2"/>
  <c r="D26" i="14" s="1"/>
  <c r="J185" i="20"/>
  <c r="T77" i="20"/>
  <c r="T54" i="20"/>
  <c r="T174" i="20"/>
  <c r="T112" i="20"/>
  <c r="T114" i="20"/>
  <c r="T90" i="20"/>
  <c r="T52" i="20"/>
  <c r="T136" i="20"/>
  <c r="T140" i="20"/>
  <c r="T128" i="20"/>
  <c r="T243" i="20"/>
  <c r="T210" i="20"/>
  <c r="T66" i="20"/>
  <c r="T73" i="20"/>
  <c r="T233" i="20"/>
  <c r="T189" i="20"/>
  <c r="T170" i="20"/>
  <c r="S84" i="20"/>
  <c r="J84" i="20" s="1"/>
  <c r="T162" i="20"/>
  <c r="J210" i="20"/>
  <c r="H18" i="2"/>
  <c r="D29" i="14" s="1"/>
  <c r="T78" i="20"/>
  <c r="H16" i="2"/>
  <c r="D27" i="14" s="1"/>
  <c r="J201" i="20"/>
  <c r="G2" i="2"/>
  <c r="T216" i="20"/>
  <c r="T83" i="20" l="1"/>
  <c r="G17" i="2"/>
  <c r="I17" i="2" s="1"/>
  <c r="G28" i="14" s="1"/>
  <c r="G20" i="2"/>
  <c r="E31" i="14" s="1"/>
  <c r="G11" i="2"/>
  <c r="I11" i="2" s="1"/>
  <c r="G22" i="14" s="1"/>
  <c r="E15" i="14"/>
  <c r="G6" i="2"/>
  <c r="E17" i="14" s="1"/>
  <c r="G7" i="2"/>
  <c r="E18" i="14" s="1"/>
  <c r="T81" i="20"/>
  <c r="G9" i="2"/>
  <c r="I9" i="2" s="1"/>
  <c r="G20" i="14" s="1"/>
  <c r="G10" i="2"/>
  <c r="I10" i="2" s="1"/>
  <c r="G21" i="14" s="1"/>
  <c r="G19" i="2"/>
  <c r="E30" i="14" s="1"/>
  <c r="G18" i="2"/>
  <c r="I18" i="2" s="1"/>
  <c r="G29" i="14" s="1"/>
  <c r="G12" i="2"/>
  <c r="I12" i="2" s="1"/>
  <c r="G23" i="14" s="1"/>
  <c r="T89" i="20"/>
  <c r="H8" i="2"/>
  <c r="D19" i="14" s="1"/>
  <c r="T84" i="20"/>
  <c r="I16" i="2"/>
  <c r="G27" i="14" s="1"/>
  <c r="E27" i="14"/>
  <c r="G13" i="2"/>
  <c r="I2" i="2"/>
  <c r="G13" i="14" s="1"/>
  <c r="E13" i="14"/>
  <c r="I3" i="2"/>
  <c r="G14" i="14" s="1"/>
  <c r="E14" i="14"/>
  <c r="G15" i="2"/>
  <c r="T88" i="20"/>
  <c r="G14" i="2"/>
  <c r="G5" i="2"/>
  <c r="T82" i="20"/>
  <c r="T86" i="20"/>
  <c r="E28" i="14" l="1"/>
  <c r="I7" i="2"/>
  <c r="G18" i="14" s="1"/>
  <c r="I6" i="2"/>
  <c r="G17" i="14" s="1"/>
  <c r="E22" i="14"/>
  <c r="G8" i="2"/>
  <c r="G21" i="2" s="1"/>
  <c r="E20" i="14"/>
  <c r="E23" i="14"/>
  <c r="E29" i="14"/>
  <c r="E21" i="14"/>
  <c r="H21" i="2"/>
  <c r="D33" i="14" s="1"/>
  <c r="I15" i="2"/>
  <c r="G26" i="14" s="1"/>
  <c r="E26" i="14"/>
  <c r="E16" i="14"/>
  <c r="I5" i="2"/>
  <c r="G16" i="14" s="1"/>
  <c r="E24" i="14"/>
  <c r="I13" i="2"/>
  <c r="G24" i="14" s="1"/>
  <c r="I14" i="2"/>
  <c r="G25" i="14" s="1"/>
  <c r="E25" i="14"/>
  <c r="E32" i="14" l="1"/>
  <c r="E33" i="14"/>
  <c r="E19" i="14"/>
  <c r="I8" i="2"/>
  <c r="G19" i="14" s="1"/>
  <c r="I21" i="2"/>
  <c r="G33" i="14" s="1"/>
</calcChain>
</file>

<file path=xl/sharedStrings.xml><?xml version="1.0" encoding="utf-8"?>
<sst xmlns="http://schemas.openxmlformats.org/spreadsheetml/2006/main" count="7684" uniqueCount="3329">
  <si>
    <t>Date</t>
  </si>
  <si>
    <t>General Information</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</si>
  <si>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</si>
  <si>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Vendor Name</t>
  </si>
  <si>
    <t>Product Name</t>
  </si>
  <si>
    <t>Product Description</t>
  </si>
  <si>
    <t>Web Link to Product Privacy Notice</t>
  </si>
  <si>
    <t>Vendor Contact Name</t>
  </si>
  <si>
    <t>Vendor Contact Title</t>
  </si>
  <si>
    <t>Vendor Contact Email</t>
  </si>
  <si>
    <t>Vendor Contact Phone Number</t>
  </si>
  <si>
    <t>Instructions</t>
  </si>
  <si>
    <t>Qualifiers</t>
  </si>
  <si>
    <t>Vendor Answers</t>
  </si>
  <si>
    <t>Additional Information</t>
  </si>
  <si>
    <t>Guidance</t>
  </si>
  <si>
    <t>Yes</t>
  </si>
  <si>
    <t>Documentation</t>
  </si>
  <si>
    <t>Have you received the Cloud Security Alliance STAR certification?</t>
  </si>
  <si>
    <t>No</t>
  </si>
  <si>
    <t>What legal agreements (i.e. contracts) do you have in place with these third parties that address liability in the event of a data breach?</t>
  </si>
  <si>
    <t>Can we restrict that access based on source IP address?</t>
  </si>
  <si>
    <t>Will you handle data in a FERPA compliant manner?</t>
  </si>
  <si>
    <t>Are your servers separated from other companies via a physical barrier, such as a cage or hardened walls?</t>
  </si>
  <si>
    <t>Are your primary and secondary data centers geographically diverse?</t>
  </si>
  <si>
    <t>Other</t>
  </si>
  <si>
    <t>Are you utilizing a stateful packet inspection (SPI) firewall?</t>
  </si>
  <si>
    <t>Can you enforce password/passphrase aging requirements?</t>
  </si>
  <si>
    <t>Do you have a documented patch management process?</t>
  </si>
  <si>
    <t>Can you accommodate encryption requirements using open standards?</t>
  </si>
  <si>
    <t>Have your developers been trained in secure coding techniques?</t>
  </si>
  <si>
    <t>Was your application developed using secure coding techniques?</t>
  </si>
  <si>
    <t>Are information security principles designed into the product lifecycle?</t>
  </si>
  <si>
    <t>Do you have a documented systems development life cycle (SDLC)?</t>
  </si>
  <si>
    <t>Do you have a formal incident response plan?</t>
  </si>
  <si>
    <t>Do you have an information security awareness program?</t>
  </si>
  <si>
    <t>Do you incorporate customer feedback into security feature requests?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</si>
  <si>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</si>
  <si>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</si>
  <si>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</si>
  <si>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</si>
  <si>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</si>
  <si>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Does your application provide the ability to define user access levels?</t>
  </si>
  <si>
    <t>Does your application support varying levels of access to records based on user ID?</t>
  </si>
  <si>
    <t>Is there a limit to the number of groups a user can be assigned?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</si>
  <si>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</si>
  <si>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</si>
  <si>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</si>
  <si>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</si>
  <si>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</si>
  <si>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accounts used for vendor supplied remote support abide by the same authentication policies and access logging as the rest of the system?</t>
  </si>
  <si>
    <t>Can you provide a HIPAA compliance attestation document?</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</si>
  <si>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</si>
  <si>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</si>
  <si>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</si>
  <si>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</si>
  <si>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</si>
  <si>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</si>
  <si>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</si>
  <si>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</si>
  <si>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</si>
  <si>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 xml:space="preserve">Include documentation describing the systems' abilities to comply with the PCI DSS and any features or capabilities of the system that must be added or changed in order to operate in compliance with the standards. </t>
  </si>
  <si>
    <t>Campus</t>
  </si>
  <si>
    <t>Answers</t>
  </si>
  <si>
    <t>N/A</t>
  </si>
  <si>
    <t>DRPTestingSchedule</t>
  </si>
  <si>
    <t>Quarterly</t>
  </si>
  <si>
    <t>Semi-annually</t>
  </si>
  <si>
    <t>Annually</t>
  </si>
  <si>
    <t>NetworkTypes</t>
  </si>
  <si>
    <t>Exclusive VLAN</t>
  </si>
  <si>
    <t>Shared VLAN</t>
  </si>
  <si>
    <t>Physically Separate</t>
  </si>
  <si>
    <t>Flat Shared Network</t>
  </si>
  <si>
    <t>Consulting</t>
  </si>
  <si>
    <t>Does your product process protected health information (PHI) or any data covered by the Health Insurance Portability and Accountability Act?</t>
  </si>
  <si>
    <t>HEISC Shared Assessments Working Group</t>
  </si>
  <si>
    <t>Do clients have the option to not participate in or postpone an upgrade to a new release?</t>
  </si>
  <si>
    <t>Are these rights retained even through a provider acquisition or bankruptcy event?</t>
  </si>
  <si>
    <t>In the event of imminent bankruptcy, closing of business, or retirement of service, will you provide 90 days for customers to get their data out of the system and migrate applications?</t>
  </si>
  <si>
    <t>Are upgrades or system changes installed during off-peak hours or in a manner that does not impact the customer?</t>
  </si>
  <si>
    <t>Do procedures exist to provide that emergency changes are documented and authorized (including after the fact approval)?</t>
  </si>
  <si>
    <t>What Tier Level is your data center (per levels defined by the Uptime Institute)?</t>
  </si>
  <si>
    <t>Is media used for long-term retention of business data and archival purposes stored in a secure, environmentally protected area?</t>
  </si>
  <si>
    <t>Have you implemented an Intrusion Detection System (network-based)?</t>
  </si>
  <si>
    <t>Have you implemented an Intrusion Prevention System (network-based)?</t>
  </si>
  <si>
    <t>Do you monitor for intrusions on a 24x7x365 basis?</t>
  </si>
  <si>
    <t>Is intrusion monitoring performed internally or by a third-party service?</t>
  </si>
  <si>
    <t>DR Types</t>
  </si>
  <si>
    <t>Cold</t>
  </si>
  <si>
    <t>Hot</t>
  </si>
  <si>
    <t>Does your organization conduct an annual test of relocating to this site for disaster recovery purposes?</t>
  </si>
  <si>
    <t>Is an owner assigned who is responsible for the maintenance and review of the Business Continuity Plan?</t>
  </si>
  <si>
    <t>Is there a documented communication plan in your DRP for impacted clients?</t>
  </si>
  <si>
    <t>Is there a defined problem/issue escalation plan in your DRP for impacted clients?</t>
  </si>
  <si>
    <t>Is there a defined problem/issue escalation plan in your BCP for impacted clients?</t>
  </si>
  <si>
    <t>Is there a documented communication plan in your BCP for impacted clients?</t>
  </si>
  <si>
    <t>Does your organization conduct training and awareness activities to validate its employees understanding of their roles and responsibilities during a crisis?</t>
  </si>
  <si>
    <t>Are specific crisis management roles and responsibilities defined and documented?</t>
  </si>
  <si>
    <t>Does your organization have an alternative business site or a contracted Business Recovery provider?</t>
  </si>
  <si>
    <t>Do you employ host-based intrusion detection?</t>
  </si>
  <si>
    <t>Do you employ host-based intrusion prevention?</t>
  </si>
  <si>
    <t>Have you completed the Cloud Security Alliance (CSA) self assessment or CAIQ?</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</si>
  <si>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</si>
  <si>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</si>
  <si>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</si>
  <si>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</si>
  <si>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</si>
  <si>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</si>
  <si>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</si>
  <si>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data backup and retention policies and practices meet HIPAA requirements?</t>
  </si>
  <si>
    <t>Do you have a disaster recovery plan and emergency mode operation plan?</t>
  </si>
  <si>
    <t>Have the policies/plans mentioned above been tested?</t>
  </si>
  <si>
    <t>Are you willing to enter into a Business Associate Agreement (BAA)?</t>
  </si>
  <si>
    <t>Version</t>
  </si>
  <si>
    <t>Description of Change</t>
  </si>
  <si>
    <t>v0.6</t>
  </si>
  <si>
    <t>Do you comply with ISO 9001?</t>
  </si>
  <si>
    <t>Will your company provide quality and performance metrics in relation to the scope of services and performance expectations for the services you are offering?</t>
  </si>
  <si>
    <t>Company Overview</t>
  </si>
  <si>
    <t>Describe your organization’s business background and ownership structure, including all parent and subsidiary relationships.</t>
  </si>
  <si>
    <t>v0.7</t>
  </si>
  <si>
    <t>v0.8</t>
  </si>
  <si>
    <t>v0.9</t>
  </si>
  <si>
    <t>QUAL-01</t>
  </si>
  <si>
    <t>QUAL-02</t>
  </si>
  <si>
    <t>QUAL-03</t>
  </si>
  <si>
    <t>QUAL-04</t>
  </si>
  <si>
    <t>QUAL-05</t>
  </si>
  <si>
    <t>QUAL-06</t>
  </si>
  <si>
    <t>QUAL-07</t>
  </si>
  <si>
    <t>DOCU-01</t>
  </si>
  <si>
    <t>DOCU-02</t>
  </si>
  <si>
    <t>DOCU-03</t>
  </si>
  <si>
    <t>DOCU-04</t>
  </si>
  <si>
    <t>DOCU-05</t>
  </si>
  <si>
    <t>DOCU-06</t>
  </si>
  <si>
    <t>COMP-01</t>
  </si>
  <si>
    <t>COMP-02</t>
  </si>
  <si>
    <t>COMP-03</t>
  </si>
  <si>
    <t>COMP-04</t>
  </si>
  <si>
    <t>COMP-05</t>
  </si>
  <si>
    <t>THRD-01</t>
  </si>
  <si>
    <t>THRD-02</t>
  </si>
  <si>
    <t>THRD-03</t>
  </si>
  <si>
    <t>CONS-01</t>
  </si>
  <si>
    <t>CONS-02</t>
  </si>
  <si>
    <t>CONS-03</t>
  </si>
  <si>
    <t>CONS-04</t>
  </si>
  <si>
    <t>CONS-05</t>
  </si>
  <si>
    <t>CONS-06</t>
  </si>
  <si>
    <t>CONS-07</t>
  </si>
  <si>
    <t>CONS-08</t>
  </si>
  <si>
    <t>CONS-09</t>
  </si>
  <si>
    <t>APPL-01</t>
  </si>
  <si>
    <t>APPL-02</t>
  </si>
  <si>
    <t>APPL-04</t>
  </si>
  <si>
    <t>APPL-05</t>
  </si>
  <si>
    <t>APPL-06</t>
  </si>
  <si>
    <t>APPL-07</t>
  </si>
  <si>
    <t>APPL-08</t>
  </si>
  <si>
    <t>APPL-09</t>
  </si>
  <si>
    <t>APPL-10</t>
  </si>
  <si>
    <t>APPL-11</t>
  </si>
  <si>
    <t>APPL-14</t>
  </si>
  <si>
    <t>BCPL-01</t>
  </si>
  <si>
    <t>AAAI-01</t>
  </si>
  <si>
    <t>AAAI-02</t>
  </si>
  <si>
    <t>AAAI-03</t>
  </si>
  <si>
    <t>AAAI-04</t>
  </si>
  <si>
    <t>AAAI-05</t>
  </si>
  <si>
    <t>AAAI-06</t>
  </si>
  <si>
    <t>AAAI-07</t>
  </si>
  <si>
    <t>AAAI-08</t>
  </si>
  <si>
    <t>AAAI-09</t>
  </si>
  <si>
    <t>AAAI-10</t>
  </si>
  <si>
    <t>AAAI-11</t>
  </si>
  <si>
    <t>AAAI-12</t>
  </si>
  <si>
    <t>AAAI-13</t>
  </si>
  <si>
    <t>AAAI-14</t>
  </si>
  <si>
    <t>AAAI-15</t>
  </si>
  <si>
    <t>AAAI-16</t>
  </si>
  <si>
    <t>AAAI-17</t>
  </si>
  <si>
    <t>BCPL-02</t>
  </si>
  <si>
    <t>BCPL-03</t>
  </si>
  <si>
    <t>BCPL-04</t>
  </si>
  <si>
    <t>BCPL-05</t>
  </si>
  <si>
    <t>BCPL-06</t>
  </si>
  <si>
    <t>BCPL-07</t>
  </si>
  <si>
    <t>BCPL-08</t>
  </si>
  <si>
    <t>BCPL-09</t>
  </si>
  <si>
    <t>BCPL-10</t>
  </si>
  <si>
    <t>CHNG-01</t>
  </si>
  <si>
    <t>CHNG-02</t>
  </si>
  <si>
    <t>CHNG-03</t>
  </si>
  <si>
    <t>CHNG-04</t>
  </si>
  <si>
    <t>CHNG-05</t>
  </si>
  <si>
    <t>CHNG-06</t>
  </si>
  <si>
    <t>CHNG-07</t>
  </si>
  <si>
    <t>CHNG-08</t>
  </si>
  <si>
    <t>CHNG-09</t>
  </si>
  <si>
    <t>CHNG-10</t>
  </si>
  <si>
    <t>CHNG-11</t>
  </si>
  <si>
    <t>CHNG-12</t>
  </si>
  <si>
    <t>CHNG-13</t>
  </si>
  <si>
    <t>CHNG-14</t>
  </si>
  <si>
    <t>CHNG-15</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</si>
  <si>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</si>
  <si>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</si>
  <si>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</si>
  <si>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</si>
  <si>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</si>
  <si>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</si>
  <si>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</si>
  <si>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</si>
  <si>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</si>
  <si>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</si>
  <si>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</si>
  <si>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</si>
  <si>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</si>
  <si>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</si>
  <si>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</si>
  <si>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</si>
  <si>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</si>
  <si>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</si>
  <si>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</si>
  <si>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</si>
  <si>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</si>
  <si>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</si>
  <si>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</si>
  <si>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</si>
  <si>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</si>
  <si>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</si>
  <si>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</si>
  <si>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</si>
  <si>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</si>
  <si>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</si>
  <si>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</si>
  <si>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</si>
  <si>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</si>
  <si>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</si>
  <si>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</si>
  <si>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</si>
  <si>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</si>
  <si>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</si>
  <si>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</si>
  <si>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</si>
  <si>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</si>
  <si>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</si>
  <si>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</si>
  <si>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</si>
  <si>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</si>
  <si>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</si>
  <si>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</si>
  <si>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</si>
  <si>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</si>
  <si>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</si>
  <si>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</si>
  <si>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</si>
  <si>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FIDP-01</t>
  </si>
  <si>
    <t>FIDP-02</t>
  </si>
  <si>
    <t>FIDP-03</t>
  </si>
  <si>
    <t>FIDP-04</t>
  </si>
  <si>
    <t>FIDP-05</t>
  </si>
  <si>
    <t>FIDP-06</t>
  </si>
  <si>
    <t>FIDP-07</t>
  </si>
  <si>
    <t>FIDP-08</t>
  </si>
  <si>
    <t>FIDP-09</t>
  </si>
  <si>
    <t>FIDP-10</t>
  </si>
  <si>
    <t>FIDP-11</t>
  </si>
  <si>
    <t>PPPR-01</t>
  </si>
  <si>
    <t>PPPR-02</t>
  </si>
  <si>
    <t>PPPR-03</t>
  </si>
  <si>
    <t>PPPR-04</t>
  </si>
  <si>
    <t>PPPR-05</t>
  </si>
  <si>
    <t>PPPR-06</t>
  </si>
  <si>
    <t>PPPR-07</t>
  </si>
  <si>
    <t>PPPR-08</t>
  </si>
  <si>
    <t>PPPR-09</t>
  </si>
  <si>
    <t>PPPR-10</t>
  </si>
  <si>
    <t>PPPR-11</t>
  </si>
  <si>
    <t>PPPR-12</t>
  </si>
  <si>
    <t>PPPR-13</t>
  </si>
  <si>
    <t>PPPR-14</t>
  </si>
  <si>
    <t>PPPR-15</t>
  </si>
  <si>
    <t>PPPR-16</t>
  </si>
  <si>
    <t>QLAS-01</t>
  </si>
  <si>
    <t>QLAS-02</t>
  </si>
  <si>
    <t>QLAS-03</t>
  </si>
  <si>
    <t>QLAS-04</t>
  </si>
  <si>
    <t>QLAS-05</t>
  </si>
  <si>
    <t>VULN-01</t>
  </si>
  <si>
    <t>VULN-02</t>
  </si>
  <si>
    <t>VULN-03</t>
  </si>
  <si>
    <t>VULN-04</t>
  </si>
  <si>
    <t>VULN-05</t>
  </si>
  <si>
    <t>VULN-06</t>
  </si>
  <si>
    <t>HIPA-01</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</si>
  <si>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</si>
  <si>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</si>
  <si>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</si>
  <si>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</si>
  <si>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</si>
  <si>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</si>
  <si>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</si>
  <si>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</si>
  <si>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</si>
  <si>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</si>
  <si>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</si>
  <si>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</si>
  <si>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</si>
  <si>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</si>
  <si>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</si>
  <si>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</si>
  <si>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</si>
  <si>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</si>
  <si>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</si>
  <si>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</si>
  <si>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</si>
  <si>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</si>
  <si>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</si>
  <si>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</si>
  <si>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</si>
  <si>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</si>
  <si>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</si>
  <si>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</si>
  <si>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</si>
  <si>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</si>
  <si>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</si>
  <si>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</si>
  <si>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</si>
  <si>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</si>
  <si>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</si>
  <si>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</si>
  <si>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</si>
  <si>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</si>
  <si>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</si>
  <si>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</si>
  <si>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DATE-01</t>
  </si>
  <si>
    <t>v0.91</t>
  </si>
  <si>
    <t>v0.92</t>
  </si>
  <si>
    <t>THRD-04</t>
  </si>
  <si>
    <t>GNRL-01</t>
  </si>
  <si>
    <t>GNRL-02</t>
  </si>
  <si>
    <t>GNRL-03</t>
  </si>
  <si>
    <t>GNRL-04</t>
  </si>
  <si>
    <t>GNRL-05</t>
  </si>
  <si>
    <t>GNRL-06</t>
  </si>
  <si>
    <t>GNRL-07</t>
  </si>
  <si>
    <t>GNRL-08</t>
  </si>
  <si>
    <t>GNRL-09</t>
  </si>
  <si>
    <t>GNRL-10</t>
  </si>
  <si>
    <t>Describe or provide a reference to the facilities available in the system to provide separation of duties between security administration and system administration functions.</t>
  </si>
  <si>
    <t>Describe or provide a reference to the retention period for those logs, how logs are protected, and whether they are accessible to the customer (and if so, how).</t>
  </si>
  <si>
    <t>Describe or provide a reference to how you monitor for and protect against common web application security vulnerabilities (e.g. SQL injection, XSS, XSRF, etc.).</t>
  </si>
  <si>
    <t>Describe or provide a reference to your solution support strategy in relation to maintaining software currency. (i.e. how many concurrent versions are you willing to run and support?)</t>
  </si>
  <si>
    <t>v0.93</t>
  </si>
  <si>
    <t>Target Audience</t>
  </si>
  <si>
    <t>Document Layout</t>
  </si>
  <si>
    <t>Safeguards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</si>
  <si>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</si>
  <si>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This section is focused on company background, size, and business area experience.</t>
  </si>
  <si>
    <t xml:space="preserve">Figure 1: </t>
  </si>
  <si>
    <t xml:space="preserve">Figure 2: </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</si>
  <si>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</si>
  <si>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Optional Safeguards Based on Qualifiers</t>
  </si>
  <si>
    <t>v0.94</t>
  </si>
  <si>
    <t>Added Instructions tab, adjusted question ID background color, updated DRP/BCP copy error.</t>
  </si>
  <si>
    <t>v0.95</t>
  </si>
  <si>
    <t>Changed document title to HECVAT. Integrated KDH input.</t>
  </si>
  <si>
    <t>Is the service hosted in a high availability environment?</t>
  </si>
  <si>
    <t>Has the consultant received training on [sensitive, HIPAA, PCI, etc.] data handling?</t>
  </si>
  <si>
    <t>v0.96</t>
  </si>
  <si>
    <t>Does your organization have a data privacy policy?</t>
  </si>
  <si>
    <t>Will any data be transferred to the consultant's possession?</t>
  </si>
  <si>
    <t>Is it encrypted (at rest) while in the consultant's possession?</t>
  </si>
  <si>
    <t>Do you perform background screenings or multi-state background checks on all employees prior to their first day of work?</t>
  </si>
  <si>
    <t>Have you entered into a BAA with all subcontractors who may have access to protected health information (PHI)?</t>
  </si>
  <si>
    <t>v0.97</t>
  </si>
  <si>
    <t>Updated Sharing Read Me tab with final language and options table.</t>
  </si>
  <si>
    <t>Added input from NL, 36 modifications across all sections.</t>
  </si>
  <si>
    <t xml:space="preserve">Merged initial comments and suggestions of sub-group members. </t>
  </si>
  <si>
    <t>Added SOC2T2 question to datacenter section.</t>
  </si>
  <si>
    <t>Added Systems and Configuration Management section, added MDM, sep. management networks, system configuration images, Internal audit processes and procedures.</t>
  </si>
  <si>
    <t>Added input from WG meeting on 8/22, removed RiskMgmt section, added question ID's, and removed dup network question.</t>
  </si>
  <si>
    <t>Added Introduction, Sharing Read Me, and Acknowledgements tabs and content. Also updated report specifics in Documentation.</t>
  </si>
  <si>
    <t>Integrated grammatical corrections set by Karl, fixed a minor formula error in a guidance cell.</t>
  </si>
  <si>
    <t>SharedAssessmentsConfirmation</t>
  </si>
  <si>
    <t>Yes; OK to Share</t>
  </si>
  <si>
    <t>No; Sharing Disallowed</t>
  </si>
  <si>
    <t>SharedAssessmentListingConfirmation</t>
  </si>
  <si>
    <t>Yes; OK to List</t>
  </si>
  <si>
    <t>No; Listing Disallowed</t>
  </si>
  <si>
    <t>v0.98</t>
  </si>
  <si>
    <t>v1.00</t>
  </si>
  <si>
    <t>v1.01</t>
  </si>
  <si>
    <t>Corrections for grammar, conditional formatting, and question clarification.</t>
  </si>
  <si>
    <t>UptimeTiers</t>
  </si>
  <si>
    <t>Tier I</t>
  </si>
  <si>
    <t>Tier II</t>
  </si>
  <si>
    <t>Tier III</t>
  </si>
  <si>
    <t>Tier IV</t>
  </si>
  <si>
    <t>v1.02</t>
  </si>
  <si>
    <t>Describe or provide a reference that details how administrator access is handled (e.g. provisioning, principle of least privilege, deprovisioning, etc.)</t>
  </si>
  <si>
    <t>Does the hosting provider have a SOC 2 Type 2 report available?</t>
  </si>
  <si>
    <t>Describe or provide a reference to how your disaster recovery plan is tested? (i.e. scope of DR tests, end-to-end testing, etc.)</t>
  </si>
  <si>
    <t>Do you have a documented policy for firewall change requests?</t>
  </si>
  <si>
    <t>Does your application support varying levels of access to administrative tasks defined individually per user?</t>
  </si>
  <si>
    <t>v1.03</t>
  </si>
  <si>
    <t>Grammar and spelling cleanup.</t>
  </si>
  <si>
    <t>Sharing Confirmation section added, updated instructions, updated Sharing Read Me tab, fixed a ton of conditional formatting issues.</t>
  </si>
  <si>
    <t>Finalized for distribution.</t>
  </si>
  <si>
    <t>Provide a brief description for why each of these third parties will have access to institution data.</t>
  </si>
  <si>
    <t>Can you enforce password/passphrase complexity requirements [provided by the institution]?</t>
  </si>
  <si>
    <t xml:space="preserve">Is redundant power available for all datacenters where institution data will reside? </t>
  </si>
  <si>
    <t>Describe or provide a reference to the availability of cooling and fire suppression systems in all datacenters where institution data will reside.</t>
  </si>
  <si>
    <t>Can you provide an evaluation site to the institution for testing?</t>
  </si>
  <si>
    <t>If the application is institution-hosted, can all service level and administrative account passwords be changed by the institution?</t>
  </si>
  <si>
    <t>v1.04</t>
  </si>
  <si>
    <t>Minor layout change in preparation for HECVAT-Lite split</t>
  </si>
  <si>
    <t>v1.05</t>
  </si>
  <si>
    <t>Changed University mentions to Institution; final version before SPC 2017</t>
  </si>
  <si>
    <t>Will the consultant require access to Institution's network resources?</t>
  </si>
  <si>
    <t>Will the consultant require access to hardware in the Institution's data centers?</t>
  </si>
  <si>
    <t>Will the consultant require an account within the Institution's domain (@*.edu)?</t>
  </si>
  <si>
    <t>Will the consultant need remote access to the Institution's network or systems?</t>
  </si>
  <si>
    <t>APPL-03</t>
  </si>
  <si>
    <t>Are audit logs available that include AT LEAST all of the following; login, logout, actions performed, and source IP address?</t>
  </si>
  <si>
    <t>Will Institution's data be stored on any devices (database servers, file servers, SAN, NAS, …) configured with non-RFC 1918/4193 (i.e. publicly routable) IP addresses?</t>
  </si>
  <si>
    <t>Are data backups encrypted?</t>
  </si>
  <si>
    <t>Do current backups include all operating system software, utilities, security software, application software, and data files necessary for recovery?</t>
  </si>
  <si>
    <t>Are physical backups taken off site? (i.e. physically moved off site)</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</si>
  <si>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</si>
  <si>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</si>
  <si>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Describe or provide a reference to your Disaster Recovery Plan (DRP).</t>
  </si>
  <si>
    <t>Is an owner assigned who is responsible for the maintenance and review of the DRP?</t>
  </si>
  <si>
    <t>Will you comply with the Institution's IT policies with regards to user privacy and data protection?</t>
  </si>
  <si>
    <t>Do you have an implemented system configuration management process? (e.g. secure "gold" images, etc.)</t>
  </si>
  <si>
    <t>CIS Critical Security Controls v6.1</t>
  </si>
  <si>
    <t>HIPAA</t>
  </si>
  <si>
    <t>NIST SP 800-53r4</t>
  </si>
  <si>
    <t>NIST SP 800-171r1</t>
  </si>
  <si>
    <t>NIST Cybersecurity Framework</t>
  </si>
  <si>
    <t>Will institution data be shared with or hosted by any third parties? (e.g. any entity not wholly-owned by your company is considered a third-party)</t>
  </si>
  <si>
    <t>CSC 13</t>
  </si>
  <si>
    <t>CSC 18</t>
  </si>
  <si>
    <t>CSC 10</t>
  </si>
  <si>
    <t>CSC 14</t>
  </si>
  <si>
    <t>CSC 12</t>
  </si>
  <si>
    <t>CSC 2</t>
  </si>
  <si>
    <t>CSC 7</t>
  </si>
  <si>
    <t>CSC 5</t>
  </si>
  <si>
    <t>CSC 16</t>
  </si>
  <si>
    <t>CSC 6</t>
  </si>
  <si>
    <t>CSC 1</t>
  </si>
  <si>
    <t>CSC 3</t>
  </si>
  <si>
    <t>CSC 9</t>
  </si>
  <si>
    <t>CSC 19</t>
  </si>
  <si>
    <t>CSC 4</t>
  </si>
  <si>
    <t>CSC 17</t>
  </si>
  <si>
    <t>CSC 20</t>
  </si>
  <si>
    <t>§164.308(a)(1)(i)</t>
  </si>
  <si>
    <t>§164.308(a)(1)(ii)(B)</t>
  </si>
  <si>
    <t>Discovery</t>
  </si>
  <si>
    <t>18.1.1</t>
  </si>
  <si>
    <t>17.1.2</t>
  </si>
  <si>
    <t>15.2.1</t>
  </si>
  <si>
    <t>18.1.4</t>
  </si>
  <si>
    <t>15.2.2</t>
  </si>
  <si>
    <t>14.2.1</t>
  </si>
  <si>
    <t>15.1.3</t>
  </si>
  <si>
    <t>9.1.2</t>
  </si>
  <si>
    <t>9.2.6</t>
  </si>
  <si>
    <t>11.2.6</t>
  </si>
  <si>
    <t>9.2.2</t>
  </si>
  <si>
    <t>9.1.1</t>
  </si>
  <si>
    <t>12.5.1</t>
  </si>
  <si>
    <t>12.1.1</t>
  </si>
  <si>
    <t>12.1.4</t>
  </si>
  <si>
    <t>14.2.5</t>
  </si>
  <si>
    <t>9.4.3</t>
  </si>
  <si>
    <t>9.2.3, 9.3.1, 9.4.3</t>
  </si>
  <si>
    <t>9.1.1, 9.2.3, 9.3.1, 9.4.3</t>
  </si>
  <si>
    <t>17.1.1</t>
  </si>
  <si>
    <t>17.1.3</t>
  </si>
  <si>
    <t>17.2.1</t>
  </si>
  <si>
    <t>12.1.2</t>
  </si>
  <si>
    <t>12.6.1</t>
  </si>
  <si>
    <t>8.2.1</t>
  </si>
  <si>
    <t>10.1.1</t>
  </si>
  <si>
    <t>8.2.3, 10.1.1</t>
  </si>
  <si>
    <t>8.1.4</t>
  </si>
  <si>
    <t>12.3.1</t>
  </si>
  <si>
    <t>8.1.2</t>
  </si>
  <si>
    <t>10.1.2</t>
  </si>
  <si>
    <t>8.3.1</t>
  </si>
  <si>
    <t>11.1.1</t>
  </si>
  <si>
    <t>13.1.2</t>
  </si>
  <si>
    <t>11.2.1</t>
  </si>
  <si>
    <t>11.1.4</t>
  </si>
  <si>
    <t>7.1.3</t>
  </si>
  <si>
    <t>13.1.1</t>
  </si>
  <si>
    <t>12.4.1</t>
  </si>
  <si>
    <t>8.2.3</t>
  </si>
  <si>
    <t>9.4.2</t>
  </si>
  <si>
    <t>11.1.2</t>
  </si>
  <si>
    <t>5.1.1</t>
  </si>
  <si>
    <t>14.2.8</t>
  </si>
  <si>
    <t>16.1.5</t>
  </si>
  <si>
    <t>7.1.1</t>
  </si>
  <si>
    <t>7.1.2</t>
  </si>
  <si>
    <t>7.2.2</t>
  </si>
  <si>
    <t>9.2.5</t>
  </si>
  <si>
    <t>12.7.1</t>
  </si>
  <si>
    <t>6.2.1</t>
  </si>
  <si>
    <t>18.2.1</t>
  </si>
  <si>
    <t>16.1.1</t>
  </si>
  <si>
    <t>9.2.3</t>
  </si>
  <si>
    <t>ID.GV-3</t>
  </si>
  <si>
    <t>ID.AM-6, PR.AT-3</t>
  </si>
  <si>
    <t>PR.IP-9</t>
  </si>
  <si>
    <t>3.8.2</t>
  </si>
  <si>
    <t>3.1.2</t>
  </si>
  <si>
    <t>3.1.1, 3.1.2, 3.1.7</t>
  </si>
  <si>
    <t>3.4.9</t>
  </si>
  <si>
    <t>3.1.12, 3.1.13, 3.1.14, 3.1.14, 3.1.15, 3.1.8, 3.1.20, 3.7.5, 3.8.2, 3.13.7</t>
  </si>
  <si>
    <t>3.1.4</t>
  </si>
  <si>
    <t>3.5.6</t>
  </si>
  <si>
    <t>3.5.7</t>
  </si>
  <si>
    <t>3.5.1</t>
  </si>
  <si>
    <t>3.5.10</t>
  </si>
  <si>
    <t>3.1.1</t>
  </si>
  <si>
    <t>3.1.7, 3.3.2, 3.3.3, 3.3.4, 3.3.5, 3.4.3, 3.7.1, 3.7.6, 3.10.4, 3.10.5</t>
  </si>
  <si>
    <t>3.12.2</t>
  </si>
  <si>
    <t>3.4.3, 3.4.4</t>
  </si>
  <si>
    <t>3.4.4</t>
  </si>
  <si>
    <t>3.14.4</t>
  </si>
  <si>
    <t>3.1.3, 3.8.1</t>
  </si>
  <si>
    <t>3.1.22</t>
  </si>
  <si>
    <t>3.1.19, 3.8.1</t>
  </si>
  <si>
    <t>3.8.1</t>
  </si>
  <si>
    <t>3.8.9</t>
  </si>
  <si>
    <t>3.13.10</t>
  </si>
  <si>
    <t>3.7.1, 3.7.2, 3.8.3</t>
  </si>
  <si>
    <t>3.8.1, 3.8.2</t>
  </si>
  <si>
    <t>3.1.3</t>
  </si>
  <si>
    <t>3.6.2</t>
  </si>
  <si>
    <t>3.6.1, 3.14.6, 3.14.7</t>
  </si>
  <si>
    <t>3.3.1</t>
  </si>
  <si>
    <t>3.1.19</t>
  </si>
  <si>
    <t>3.8.2, 3.10.1, 3.10.2, 3.10.5, 3.10.6, 3.12.1</t>
  </si>
  <si>
    <t>3.10.2</t>
  </si>
  <si>
    <t>3.8.1, 3.8.5, 3.8.7</t>
  </si>
  <si>
    <t>3.9.1, 3.9.2</t>
  </si>
  <si>
    <t>3.13.2</t>
  </si>
  <si>
    <t>3.6.1, 3.12.2</t>
  </si>
  <si>
    <t>3.9.1</t>
  </si>
  <si>
    <t>3.2.1</t>
  </si>
  <si>
    <t>3.1.7</t>
  </si>
  <si>
    <t>3.13.13</t>
  </si>
  <si>
    <t>3.1.18, 3.7.1, 3.13.13</t>
  </si>
  <si>
    <t>3.11.1, 3.11.2, 3.11.3</t>
  </si>
  <si>
    <t>3.2.2</t>
  </si>
  <si>
    <t>3.5.9</t>
  </si>
  <si>
    <t>3.1.8</t>
  </si>
  <si>
    <t>3.3.2</t>
  </si>
  <si>
    <t>ID.AM-5</t>
  </si>
  <si>
    <t>PR.AC-4</t>
  </si>
  <si>
    <t>PR.AC-4, PR.PT-3</t>
  </si>
  <si>
    <t>PR.PT-3</t>
  </si>
  <si>
    <t>ID.AM-2</t>
  </si>
  <si>
    <t>ID.AM-1, ID.AM-2, ID.AM-4</t>
  </si>
  <si>
    <t>PR.DS-6</t>
  </si>
  <si>
    <t>PR.AC-1</t>
  </si>
  <si>
    <t>PR.AC-1, PR.AC-4</t>
  </si>
  <si>
    <t>PR.PT-1</t>
  </si>
  <si>
    <t>PR.IP-3</t>
  </si>
  <si>
    <t>ID.AM-3</t>
  </si>
  <si>
    <t>PR.AC-2, PR.IP-5</t>
  </si>
  <si>
    <t>PR.DS-2</t>
  </si>
  <si>
    <t>PR.DS-1</t>
  </si>
  <si>
    <t>PR.IP-4</t>
  </si>
  <si>
    <t>PR.DS-3</t>
  </si>
  <si>
    <t>PR.DS-1, PR.DS-2</t>
  </si>
  <si>
    <t>PR.AC-2</t>
  </si>
  <si>
    <t>PR.AC-5</t>
  </si>
  <si>
    <t>PR.DS-4</t>
  </si>
  <si>
    <t>PR.DS-5</t>
  </si>
  <si>
    <t>DE.CM-1</t>
  </si>
  <si>
    <t>DE.CM-1, DE.CM-2, DE.CM-7</t>
  </si>
  <si>
    <t>DE.CM-7</t>
  </si>
  <si>
    <t>PR.AC-2, PR.AT-5, PR.IP-5, DE.CM-2</t>
  </si>
  <si>
    <t>PR.AC-2, PR.AC-4, PR.DS-1, PR.DS-3, PR.DS-5</t>
  </si>
  <si>
    <t>DE.CM-2</t>
  </si>
  <si>
    <t>ID.GV-2</t>
  </si>
  <si>
    <t>PR.IP-12</t>
  </si>
  <si>
    <t>PR.DS-7</t>
  </si>
  <si>
    <t>PR.IP-2</t>
  </si>
  <si>
    <t>PR.IP-11</t>
  </si>
  <si>
    <t>PR.AT-1</t>
  </si>
  <si>
    <t>PR.PT-4</t>
  </si>
  <si>
    <t>PR.IP-1</t>
  </si>
  <si>
    <t>PR.IP-1, PR.IP-2</t>
  </si>
  <si>
    <t>DE.CM-8</t>
  </si>
  <si>
    <t>RA-2</t>
  </si>
  <si>
    <t>AU-7, AU-9, IR-4</t>
  </si>
  <si>
    <t>CA-5, PL-2</t>
  </si>
  <si>
    <t>PE-2, PE-3, PE-5, PE-11, PE-13, PE-14, SA-9</t>
  </si>
  <si>
    <t xml:space="preserve">SA-3, SA-15, SC-2, PM-2, PM-10, SI-5,PM-3 </t>
  </si>
  <si>
    <t>AC-2, AC-3, AC-6</t>
  </si>
  <si>
    <t>AC-3, CM-7; NIST SP 800-46</t>
  </si>
  <si>
    <t>CA-9, SC-4</t>
  </si>
  <si>
    <t>IA-5(1)</t>
  </si>
  <si>
    <t>IA-2, IA-5</t>
  </si>
  <si>
    <t>AU-2(3), AU-6, AU-12, AC-6(9), CM-3, MA-2, MA-5, PE-3</t>
  </si>
  <si>
    <t>AU-7, AU-9, IR-4, AC-5, CP-4, CP-10; NIST SP 800-34</t>
  </si>
  <si>
    <t>AC-5, CP-4, CP-10; NIST SP 800-34</t>
  </si>
  <si>
    <t>CM-3, CM-4, CM-5</t>
  </si>
  <si>
    <t>AC-4, MP-2, MP-4</t>
  </si>
  <si>
    <t>MP-2, AC-19(5)</t>
  </si>
  <si>
    <t>CP-9 MP-6, NIST SP 800-60, NIST SP 800-88, AC-2, AC-6, IA-4, PM-2, PM-10, SI-5, MA-2, MA-3, MP-6</t>
  </si>
  <si>
    <t>CP-9, MP-5</t>
  </si>
  <si>
    <t>IR-2, IR-4, IR-9</t>
  </si>
  <si>
    <t>IR-2, IR-4, IR-10</t>
  </si>
  <si>
    <t>AC-19(5)</t>
  </si>
  <si>
    <t>MP-4, PE-2, PE-5, PE-6, PE-17</t>
  </si>
  <si>
    <t>MP-2, MP-5, MP-7</t>
  </si>
  <si>
    <t>PM-2, PM-10, SI-5, CA-5, PM-1</t>
  </si>
  <si>
    <t>CA-5, PM-1</t>
  </si>
  <si>
    <t>CA-5, PM-1, IR-4, IR-5, IR-7, IR-8</t>
  </si>
  <si>
    <t>CM-2, CM-6, CM-3, AC-19, MA-2</t>
  </si>
  <si>
    <t>ISO 27002:2013</t>
  </si>
  <si>
    <t>v1.06</t>
  </si>
  <si>
    <t>Added standards crosswalk and Cloud Broker Index (CBI) information</t>
  </si>
  <si>
    <t>Do you have a dedicated Information Security staff or office?</t>
  </si>
  <si>
    <t>Use this area to share information about your environment that will assist those who are assessing your company data security program.</t>
  </si>
  <si>
    <t>Will the consulting take place on-premises?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</si>
  <si>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</si>
  <si>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</si>
  <si>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</si>
  <si>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</si>
  <si>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</si>
  <si>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</si>
  <si>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</si>
  <si>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</si>
  <si>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</si>
  <si>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</si>
  <si>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</si>
  <si>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</si>
  <si>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</si>
  <si>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Mobile device policy</t>
  </si>
  <si>
    <t>6.2.2</t>
  </si>
  <si>
    <t>Teleworking</t>
  </si>
  <si>
    <t>Screening</t>
  </si>
  <si>
    <t>Terms and conditions of employment</t>
  </si>
  <si>
    <t>7.2.1</t>
  </si>
  <si>
    <t>Management responsibilities</t>
  </si>
  <si>
    <t>Information security awareness, education and training</t>
  </si>
  <si>
    <t>7.2.3</t>
  </si>
  <si>
    <t>Disciplinary process</t>
  </si>
  <si>
    <t>7.3.1</t>
  </si>
  <si>
    <t>Termination or change of employment responsibilities</t>
  </si>
  <si>
    <t>8.1.1</t>
  </si>
  <si>
    <t>Inventory of assets</t>
  </si>
  <si>
    <t>Ownership of assets</t>
  </si>
  <si>
    <t>8.1.3</t>
  </si>
  <si>
    <t>Acceptable use of assets</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</si>
  <si>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</si>
  <si>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</si>
  <si>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</si>
  <si>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</si>
  <si>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</si>
  <si>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</si>
  <si>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</si>
  <si>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</si>
  <si>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</si>
  <si>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</si>
  <si>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</si>
  <si>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Access to networks and network services</t>
  </si>
  <si>
    <t>9.2.1</t>
  </si>
  <si>
    <t>User registration and de-registration</t>
  </si>
  <si>
    <t>User access provisioning</t>
  </si>
  <si>
    <t>Management of privileged access rights</t>
  </si>
  <si>
    <t>9.2.4</t>
  </si>
  <si>
    <t>Management of secret authentication information of users</t>
  </si>
  <si>
    <t>Review of user access rights</t>
  </si>
  <si>
    <t>Removal or adjustment of access rights</t>
  </si>
  <si>
    <t>9.3.1</t>
  </si>
  <si>
    <t>Use of secret authentication information</t>
  </si>
  <si>
    <t>9.4.1</t>
  </si>
  <si>
    <t>Information access restriction</t>
  </si>
  <si>
    <t>Secure log-on procedures</t>
  </si>
  <si>
    <t>Password management system</t>
  </si>
  <si>
    <t>9.4.4</t>
  </si>
  <si>
    <t>Use of privileged utility programs</t>
  </si>
  <si>
    <t>9.4.5</t>
  </si>
  <si>
    <t>Access control to program source code</t>
  </si>
  <si>
    <t>Policy on the use of cryptographic controls</t>
  </si>
  <si>
    <t>Key management</t>
  </si>
  <si>
    <t>Physical security perimeter</t>
  </si>
  <si>
    <t>Physical entry controls</t>
  </si>
  <si>
    <t>11.1.3</t>
  </si>
  <si>
    <t>Securing offices, rooms and facilities</t>
  </si>
  <si>
    <t>Protecting against external and environmental threats</t>
  </si>
  <si>
    <t>11.1.5</t>
  </si>
  <si>
    <t>Working in secure areas</t>
  </si>
  <si>
    <t>11.1.6</t>
  </si>
  <si>
    <t>Delivery and loading areas</t>
  </si>
  <si>
    <t>Equipment siting and protection</t>
  </si>
  <si>
    <t>11.2.2</t>
  </si>
  <si>
    <t>Supporting utilities</t>
  </si>
  <si>
    <t>11.2.3</t>
  </si>
  <si>
    <t>Cabling security</t>
  </si>
  <si>
    <t>11.2.4</t>
  </si>
  <si>
    <t>Equipment maintenance</t>
  </si>
  <si>
    <t>11.2.5</t>
  </si>
  <si>
    <t>Removal of assets</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</si>
  <si>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</si>
  <si>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</si>
  <si>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</si>
  <si>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</si>
  <si>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</si>
  <si>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</si>
  <si>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</si>
  <si>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</si>
  <si>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</si>
  <si>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</si>
  <si>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</si>
  <si>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</si>
  <si>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</si>
  <si>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</si>
  <si>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</si>
  <si>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</si>
  <si>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</si>
  <si>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</si>
  <si>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</si>
  <si>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</si>
  <si>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</si>
  <si>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</si>
  <si>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Installation of software on operational systems</t>
  </si>
  <si>
    <t>Management of technical vulnerabilities</t>
  </si>
  <si>
    <t>12.6.2</t>
  </si>
  <si>
    <t>Restrictions on software installation</t>
  </si>
  <si>
    <t>Information systems audit controls</t>
  </si>
  <si>
    <t xml:space="preserve">Network controls </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</si>
  <si>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</si>
  <si>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</si>
  <si>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</si>
  <si>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</si>
  <si>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</si>
  <si>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</si>
  <si>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</si>
  <si>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</si>
  <si>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</si>
  <si>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</si>
  <si>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</si>
  <si>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</si>
  <si>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</si>
  <si>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</si>
  <si>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</si>
  <si>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</si>
  <si>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</si>
  <si>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</si>
  <si>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</si>
  <si>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</si>
  <si>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</si>
  <si>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</si>
  <si>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</si>
  <si>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</si>
  <si>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</si>
  <si>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</si>
  <si>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</si>
  <si>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</si>
  <si>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</si>
  <si>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System security testing</t>
  </si>
  <si>
    <t>14.2.9</t>
  </si>
  <si>
    <t>System acceptance testing</t>
  </si>
  <si>
    <t>14.3.1</t>
  </si>
  <si>
    <t>Protection of test data</t>
  </si>
  <si>
    <t>15.1.1</t>
  </si>
  <si>
    <t>Information security policy for supplier relationships</t>
  </si>
  <si>
    <t>15.1.2</t>
  </si>
  <si>
    <t>Addressing security within supplier agreements</t>
  </si>
  <si>
    <t>Information and communication technology supply chain</t>
  </si>
  <si>
    <t>Monitoring and review of supplier services</t>
  </si>
  <si>
    <t>Managing changes to supplier services</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</si>
  <si>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</si>
  <si>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</si>
  <si>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</si>
  <si>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</si>
  <si>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</si>
  <si>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</si>
  <si>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</si>
  <si>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</si>
  <si>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</si>
  <si>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</si>
  <si>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</si>
  <si>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</si>
  <si>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</si>
  <si>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</si>
  <si>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</si>
  <si>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</si>
  <si>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</si>
  <si>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</si>
  <si>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</si>
  <si>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</si>
  <si>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</si>
  <si>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</si>
  <si>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</si>
  <si>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</si>
  <si>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Independent review of information security</t>
  </si>
  <si>
    <t>18.2.2</t>
  </si>
  <si>
    <t>Compliance with security policies and standards</t>
  </si>
  <si>
    <t>18.2.3</t>
  </si>
  <si>
    <t>Technical compliance review</t>
  </si>
  <si>
    <t>Handling of assets; Policy on the use of cryptographic controls</t>
  </si>
  <si>
    <t>11.1.1,11.1.2</t>
  </si>
  <si>
    <t>Physical security perimeter; Physical entry controls</t>
  </si>
  <si>
    <t>Management of privileged access rights; Use of secret authentication information; Password management system</t>
  </si>
  <si>
    <t>Access control policy; Management of privileged access rights; Use of secret authentication information; Password management system</t>
  </si>
  <si>
    <t>Inventory of Authorized and Unauthorized Devices</t>
  </si>
  <si>
    <t>Inventory of Authorized and Unauthorized Software</t>
  </si>
  <si>
    <t>Secure Configurations for Hardware and Software</t>
  </si>
  <si>
    <t>Continuous Vulnerability Assessment and Remediation</t>
  </si>
  <si>
    <t>Malware Defenses</t>
  </si>
  <si>
    <t>Application Software Security</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</si>
  <si>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</si>
  <si>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</si>
  <si>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</si>
  <si>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</si>
  <si>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</si>
  <si>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</si>
  <si>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</si>
  <si>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</si>
  <si>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</si>
  <si>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</si>
  <si>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</si>
  <si>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</si>
  <si>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</si>
  <si>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</si>
  <si>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Incident Response and Management</t>
  </si>
  <si>
    <t>Secure Network Engineering</t>
  </si>
  <si>
    <t>Penetration Tests and Red Team Exercises</t>
  </si>
  <si>
    <t>ID.AM-1</t>
  </si>
  <si>
    <t xml:space="preserve"> Physical devices and systems within the organization are inventoried</t>
  </si>
  <si>
    <t xml:space="preserve"> Software platforms and applications within the organization are inventoried</t>
  </si>
  <si>
    <t xml:space="preserve"> Organizational communication and data flows are mapped</t>
  </si>
  <si>
    <t>ID.AM-4</t>
  </si>
  <si>
    <t xml:space="preserve"> External information systems are catalogued</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</si>
  <si>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</si>
  <si>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</si>
  <si>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</si>
  <si>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</si>
  <si>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</si>
  <si>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</si>
  <si>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</si>
  <si>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</si>
  <si>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</si>
  <si>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</si>
  <si>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</si>
  <si>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</si>
  <si>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</si>
  <si>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</si>
  <si>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</si>
  <si>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</si>
  <si>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</si>
  <si>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</si>
  <si>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</si>
  <si>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</si>
  <si>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</si>
  <si>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</si>
  <si>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</si>
  <si>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</si>
  <si>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</si>
  <si>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</si>
  <si>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</si>
  <si>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</si>
  <si>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</si>
  <si>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</si>
  <si>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</si>
  <si>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</si>
  <si>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</si>
  <si>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</si>
  <si>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</si>
  <si>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</si>
  <si>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</si>
  <si>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</si>
  <si>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</si>
  <si>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</si>
  <si>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</si>
  <si>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</si>
  <si>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</si>
  <si>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</si>
  <si>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</si>
  <si>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</si>
  <si>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</si>
  <si>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</si>
  <si>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</si>
  <si>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</si>
  <si>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</si>
  <si>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</si>
  <si>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</si>
  <si>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 xml:space="preserve"> Data-in-transit is protected</t>
  </si>
  <si>
    <t xml:space="preserve"> Assets are formally managed throughout removal, transfers, and disposition</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</si>
  <si>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</si>
  <si>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</si>
  <si>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</si>
  <si>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 xml:space="preserve"> The development and testing environment(s) are separate from the production environment</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</si>
  <si>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</si>
  <si>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</si>
  <si>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</si>
  <si>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</si>
  <si>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</si>
  <si>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</si>
  <si>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</si>
  <si>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</si>
  <si>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</si>
  <si>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</si>
  <si>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</si>
  <si>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</si>
  <si>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</si>
  <si>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</si>
  <si>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</si>
  <si>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 xml:space="preserve"> Cybersecurity is included in human resources practices (e.g., deprovisioning, personnel screening)</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</si>
  <si>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</si>
  <si>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</si>
  <si>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</si>
  <si>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</si>
  <si>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</si>
  <si>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</si>
  <si>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</si>
  <si>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</si>
  <si>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</si>
  <si>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</si>
  <si>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</si>
  <si>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</si>
  <si>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</si>
  <si>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</si>
  <si>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</si>
  <si>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</si>
  <si>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</si>
  <si>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</si>
  <si>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</si>
  <si>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</si>
  <si>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 xml:space="preserve"> The network is monitored to detect potential cybersecurity events</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</si>
  <si>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</si>
  <si>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</si>
  <si>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</si>
  <si>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</si>
  <si>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</si>
  <si>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</si>
  <si>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</si>
  <si>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</si>
  <si>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</si>
  <si>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</si>
  <si>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</si>
  <si>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</si>
  <si>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</si>
  <si>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</si>
  <si>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</si>
  <si>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</si>
  <si>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</si>
  <si>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</si>
  <si>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</si>
  <si>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</si>
  <si>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</si>
  <si>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</si>
  <si>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</si>
  <si>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</si>
  <si>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</si>
  <si>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</si>
  <si>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</si>
  <si>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</si>
  <si>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</si>
  <si>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</si>
  <si>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</si>
  <si>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</si>
  <si>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</si>
  <si>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</si>
  <si>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</si>
  <si>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</si>
  <si>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</si>
  <si>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</si>
  <si>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</si>
  <si>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</si>
  <si>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</si>
  <si>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</si>
  <si>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</si>
  <si>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</si>
  <si>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</si>
  <si>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</si>
  <si>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</si>
  <si>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</si>
  <si>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</si>
  <si>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</si>
  <si>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</si>
  <si>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</si>
  <si>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</si>
  <si>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</si>
  <si>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</si>
  <si>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</si>
  <si>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</si>
  <si>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</si>
  <si>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</si>
  <si>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</si>
  <si>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</si>
  <si>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</si>
  <si>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</si>
  <si>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 xml:space="preserve"> Access permissions are managed, incorporating the principles of least privilege and separation of duties;  Access to systems and assets is controlled, incorporating the principle of least functionality</t>
  </si>
  <si>
    <t xml:space="preserve"> Physical devices and systems within the organization are inventoried;  Software platforms and applications within the organization are inventoried;  Organizational communication and data flows are mapped</t>
  </si>
  <si>
    <t xml:space="preserve"> Identities and credentials are managed for authorized devices and users;  Access permissions are managed, incorporating the principles of least privilege and separation of duties</t>
  </si>
  <si>
    <t xml:space="preserve"> Physical access to assets is managed and protected;  Policy and regulations regarding the physical operating environment for organizational assets are met</t>
  </si>
  <si>
    <t xml:space="preserve"> Data-at-rest is protected;  Data-in-transit is protected</t>
  </si>
  <si>
    <t xml:space="preserve"> The network is monitored to detect potential cybersecurity events;  The physical environment is monitored to detect potential cybersecurity events;  Monitoring for unauthorized personnel, connections, devices, and software is performed</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</si>
  <si>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</si>
  <si>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</si>
  <si>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 xml:space="preserve"> A baseline configuration of information technology/industrial control systems is created and maintained;  A System Development Life Cycle to manage systems is implemented</t>
  </si>
  <si>
    <t>Limit system access to authorized users, processes acting on behalf of authorized users, and devices (including other systems).</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</si>
  <si>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</si>
  <si>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</si>
  <si>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</si>
  <si>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</si>
  <si>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</si>
  <si>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</si>
  <si>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</si>
  <si>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Prevent non-privileged users from executing privileged functions and capture the execution of such functions in audit logs.</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</si>
  <si>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</si>
  <si>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</si>
  <si>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</si>
  <si>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</si>
  <si>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</si>
  <si>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</si>
  <si>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</si>
  <si>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</si>
  <si>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</si>
  <si>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</si>
  <si>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</si>
  <si>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</si>
  <si>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</si>
  <si>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</si>
  <si>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</si>
  <si>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</si>
  <si>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</si>
  <si>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</si>
  <si>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</si>
  <si>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</si>
  <si>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</si>
  <si>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Encrypt CUI on mobile devices and mobile computing platforms.21</t>
  </si>
  <si>
    <t>3.1.20</t>
  </si>
  <si>
    <t>Verify and control/limit connections to and use of external systems.</t>
  </si>
  <si>
    <t>3.1.21</t>
  </si>
  <si>
    <t>Limit use of portable storage devices on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</si>
  <si>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</si>
  <si>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</si>
  <si>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</si>
  <si>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3.2.3</t>
  </si>
  <si>
    <t>Provide security awareness training on recognizing and reporting potential indicators of insider reat.</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</si>
  <si>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</si>
  <si>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</si>
  <si>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</si>
  <si>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</si>
  <si>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</si>
  <si>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</si>
  <si>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</si>
  <si>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</si>
  <si>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</si>
  <si>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</si>
  <si>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</si>
  <si>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</si>
  <si>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</si>
  <si>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</si>
  <si>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</si>
  <si>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</si>
  <si>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</si>
  <si>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</si>
  <si>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</si>
  <si>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</si>
  <si>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</si>
  <si>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</si>
  <si>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</si>
  <si>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</si>
  <si>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</si>
  <si>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</si>
  <si>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</si>
  <si>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</si>
  <si>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</si>
  <si>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</si>
  <si>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</si>
  <si>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</si>
  <si>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</si>
  <si>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</si>
  <si>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</si>
  <si>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</si>
  <si>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</si>
  <si>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</si>
  <si>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</si>
  <si>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</si>
  <si>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</si>
  <si>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Disable identifiers after a defined period of inactivity.</t>
  </si>
  <si>
    <t>Enforce a minimum password complexity and change of characters when new passwords are created.</t>
  </si>
  <si>
    <t>3.5.8</t>
  </si>
  <si>
    <t>Prohibit password reuse for a specified number of generations.</t>
  </si>
  <si>
    <t>Allow temporary password use for system logons with an immediate change to a permanent password.</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</si>
  <si>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</si>
  <si>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</si>
  <si>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</si>
  <si>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</si>
  <si>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</si>
  <si>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</si>
  <si>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</si>
  <si>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</si>
  <si>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</si>
  <si>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</si>
  <si>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</si>
  <si>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</si>
  <si>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</si>
  <si>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</si>
  <si>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</si>
  <si>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</si>
  <si>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</si>
  <si>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</si>
  <si>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</si>
  <si>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</si>
  <si>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Protect (i.e., physically control and securely store) system media containing CUI, both paper and digital.</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</si>
  <si>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</si>
  <si>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</si>
  <si>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</si>
  <si>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</si>
  <si>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</si>
  <si>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</si>
  <si>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</si>
  <si>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</si>
  <si>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</si>
  <si>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</si>
  <si>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</si>
  <si>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</si>
  <si>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</si>
  <si>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</si>
  <si>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</si>
  <si>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</si>
  <si>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</si>
  <si>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</si>
  <si>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</si>
  <si>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</si>
  <si>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</si>
  <si>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</si>
  <si>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</si>
  <si>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</si>
  <si>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</si>
  <si>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</si>
  <si>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</si>
  <si>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</si>
  <si>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</si>
  <si>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</si>
  <si>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</si>
  <si>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</si>
  <si>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</si>
  <si>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</si>
  <si>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</si>
  <si>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</si>
  <si>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</si>
  <si>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</si>
  <si>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</si>
  <si>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</si>
  <si>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</si>
  <si>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</si>
  <si>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</si>
  <si>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</si>
  <si>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</si>
  <si>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</si>
  <si>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</si>
  <si>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</si>
  <si>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</si>
  <si>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</si>
  <si>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</si>
  <si>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</si>
  <si>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</si>
  <si>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</si>
  <si>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</si>
  <si>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</si>
  <si>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</si>
  <si>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</si>
  <si>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</si>
  <si>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</si>
  <si>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</si>
  <si>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</si>
  <si>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</si>
  <si>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</si>
  <si>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</si>
  <si>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</si>
  <si>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</si>
  <si>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</si>
  <si>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</si>
  <si>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</si>
  <si>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</si>
  <si>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</si>
  <si>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</si>
  <si>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</si>
  <si>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</si>
  <si>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</si>
  <si>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</si>
  <si>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</si>
  <si>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</si>
  <si>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</si>
  <si>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</si>
  <si>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</si>
  <si>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</si>
  <si>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</si>
  <si>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</si>
  <si>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</si>
  <si>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Track, review, approve or disapprove, and log changes to organizational systems.; Analyze the security impact of changes prior to implementation.</t>
  </si>
  <si>
    <t>Control the flow of CUI in accordance with approved authorizations.;Protect (i.e., physically control and securely store) system media containing CUI, both paper and digital.</t>
  </si>
  <si>
    <t>Encrypt CUI on mobile devices and mobile computing platforms.21;Protect (i.e., physically control and securely store) system media containing CUI, both paper and digital.</t>
  </si>
  <si>
    <t>Perform maintenance on organizational systems.;Provide controls on the tools, techniques, mechanisms, and personnel used to conduct system maintenance.;Sanitize or destroy system media containing CUI before disposal or release for reuse.</t>
  </si>
  <si>
    <t>Protect (i.e., physically control and securely store) system media containing CUI, both paper and digital.;Limit access to CUI on system media to authorized users.</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</si>
  <si>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</si>
  <si>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</si>
  <si>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</si>
  <si>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Screen individuals prior to authorizing access to organizational systems containing CUI.;Ensure that organizational systems containing CUI are protected during and after personnel actions such as terminations and transfers.</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</si>
  <si>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</si>
  <si>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Control connection of mobile devices.;Perform maintenance on organizational systems.;Separate user functionality from system management functionality.</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</si>
  <si>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</si>
  <si>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</si>
  <si>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</si>
  <si>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</si>
  <si>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</si>
  <si>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</si>
  <si>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</si>
  <si>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</si>
  <si>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</si>
  <si>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</si>
  <si>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</si>
  <si>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</si>
  <si>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</si>
  <si>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</si>
  <si>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</si>
  <si>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</si>
  <si>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</si>
  <si>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</si>
  <si>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</si>
  <si>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</si>
  <si>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</si>
  <si>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</si>
  <si>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</si>
  <si>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</si>
  <si>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</si>
  <si>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</si>
  <si>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</si>
  <si>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</si>
  <si>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</si>
  <si>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</si>
  <si>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</si>
  <si>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</si>
  <si>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</si>
  <si>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</si>
  <si>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</si>
  <si>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</si>
  <si>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</si>
  <si>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</si>
  <si>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</si>
  <si>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</si>
  <si>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</si>
  <si>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</si>
  <si>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</si>
  <si>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</si>
  <si>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</si>
  <si>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</si>
  <si>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</si>
  <si>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</si>
  <si>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</si>
  <si>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</si>
  <si>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</si>
  <si>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</si>
  <si>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</si>
  <si>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</si>
  <si>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</si>
  <si>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</si>
  <si>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</si>
  <si>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</si>
  <si>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</si>
  <si>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</si>
  <si>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</si>
  <si>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</si>
  <si>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</si>
  <si>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</si>
  <si>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</si>
  <si>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</si>
  <si>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</si>
  <si>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</si>
  <si>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</si>
  <si>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</si>
  <si>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</si>
  <si>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</si>
  <si>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</si>
  <si>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</si>
  <si>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</si>
  <si>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</si>
  <si>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</si>
  <si>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</si>
  <si>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</si>
  <si>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</si>
  <si>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</si>
  <si>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</si>
  <si>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</si>
  <si>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</si>
  <si>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</si>
  <si>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</si>
  <si>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</si>
  <si>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</si>
  <si>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</si>
  <si>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</si>
  <si>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</si>
  <si>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</si>
  <si>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</si>
  <si>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</si>
  <si>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</si>
  <si>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</si>
  <si>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</si>
  <si>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</si>
  <si>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</si>
  <si>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</si>
  <si>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</si>
  <si>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</si>
  <si>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</si>
  <si>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</si>
  <si>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</si>
  <si>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</si>
  <si>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</si>
  <si>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</si>
  <si>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</si>
  <si>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</si>
  <si>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</si>
  <si>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</si>
  <si>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</si>
  <si>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</si>
  <si>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</si>
  <si>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</si>
  <si>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</si>
  <si>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</si>
  <si>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</si>
  <si>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</si>
  <si>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</si>
  <si>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</si>
  <si>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</si>
  <si>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</si>
  <si>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</si>
  <si>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</si>
  <si>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</si>
  <si>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</si>
  <si>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</si>
  <si>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</si>
  <si>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</si>
  <si>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</si>
  <si>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</si>
  <si>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</si>
  <si>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</si>
  <si>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</si>
  <si>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</si>
  <si>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</si>
  <si>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</si>
  <si>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</si>
  <si>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</si>
  <si>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</si>
  <si>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</si>
  <si>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</si>
  <si>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</si>
  <si>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</si>
  <si>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</si>
  <si>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</si>
  <si>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</si>
  <si>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</si>
  <si>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</si>
  <si>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</si>
  <si>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</si>
  <si>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</si>
  <si>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</si>
  <si>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</si>
  <si>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</si>
  <si>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</si>
  <si>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</si>
  <si>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</si>
  <si>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</si>
  <si>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</si>
  <si>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</si>
  <si>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</si>
  <si>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</si>
  <si>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</si>
  <si>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</si>
  <si>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</si>
  <si>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</si>
  <si>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</si>
  <si>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</si>
  <si>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</si>
  <si>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</si>
  <si>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</si>
  <si>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</si>
  <si>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</si>
  <si>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</si>
  <si>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</si>
  <si>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</si>
  <si>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</si>
  <si>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</si>
  <si>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</si>
  <si>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</si>
  <si>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</si>
  <si>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</si>
  <si>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</si>
  <si>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</si>
  <si>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</si>
  <si>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</si>
  <si>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</si>
  <si>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</si>
  <si>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</si>
  <si>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</si>
  <si>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</si>
  <si>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</si>
  <si>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</si>
  <si>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</si>
  <si>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</si>
  <si>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</si>
  <si>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</si>
  <si>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</si>
  <si>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</si>
  <si>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</si>
  <si>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</si>
  <si>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</si>
  <si>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</si>
  <si>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</si>
  <si>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</si>
  <si>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</si>
  <si>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</si>
  <si>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</si>
  <si>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</si>
  <si>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</si>
  <si>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</si>
  <si>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</si>
  <si>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</si>
  <si>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</si>
  <si>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</si>
  <si>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</si>
  <si>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</si>
  <si>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</si>
  <si>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</si>
  <si>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</si>
  <si>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</si>
  <si>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</si>
  <si>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</si>
  <si>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</si>
  <si>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</si>
  <si>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</si>
  <si>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</si>
  <si>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</si>
  <si>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</si>
  <si>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</si>
  <si>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</si>
  <si>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</si>
  <si>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</si>
  <si>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</si>
  <si>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</si>
  <si>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</si>
  <si>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</si>
  <si>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</si>
  <si>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</si>
  <si>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</si>
  <si>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</si>
  <si>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</si>
  <si>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</si>
  <si>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</si>
  <si>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</si>
  <si>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</si>
  <si>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</si>
  <si>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</si>
  <si>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</si>
  <si>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</si>
  <si>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</si>
  <si>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</si>
  <si>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</si>
  <si>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</si>
  <si>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</si>
  <si>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</si>
  <si>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</si>
  <si>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</si>
  <si>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</si>
  <si>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</si>
  <si>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</si>
  <si>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</si>
  <si>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</si>
  <si>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</si>
  <si>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</si>
  <si>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</si>
  <si>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</si>
  <si>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</si>
  <si>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</si>
  <si>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</si>
  <si>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</si>
  <si>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</si>
  <si>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</si>
  <si>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</si>
  <si>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</si>
  <si>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</si>
  <si>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</si>
  <si>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</si>
  <si>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</si>
  <si>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</si>
  <si>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</si>
  <si>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</si>
  <si>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</si>
  <si>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</si>
  <si>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</si>
  <si>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</si>
  <si>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</si>
  <si>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</si>
  <si>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</si>
  <si>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</si>
  <si>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</si>
  <si>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</si>
  <si>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</si>
  <si>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</si>
  <si>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</si>
  <si>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</si>
  <si>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</si>
  <si>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</si>
  <si>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</si>
  <si>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</si>
  <si>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</si>
  <si>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</si>
  <si>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</si>
  <si>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</si>
  <si>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</si>
  <si>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</si>
  <si>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</si>
  <si>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</si>
  <si>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</si>
  <si>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</si>
  <si>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</si>
  <si>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</si>
  <si>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</si>
  <si>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</si>
  <si>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</si>
  <si>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</si>
  <si>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</si>
  <si>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</si>
  <si>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</si>
  <si>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</si>
  <si>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</si>
  <si>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</si>
  <si>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</si>
  <si>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</si>
  <si>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</si>
  <si>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</si>
  <si>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</si>
  <si>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</si>
  <si>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</si>
  <si>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</si>
  <si>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</si>
  <si>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</si>
  <si>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</si>
  <si>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</si>
  <si>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</si>
  <si>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</si>
  <si>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</si>
  <si>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</si>
  <si>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</si>
  <si>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</si>
  <si>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</si>
  <si>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</si>
  <si>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</si>
  <si>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</si>
  <si>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</si>
  <si>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</si>
  <si>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</si>
  <si>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</si>
  <si>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</si>
  <si>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</si>
  <si>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</si>
  <si>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</si>
  <si>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</si>
  <si>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</si>
  <si>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</si>
  <si>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</si>
  <si>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</si>
  <si>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</si>
  <si>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</si>
  <si>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</si>
  <si>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</si>
  <si>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</si>
  <si>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</si>
  <si>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</si>
  <si>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</si>
  <si>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</si>
  <si>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</si>
  <si>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</si>
  <si>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</si>
  <si>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</si>
  <si>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</si>
  <si>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</si>
  <si>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</si>
  <si>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</si>
  <si>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</si>
  <si>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</si>
  <si>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</si>
  <si>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</si>
  <si>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</si>
  <si>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</si>
  <si>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</si>
  <si>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</si>
  <si>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</si>
  <si>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</si>
  <si>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</si>
  <si>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</si>
  <si>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</si>
  <si>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</si>
  <si>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</si>
  <si>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</si>
  <si>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</si>
  <si>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</si>
  <si>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</si>
  <si>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</si>
  <si>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</si>
  <si>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</si>
  <si>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</si>
  <si>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</si>
  <si>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</si>
  <si>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</si>
  <si>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</si>
  <si>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</si>
  <si>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</si>
  <si>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</si>
  <si>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</si>
  <si>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</si>
  <si>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</si>
  <si>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</si>
  <si>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</si>
  <si>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</si>
  <si>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</si>
  <si>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</si>
  <si>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</si>
  <si>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</si>
  <si>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</si>
  <si>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</si>
  <si>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</si>
  <si>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</si>
  <si>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</si>
  <si>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</si>
  <si>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</si>
  <si>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</si>
  <si>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</si>
  <si>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</si>
  <si>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</si>
  <si>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</si>
  <si>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</si>
  <si>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</si>
  <si>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</si>
  <si>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</si>
  <si>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</si>
  <si>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</si>
  <si>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</si>
  <si>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</si>
  <si>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</si>
  <si>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</si>
  <si>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</si>
  <si>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</si>
  <si>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</si>
  <si>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</si>
  <si>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</si>
  <si>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</si>
  <si>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</si>
  <si>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</si>
  <si>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</si>
  <si>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</si>
  <si>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</si>
  <si>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</si>
  <si>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</si>
  <si>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</si>
  <si>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</si>
  <si>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</si>
  <si>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</si>
  <si>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</si>
  <si>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</si>
  <si>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</si>
  <si>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</si>
  <si>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</si>
  <si>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</si>
  <si>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</si>
  <si>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</si>
  <si>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</si>
  <si>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</si>
  <si>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</si>
  <si>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</si>
  <si>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</si>
  <si>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</si>
  <si>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</si>
  <si>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</si>
  <si>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</si>
  <si>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</si>
  <si>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</si>
  <si>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</si>
  <si>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</si>
  <si>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</si>
  <si>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</si>
  <si>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</si>
  <si>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</si>
  <si>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</si>
  <si>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</si>
  <si>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</si>
  <si>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</si>
  <si>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</si>
  <si>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</si>
  <si>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</si>
  <si>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</si>
  <si>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</si>
  <si>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</si>
  <si>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</si>
  <si>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</si>
  <si>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</si>
  <si>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</si>
  <si>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</si>
  <si>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</si>
  <si>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</si>
  <si>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</si>
  <si>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</si>
  <si>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</si>
  <si>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</si>
  <si>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</si>
  <si>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</si>
  <si>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</si>
  <si>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</si>
  <si>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</si>
  <si>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</si>
  <si>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</si>
  <si>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</si>
  <si>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</si>
  <si>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Physical Access Authorizations; Physical Access Control; Access Control for Transmission Medium; Emergency Power; Fire Protection; Temperature and Humidity Controls; External Information System Services</t>
  </si>
  <si>
    <t>System Development Life Cycle; Development Process, Standards, and Tools; Application Partitioning; Senior Information Security Officer; Security Authorization Process; Security Alerts, Advisories, and Directives; Information Security Resources</t>
  </si>
  <si>
    <t>Account Management; Access Enforcement; Least Privilege</t>
  </si>
  <si>
    <t>Access Enforcement; Least Functionality; Guide to Enterprise Telework, Remote Access, and Bring Your Own Device (BYOD) Security</t>
  </si>
  <si>
    <t>Internal System Connections; Information in Shared Resources</t>
  </si>
  <si>
    <t>Identification and Authentication (Organizational Users); Authenticator Management</t>
  </si>
  <si>
    <t>Audit and Accountability: reviews and updates; Audit Review, Analysis, and Reporting; Audit Generation; Access Control: Auditing use of privileged functions; Configuration Change Control; Controlled Maintenance; Maintenance Personnel; Physical Access Control</t>
  </si>
  <si>
    <t>Audit Reduction and Report Generation; Protection of Audit Information; Incident Handling; Separation of Duties; Contingency Plan Testing; Information System Recovery and Reconstitution; Contingency Planning Guide for Federal Information Systems</t>
  </si>
  <si>
    <t>Separation of Duties; Contingency Plan Testing; Information System Recovery and Reconstitution; Contingency Planning Guide for Federal Information Systems</t>
  </si>
  <si>
    <t>Configuration Change Control; Security Impact Analysis; Access Restrictions for Change</t>
  </si>
  <si>
    <t>Information Flow Enforcement; Media Access; Media Storage</t>
  </si>
  <si>
    <t>Media Access; Access Control: Full device / container based encryption</t>
  </si>
  <si>
    <t>Information System Backup; Media Transport</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</si>
  <si>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</si>
  <si>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Incident Response Training; Incident Handling; Information Spillage Response</t>
  </si>
  <si>
    <t>Incident Response Training; Incident Handling; Integrated Information Security Analysis Team</t>
  </si>
  <si>
    <t>Media Storage; Physical Access Authorizations; Access Control for Output Devices; Monitoring Physical Access; Alternate Work Site</t>
  </si>
  <si>
    <t>Media Access; Media Transport; Media Use</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</si>
  <si>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</si>
  <si>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</si>
  <si>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</si>
  <si>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Plan of Action and Milestones; Information Security Program Plan; Identifier Management; Authenticator Management; Cryptographic Module Authentication; Identification and Authentication (Non- Organizational Users)</t>
  </si>
  <si>
    <t>Plan of Action and Milestones; Information Security Program Plan</t>
  </si>
  <si>
    <t>Baseline Configuration; Configuration Settings; Configuration Change Control; Access Control for Mobile Devices; Controlled Maintenance</t>
  </si>
  <si>
    <t>Security management process: Implement policies and procedures to prevent, detect, contain, and correct security violations.</t>
  </si>
  <si>
    <t>Has the risk management process been completed using IAW NIST Guidelines?</t>
  </si>
  <si>
    <t>ID</t>
  </si>
  <si>
    <t>Question</t>
  </si>
  <si>
    <t>Additional Info</t>
  </si>
  <si>
    <t>High Risk</t>
  </si>
  <si>
    <t>Application/Service Security</t>
  </si>
  <si>
    <t>Authentication, Authorization, and Accounting</t>
  </si>
  <si>
    <t>Business Continuity Plan</t>
  </si>
  <si>
    <t>Change Management</t>
  </si>
  <si>
    <t>Data</t>
  </si>
  <si>
    <t>Datacenter</t>
  </si>
  <si>
    <t>Disaster Recovery Plan</t>
  </si>
  <si>
    <t>Firewalls, IDS, IPS, and Networking</t>
  </si>
  <si>
    <t>Policies, Procedures, and Processes</t>
  </si>
  <si>
    <t>Quality Assurance</t>
  </si>
  <si>
    <t>Systems Management &amp; Configuration</t>
  </si>
  <si>
    <t>Vulnerability Scanning</t>
  </si>
  <si>
    <t>PCI DSS</t>
  </si>
  <si>
    <t>Category</t>
  </si>
  <si>
    <t>C_Answer</t>
  </si>
  <si>
    <t>Required</t>
  </si>
  <si>
    <t>V_Answer</t>
  </si>
  <si>
    <t>Category_Total</t>
  </si>
  <si>
    <t>Category_divisor</t>
  </si>
  <si>
    <t>Score</t>
  </si>
  <si>
    <t>Max_Score</t>
  </si>
  <si>
    <t>Score %</t>
  </si>
  <si>
    <t>Application Security</t>
  </si>
  <si>
    <t>Compliant</t>
  </si>
  <si>
    <t>Weight</t>
  </si>
  <si>
    <t>HECVAT Version</t>
  </si>
  <si>
    <t>Full</t>
  </si>
  <si>
    <t>Date Prepared</t>
  </si>
  <si>
    <t>Report Sections</t>
  </si>
  <si>
    <t>Vendor Answer</t>
  </si>
  <si>
    <t>Does the system have password complexity or length limitations and/or restrictions?</t>
  </si>
  <si>
    <t>Do you have documented password/passphrase reset procedures that are currently implemented in the system and/or customer support?</t>
  </si>
  <si>
    <t>Is this product a core service of your organization, and as such, the top priority during business continuity planning?</t>
  </si>
  <si>
    <t>Does the system support client customizations from one release to another?</t>
  </si>
  <si>
    <t>Do you have a release schedule for product updates?</t>
  </si>
  <si>
    <t>Is Institution involvement (i.e. technically or organizationally) required during product updates?</t>
  </si>
  <si>
    <t>Do you have policy and procedure, currently implemented, managing how critical patches are applied to all systems and applications?</t>
  </si>
  <si>
    <t>Do you have policy and procedure, currently implemented, guiding how security risks are mitigated until patches can be applied?</t>
  </si>
  <si>
    <t>Order</t>
  </si>
  <si>
    <t>ISO 27002:27013</t>
  </si>
  <si>
    <t>Row Labels</t>
  </si>
  <si>
    <t>TRUE</t>
  </si>
  <si>
    <t>Non-Compliant Responses</t>
  </si>
  <si>
    <t>Third-Parties</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</si>
  <si>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</si>
  <si>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Overall Score</t>
  </si>
  <si>
    <t>Insider Threat Program</t>
  </si>
  <si>
    <t>PCI Scope, Discovery</t>
  </si>
  <si>
    <t>PCI Scope</t>
  </si>
  <si>
    <t>12.1, Scope</t>
  </si>
  <si>
    <t>12.8, 12.5</t>
  </si>
  <si>
    <t>7.x</t>
  </si>
  <si>
    <t>12.x</t>
  </si>
  <si>
    <t>7.x, 8.x</t>
  </si>
  <si>
    <t>Scope</t>
  </si>
  <si>
    <t>8.x</t>
  </si>
  <si>
    <t>2.1, 8.x</t>
  </si>
  <si>
    <t>10.1, 10.2, 10.3, 10.5, 10.6, 10.7</t>
  </si>
  <si>
    <t>8.x, 4.2</t>
  </si>
  <si>
    <t>6.4, 6.4.5, 6.4.5.1, 6.4.5.2</t>
  </si>
  <si>
    <t>6.4, 12.8, 12.9</t>
  </si>
  <si>
    <t>12.1, 12.8</t>
  </si>
  <si>
    <t>12.1, 12.8, 6.2</t>
  </si>
  <si>
    <t>12.2, 12.8</t>
  </si>
  <si>
    <t>12.1, 12.2, 12.8</t>
  </si>
  <si>
    <t>12.10, 12.8, 6.4</t>
  </si>
  <si>
    <t>12.8, 9.x</t>
  </si>
  <si>
    <t>12.8, 4.1</t>
  </si>
  <si>
    <t>9.x</t>
  </si>
  <si>
    <t>11.4, 12.8</t>
  </si>
  <si>
    <t>1.1, 10.8, 10.6, 10.3, 10.2, 11.4</t>
  </si>
  <si>
    <t>12.1, 9.x</t>
  </si>
  <si>
    <t>12.4, 12.5</t>
  </si>
  <si>
    <t>6.4.5</t>
  </si>
  <si>
    <t>12.6, 6.5</t>
  </si>
  <si>
    <t>6.3.2</t>
  </si>
  <si>
    <t>6.3.2, 6.4.5.3</t>
  </si>
  <si>
    <t>6.3, 6.3.1</t>
  </si>
  <si>
    <t>12.10, 12.8, 12.9</t>
  </si>
  <si>
    <t>12.6, 7.x, 8.x, 9.x</t>
  </si>
  <si>
    <t>7.x, 8.x, 9.x</t>
  </si>
  <si>
    <t>12.1, 12.5, 12.6</t>
  </si>
  <si>
    <t>11.2, 11.3</t>
  </si>
  <si>
    <t>11.2, 12.8</t>
  </si>
  <si>
    <t>12.10, 10.10</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</si>
  <si>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</si>
  <si>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</si>
  <si>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</si>
  <si>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</si>
  <si>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</si>
  <si>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</si>
  <si>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</si>
  <si>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</si>
  <si>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</si>
  <si>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</si>
  <si>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</si>
  <si>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</si>
  <si>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</si>
  <si>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</si>
  <si>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</si>
  <si>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</si>
  <si>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</si>
  <si>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</si>
  <si>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</si>
  <si>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</si>
  <si>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</si>
  <si>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</si>
  <si>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</si>
  <si>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</si>
  <si>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</si>
  <si>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</si>
  <si>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</si>
  <si>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</si>
  <si>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</si>
  <si>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</si>
  <si>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</si>
  <si>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</si>
  <si>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</si>
  <si>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</si>
  <si>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</si>
  <si>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</si>
  <si>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</si>
  <si>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</si>
  <si>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</si>
  <si>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</si>
  <si>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</si>
  <si>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</si>
  <si>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</si>
  <si>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</si>
  <si>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</si>
  <si>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</si>
  <si>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</si>
  <si>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</si>
  <si>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</si>
  <si>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</si>
  <si>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</si>
  <si>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</si>
  <si>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</si>
  <si>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</si>
  <si>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</si>
  <si>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</si>
  <si>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</si>
  <si>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</si>
  <si>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</si>
  <si>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</si>
  <si>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</si>
  <si>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</si>
  <si>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</si>
  <si>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</si>
  <si>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</si>
  <si>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</si>
  <si>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</si>
  <si>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</si>
  <si>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</si>
  <si>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</si>
  <si>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</si>
  <si>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</si>
  <si>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</si>
  <si>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</si>
  <si>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</si>
  <si>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</si>
  <si>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</si>
  <si>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</si>
  <si>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</si>
  <si>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</si>
  <si>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</si>
  <si>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</si>
  <si>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</si>
  <si>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</si>
  <si>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</si>
  <si>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</si>
  <si>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</si>
  <si>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</si>
  <si>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</si>
  <si>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</si>
  <si>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</si>
  <si>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</si>
  <si>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</si>
  <si>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</si>
  <si>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</si>
  <si>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</si>
  <si>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</si>
  <si>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</si>
  <si>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</si>
  <si>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</si>
  <si>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</si>
  <si>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</si>
  <si>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</si>
  <si>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</si>
  <si>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</si>
  <si>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</si>
  <si>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</si>
  <si>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</si>
  <si>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</si>
  <si>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</si>
  <si>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</si>
  <si>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</si>
  <si>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</si>
  <si>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</si>
  <si>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</si>
  <si>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</si>
  <si>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</si>
  <si>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</si>
  <si>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</si>
  <si>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</si>
  <si>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</si>
  <si>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</si>
  <si>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</si>
  <si>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</si>
  <si>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</si>
  <si>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</si>
  <si>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</si>
  <si>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</si>
  <si>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</si>
  <si>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</si>
  <si>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</si>
  <si>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</si>
  <si>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</si>
  <si>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</si>
  <si>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</si>
  <si>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</si>
  <si>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</si>
  <si>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</si>
  <si>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</si>
  <si>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</si>
  <si>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</si>
  <si>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</si>
  <si>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</si>
  <si>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</si>
  <si>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</si>
  <si>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</si>
  <si>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</si>
  <si>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</si>
  <si>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</si>
  <si>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</si>
  <si>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</si>
  <si>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</si>
  <si>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</si>
  <si>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</si>
  <si>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</si>
  <si>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</si>
  <si>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</si>
  <si>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</si>
  <si>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</si>
  <si>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</si>
  <si>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</si>
  <si>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</si>
  <si>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</si>
  <si>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</si>
  <si>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</si>
  <si>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</si>
  <si>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</si>
  <si>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</si>
  <si>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</si>
  <si>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</si>
  <si>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</si>
  <si>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</si>
  <si>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</si>
  <si>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</si>
  <si>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</si>
  <si>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</si>
  <si>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</si>
  <si>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</si>
  <si>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</si>
  <si>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</si>
  <si>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</si>
  <si>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</si>
  <si>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</si>
  <si>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</si>
  <si>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</si>
  <si>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</si>
  <si>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</si>
  <si>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</si>
  <si>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</si>
  <si>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</si>
  <si>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</si>
  <si>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</si>
  <si>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</si>
  <si>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</si>
  <si>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</si>
  <si>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</si>
  <si>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</si>
  <si>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</si>
  <si>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</si>
  <si>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</si>
  <si>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</si>
  <si>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</si>
  <si>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</si>
  <si>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</si>
  <si>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</si>
  <si>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</si>
  <si>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</si>
  <si>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</si>
  <si>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</si>
  <si>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</si>
  <si>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</si>
  <si>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</si>
  <si>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</si>
  <si>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</si>
  <si>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</si>
  <si>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</si>
  <si>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</si>
  <si>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</si>
  <si>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</si>
  <si>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</si>
  <si>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</si>
  <si>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</si>
  <si>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</si>
  <si>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</si>
  <si>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</si>
  <si>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</si>
  <si>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</si>
  <si>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</si>
  <si>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</si>
  <si>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</si>
  <si>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</si>
  <si>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</si>
  <si>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</si>
  <si>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</si>
  <si>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</si>
  <si>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</si>
  <si>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</si>
  <si>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</si>
  <si>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</si>
  <si>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</si>
  <si>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</si>
  <si>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</si>
  <si>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</si>
  <si>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</si>
  <si>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</si>
  <si>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</si>
  <si>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</si>
  <si>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</si>
  <si>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</si>
  <si>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</si>
  <si>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</si>
  <si>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</si>
  <si>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</si>
  <si>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</si>
  <si>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</si>
  <si>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</si>
  <si>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</si>
  <si>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</si>
  <si>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</si>
  <si>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</si>
  <si>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</si>
  <si>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</si>
  <si>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</si>
  <si>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</si>
  <si>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</si>
  <si>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</si>
  <si>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</si>
  <si>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</si>
  <si>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</si>
  <si>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</si>
  <si>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</si>
  <si>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</si>
  <si>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</si>
  <si>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</si>
  <si>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</si>
  <si>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</si>
  <si>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</si>
  <si>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</si>
  <si>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</si>
  <si>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</si>
  <si>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</si>
  <si>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</si>
  <si>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</si>
  <si>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</si>
  <si>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</si>
  <si>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</si>
  <si>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</si>
  <si>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</si>
  <si>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</si>
  <si>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</si>
  <si>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</si>
  <si>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</si>
  <si>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</si>
  <si>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</si>
  <si>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</si>
  <si>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</si>
  <si>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</si>
  <si>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</si>
  <si>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</si>
  <si>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</si>
  <si>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</si>
  <si>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</si>
  <si>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</si>
  <si>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</si>
  <si>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</si>
  <si>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</si>
  <si>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</si>
  <si>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</si>
  <si>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</si>
  <si>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</si>
  <si>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</si>
  <si>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</si>
  <si>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</si>
  <si>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</si>
  <si>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</si>
  <si>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</si>
  <si>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</si>
  <si>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</si>
  <si>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</si>
  <si>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</si>
  <si>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</si>
  <si>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</si>
  <si>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</si>
  <si>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</si>
  <si>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</si>
  <si>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</si>
  <si>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</si>
  <si>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</si>
  <si>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</si>
  <si>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</si>
  <si>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</si>
  <si>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</si>
  <si>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</si>
  <si>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</si>
  <si>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</si>
  <si>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</si>
  <si>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</si>
  <si>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</si>
  <si>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</si>
  <si>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</si>
  <si>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</si>
  <si>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</si>
  <si>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</si>
  <si>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</si>
  <si>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</si>
  <si>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</si>
  <si>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</si>
  <si>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</si>
  <si>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</si>
  <si>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</si>
  <si>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</si>
  <si>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</si>
  <si>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</si>
  <si>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</si>
  <si>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</si>
  <si>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</si>
  <si>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</si>
  <si>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</si>
  <si>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</si>
  <si>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</si>
  <si>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</si>
  <si>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</si>
  <si>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</si>
  <si>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</si>
  <si>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</si>
  <si>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</si>
  <si>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</si>
  <si>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</si>
  <si>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</si>
  <si>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</si>
  <si>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</si>
  <si>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</si>
  <si>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</si>
  <si>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</si>
  <si>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</si>
  <si>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</si>
  <si>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</si>
  <si>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</si>
  <si>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</si>
  <si>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</si>
  <si>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</si>
  <si>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</si>
  <si>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</si>
  <si>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</si>
  <si>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</si>
  <si>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</si>
  <si>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</si>
  <si>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</si>
  <si>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</si>
  <si>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</si>
  <si>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</si>
  <si>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</si>
  <si>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</si>
  <si>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</si>
  <si>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</si>
  <si>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</si>
  <si>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All system components included in or connected to the cardholder data environment (CDE)</t>
  </si>
  <si>
    <t>The process of determining the CDE and subsequent PCI scope</t>
  </si>
  <si>
    <t>12.7, 4.2</t>
  </si>
  <si>
    <t>12.1, 5.4</t>
  </si>
  <si>
    <t>12.10</t>
  </si>
  <si>
    <t>9.10</t>
  </si>
  <si>
    <t>GNRL-01 through GNRL-08; populated by the Vendor</t>
  </si>
  <si>
    <t>Do you have a dedicated Software and System Development team(s)? (e.g. Customer Support, Implementation, Product Management, etc.)</t>
  </si>
  <si>
    <t>Share any details that would help information security analysts assess your product.</t>
  </si>
  <si>
    <t>Company</t>
  </si>
  <si>
    <t>Are there any passwords/passphrases hard coded into your systems or products?</t>
  </si>
  <si>
    <t>If your strategy uses different processes for services and data, ensure that all strategies are clearly stated and supported.</t>
  </si>
  <si>
    <t>Will the institution's data be available within the system for a period of time at the completion of this contract?</t>
  </si>
  <si>
    <t>Are ownership rights to all data, inputs, outputs, and metadata retained by the institution?</t>
  </si>
  <si>
    <t>Are you performing off site backups? (i.e. digitally moved off site)</t>
  </si>
  <si>
    <t>Are redundant power strategies tested?</t>
  </si>
  <si>
    <t>Can the Institution review your DRP and supporting documentation?</t>
  </si>
  <si>
    <t>Provide a valid URL to your current DRP or submit it along with this fully-populated HECVAT.</t>
  </si>
  <si>
    <t>Ensure that all elements of DRPL-09 are clearly stated in your response.</t>
  </si>
  <si>
    <t>Does your organization have a disaster recovery site or a contracted Disaster Recovery provider?</t>
  </si>
  <si>
    <t>Are audit logs available for all changes to the network, firewall, IDS, and IPS systems?</t>
  </si>
  <si>
    <t>Refer to HIPAA regulations documentation for supplemental guidance in this section.</t>
  </si>
  <si>
    <t>Do you subject your code to static code analysis and/or static application security testing prior to release?</t>
  </si>
  <si>
    <t>Do you have software testing processes (dynamic or static) that are established and followed?</t>
  </si>
  <si>
    <t>Will you comply with applicable breach notification laws?</t>
  </si>
  <si>
    <t>Is security awareness training mandatory for all employees?</t>
  </si>
  <si>
    <t>Do you have process and procedure(s) documented, and currently followed, that require a review and update of the access-list(s) for privileged accounts?</t>
  </si>
  <si>
    <t>Do you have documented, and currently implemented, internal audit processes and procedures?</t>
  </si>
  <si>
    <t>If outsourced or co-located, is there a contract in place to prevent data from leaving the Institution's Data Zone?</t>
  </si>
  <si>
    <t>Do your systems or products store, process, or transmit cardholder (payment/credit/debt card) data?</t>
  </si>
  <si>
    <t>Does the system or products use a third party to collect, store, process, or transmit cardholder (payment/credit/debt card) data?</t>
  </si>
  <si>
    <t>The remainder of the document consists of various safeguards, grouped generally by section.</t>
  </si>
  <si>
    <t>Vendor Email Address</t>
  </si>
  <si>
    <t>Vendor</t>
  </si>
  <si>
    <t>Description</t>
  </si>
  <si>
    <t>Institution's Security Framework</t>
  </si>
  <si>
    <t>Robust answers from the vendor improve the quality and efficiency of the security assessment process.</t>
  </si>
  <si>
    <t>See AAAI-01</t>
  </si>
  <si>
    <t>Institution</t>
  </si>
  <si>
    <t>Proceed to the next tab, Instructions.</t>
  </si>
  <si>
    <t>Do backups containing the institution's data ever leave the Institution's Data Zone either physically or via network routing?</t>
  </si>
  <si>
    <t>November 15, 2022</t>
  </si>
  <si>
    <t>v2.00</t>
  </si>
  <si>
    <t>GNRL-11</t>
  </si>
  <si>
    <t>GNRL-12</t>
  </si>
  <si>
    <t>Does your organization conduct an annual test of relocating to an alternate site for business recovery purposes?</t>
  </si>
  <si>
    <t>Do you have a cryptographic key management process (generation, exchange, storage, safeguards, use, vetting, and replacement), that is documented and currently implemented, for all system components? (e.g. database, system, web, etc.)</t>
  </si>
  <si>
    <t>Does a physical barrier fully enclose the physical space preventing unauthorized physical contact with any of your devices?</t>
  </si>
  <si>
    <t>Are you employing any next-generation persistent threat (NGPT) monitoring?</t>
  </si>
  <si>
    <t>Can you share the organization chart, mission statement, and policies for your information security unit?</t>
  </si>
  <si>
    <t>Major revision. Visit https://www.educause.edu/hecvat for details.</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</si>
  <si>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</si>
  <si>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Focused on external documentation, the institution is interested in the frameworks that guide your security strategy and what has been done to certify these implementations.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</si>
  <si>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</si>
  <si>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</si>
  <si>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v2.01</t>
  </si>
  <si>
    <t>Minor calculation revision in Summary Report scoring.</t>
  </si>
  <si>
    <t>Cleaned up old question references, added Excel backwards compatibility through named ranges, and fixed analyst report view.</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</si>
  <si>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</si>
  <si>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Repaired versioning issues</t>
  </si>
  <si>
    <t>Higher Education Community Vendor Assessment Toolkit - Change Log</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</si>
  <si>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</si>
  <si>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</si>
  <si>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</si>
  <si>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</si>
  <si>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This qualifier determines the presence of PHI in the solution and sets the HIPAA section as required appropriately.</t>
  </si>
  <si>
    <t>Reference the HIPAA section for follow-up review.</t>
  </si>
  <si>
    <t>Reference the Third Parties section for follow-up review.</t>
  </si>
  <si>
    <t>Reference the Business Continuity Plan section for follow-up review.</t>
  </si>
  <si>
    <t>Reference the Disaster Recovery Plan section for follow-up review.</t>
  </si>
  <si>
    <t>This qualifier determines the presence of PCI DSS in the solution and sets the PCI DSS section as required appropriately.</t>
  </si>
  <si>
    <t>Reference the PCI DSS section for follow-up review.</t>
  </si>
  <si>
    <t>Reference the Consulting section for follow-up review.</t>
  </si>
  <si>
    <t>Many vendors have populated a CAIQ or at least a self-assessment. Although lacking in some areas important to Higher Ed, these documents are useful for supplemental assessment.</t>
  </si>
  <si>
    <t>Follow-up inquiries for CSA content will be institution/implementation specific.</t>
  </si>
  <si>
    <t>If a vendor is STAR certified, vendor responses can theoretically be more trusted since CSA has verified their responses. Trust, but verify for yourself, as needed.</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</si>
  <si>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</si>
  <si>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</si>
  <si>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Inquire about any privacy language the vendor may have. It may not be ideal but there may be something available to assess or enough to have your legal counsel or policy/privacy professionals review.</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</si>
  <si>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</si>
  <si>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</si>
  <si>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If a vendor says "No", it is taken at face value. If you organization is capable of conducting reconnaissance, it is encouraged. If a vendor has experienced a breach, evaluate the circumstance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</si>
  <si>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</si>
  <si>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</si>
  <si>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</si>
  <si>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</si>
  <si>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This is a freebie to help the vendor state their "case". If a vendor does not add anything here (or it is just sales stuff), we can assume it was filled out by a sales engineer and questions will be evaluated with higher scrutiny.</t>
  </si>
  <si>
    <t>The need for encryption at-rest is unique to your institution's implementation of a system. In particular, system components, architectures, and data flows, all factor into the need for this control.</t>
  </si>
  <si>
    <t>If the vendor's response does not cover the details outlined in the reasoning, follow-up and get specific responses for each, as needed.</t>
  </si>
  <si>
    <t>If a weak response is given to this answer, response scrutiny should be increased. Questions about configuration management, system authority, and documentation are appropriate.</t>
  </si>
  <si>
    <t>Notification expectations should be set earlier in the contract/assessment process. Timelines, correspondence medium, and playbook details are all aspects to keep in mind when assessing this response.</t>
  </si>
  <si>
    <t>Follow-up inquiries for the vendors patching practices will be institution/implementation specific.</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</si>
  <si>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</si>
  <si>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</si>
  <si>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Follow-up inquiries for data encryption at-rest will be institution/implementation specific.</t>
  </si>
  <si>
    <t>A vendor's response should be clear and concise. Be wary of vague responses to this questions and inquire about export specifics, as needed.</t>
  </si>
  <si>
    <t>An institution's use case will drive the requirements for backup strategy. Ensure that the institution's use case and risk tolerance can be met by vendor systems.</t>
  </si>
  <si>
    <t>Vague responses to this question should be investigated further. Ask for additional documentation and verify that procedure (and possibly training) exists to ensure proper media handling activity.</t>
  </si>
  <si>
    <t>If information security principles are not designed into the product lifecycle, point the vendor to OWASP's Secure Coding Practices - Quick Reference Guide at https://www.owasp.org/index.php/OWASP_Secure_Coding_Practices_-_Quick_Reference_Guide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</si>
  <si>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</si>
  <si>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</si>
  <si>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</si>
  <si>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Follow-up with a robust question set if the vendor cannot clearly state full-control of the integrity of their system(s). Questions about administrator access on end-user devices and other maintenance and patching type questions are appropriate.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</si>
  <si>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</si>
  <si>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Updated name, converted question text on Standards Crosswalk tab to vlookups, added Analyst Reference, fixed external links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</si>
  <si>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tab</t>
    </r>
    <r>
      <rPr>
        <sz val="11"/>
        <color rgb="FF000000"/>
        <rFont val="Verdana"/>
        <family val="2"/>
      </rPr>
      <t>.</t>
    </r>
  </si>
  <si>
    <t>HECVAT - Full - Summary Report</t>
  </si>
  <si>
    <t>v2.02</t>
  </si>
  <si>
    <t>v2.03</t>
  </si>
  <si>
    <t>v2.04</t>
  </si>
  <si>
    <t>v2.10</t>
  </si>
  <si>
    <t>Are the data centers staffed 24 hours a day, seven days a week (i.e., 24x7x365)?</t>
  </si>
  <si>
    <t>In addition to stating your intrusion monitoring strategy, provide a brief summary of its implementation.</t>
  </si>
  <si>
    <t>Describe or provide references explaining how tertiary services are redundant (i.e. DNS, ISP, etc.).</t>
  </si>
  <si>
    <t>Vendors oftentimes use other vendors to supplement and/or host their infrastructures and it is important to know what, if any, institutional data is shared with fourth-parties. Responses to this qualifier set the response requirement for the Third Parties section.</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</si>
  <si>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</si>
  <si>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If STAR certification is important to your institution you may have specific follow-up details for documentation purposes.</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</si>
  <si>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</si>
  <si>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</si>
  <si>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When cancelling a software/product/service, an institution will commonly want all institutional data that was provided to a vendor. The vendor's response should verify if the institution can extract data or if it is a manual extraction by vendor staff.</t>
  </si>
  <si>
    <t>The adherence to secure coding best practices better positions a vendor to maintain the CIA triad. Use the knowledge of this response when evaluating other vendor statements, particularly those focused on development and the protection of communications.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</si>
  <si>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</si>
  <si>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Completed base formulas for all Guidance fields. Changed Qualifier formatting to make questions readable (and optional).</t>
  </si>
  <si>
    <t>Added tertiary services narrative question (DNS, ISP, etc.).</t>
  </si>
  <si>
    <t>v2.11</t>
  </si>
  <si>
    <t>Updated SSAE 16 to 18.  Fixed reference to Standards crosswalk on Summary Report.</t>
  </si>
  <si>
    <t>HECVAT Question Sets</t>
  </si>
  <si>
    <t>GUIDANCE</t>
  </si>
  <si>
    <t>ANALYST REFERENCE</t>
  </si>
  <si>
    <t>QUESTION CONTEXT</t>
  </si>
  <si>
    <t>ANALYST REPORT</t>
  </si>
  <si>
    <t>CROSSWALKS</t>
  </si>
  <si>
    <t>Standard Guidance</t>
  </si>
  <si>
    <t>No Guidance</t>
  </si>
  <si>
    <t>Yes Guidance</t>
  </si>
  <si>
    <t>Reason For Question</t>
  </si>
  <si>
    <t>Follow-up Inquiries</t>
  </si>
  <si>
    <t>Default Weight</t>
  </si>
  <si>
    <t>Analyst Adjusted Weight</t>
  </si>
  <si>
    <t>Web Link to Accessibility Statement or VPAT</t>
  </si>
  <si>
    <t>Vendor Accessibility Contact Name</t>
  </si>
  <si>
    <t>Vendor Accessibility Contact Title</t>
  </si>
  <si>
    <t>Vendor Accessibility Contact Email</t>
  </si>
  <si>
    <t>GNRL-13</t>
  </si>
  <si>
    <t>Vendor Accessibility Contact Phone Number</t>
  </si>
  <si>
    <t>GNRL-14</t>
  </si>
  <si>
    <t>Vendor Hosting Regions</t>
  </si>
  <si>
    <t>GNRL-15</t>
  </si>
  <si>
    <t>Vendor Work Locations</t>
  </si>
  <si>
    <t>The Institution views hosted solutions such as AWS, Rackspace, Azure, and other PaaS/SaaS offerings as third parties. If services such as these are used in your environment, respond "Yes".</t>
  </si>
  <si>
    <t>State each third party which institutional data will be shared with and/or hosted by and their level of responsibility.</t>
  </si>
  <si>
    <t>Do you have a well documented Business Continuity Plan (BCP) that is tested annually?</t>
  </si>
  <si>
    <t>Briefly summarize your response.</t>
  </si>
  <si>
    <t>Provide a reference to your BCP and supporting documentation or submit it along with this fully-populated HECVAT.</t>
  </si>
  <si>
    <t>Do you have a well documented Disaster Recovery Plan (DRP) that is tested annually?</t>
  </si>
  <si>
    <t>Provide a reference to your DRP and supporting documentation or submit it along with this fully-populated HECVAT.</t>
  </si>
  <si>
    <t>Include circumstances that may involve off-shoring or multi-national agreements</t>
  </si>
  <si>
    <t xml:space="preserve"> </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</si>
  <si>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</si>
  <si>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</si>
  <si>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</si>
  <si>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Describe any plans to create an Information Security Office for your organization.</t>
  </si>
  <si>
    <t>Describe your Information Security Office, including size, talents, resources, etc.</t>
  </si>
  <si>
    <t>Describe any plans to create a dedicated Software and System Development team.</t>
  </si>
  <si>
    <t>Describe the structure and size of your Software and System Development teams. (e.g. Customer Support, Implementation, Product Management, etc.)</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</si>
  <si>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</si>
  <si>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</si>
  <si>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</si>
  <si>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</si>
  <si>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</si>
  <si>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</si>
  <si>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Describe any plans to complete the CSA self assessment or CAIQ.</t>
  </si>
  <si>
    <t>Please include a copy with your response and include a URL for the published assessment.</t>
  </si>
  <si>
    <t>Describe any plans to obtain CSA STAR certification.</t>
  </si>
  <si>
    <t>Provide date of certification, any supporting documentation, and a URL for the certification.</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</si>
  <si>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</si>
  <si>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</si>
  <si>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</si>
  <si>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Can the systems that hold the institution's data be compliant with NIST SP 800-171 and/or CMMC Level 3 standards?</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</si>
  <si>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</si>
  <si>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</si>
  <si>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</si>
  <si>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Describe your plans to create a data privacy policy.</t>
  </si>
  <si>
    <t>Provide your data privacy document (or a valid link to it) upon submission.</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</si>
  <si>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</si>
  <si>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</si>
  <si>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</si>
  <si>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</si>
  <si>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</si>
  <si>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</si>
  <si>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</si>
  <si>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</si>
  <si>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</si>
  <si>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</si>
  <si>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</si>
  <si>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</si>
  <si>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Do you have documentation to support the accessibility features of your product?</t>
  </si>
  <si>
    <t>TBD</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</si>
  <si>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</si>
  <si>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</si>
  <si>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</si>
  <si>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ITAC-01</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</si>
  <si>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</si>
  <si>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</si>
  <si>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</si>
  <si>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</si>
  <si>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</si>
  <si>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ITAC-02</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</si>
  <si>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</si>
  <si>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</si>
  <si>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</si>
  <si>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</si>
  <si>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ITAC-03</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</si>
  <si>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</si>
  <si>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</si>
  <si>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</si>
  <si>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</si>
  <si>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ITAC-04</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</si>
  <si>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</si>
  <si>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</si>
  <si>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</si>
  <si>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</si>
  <si>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ITAC-05</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</si>
  <si>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</si>
  <si>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</si>
  <si>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</si>
  <si>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</si>
  <si>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ITAC-06</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</si>
  <si>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</si>
  <si>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</si>
  <si>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</si>
  <si>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</si>
  <si>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ITAC-07</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</si>
  <si>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</si>
  <si>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</si>
  <si>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</si>
  <si>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ITAC-08</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</si>
  <si>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</si>
  <si>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</si>
  <si>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</si>
  <si>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</si>
  <si>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ITAC-09</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</si>
  <si>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</si>
  <si>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</si>
  <si>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</si>
  <si>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</si>
  <si>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</si>
  <si>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</si>
  <si>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</si>
  <si>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Do you have an implemented third party management strategy?</t>
  </si>
  <si>
    <t>State your plans to implement a third-party management strategy.</t>
  </si>
  <si>
    <t>Provide additional information that may help analysts better understand your environment and how it relates to third-party solutions.</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</si>
  <si>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</si>
  <si>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</si>
  <si>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</si>
  <si>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</si>
  <si>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</si>
  <si>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</si>
  <si>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</si>
  <si>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</si>
  <si>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</si>
  <si>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</si>
  <si>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</si>
  <si>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</si>
  <si>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</si>
  <si>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</si>
  <si>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State your plans to implement policy and procedure(s) guiding risk mitigation practices before critical patches can be applied.</t>
  </si>
  <si>
    <t>Summarize the policy and procedure(s) guiding risk mitigation practices before critical patches can be applied.</t>
  </si>
  <si>
    <t>Is sensitive data encrypted, using secure protocols/algorithms, in transport? (e.g. system-to-client)</t>
  </si>
  <si>
    <t>Describe why sensitive data in not encrypted in transport.</t>
  </si>
  <si>
    <t>Summarize your transport encryption strategy</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</si>
  <si>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</si>
  <si>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</si>
  <si>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</si>
  <si>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Can the Institution extract a full or partial backup of data?</t>
  </si>
  <si>
    <t>State plans to implement capabilities for the Institution to extract a full or partial backup of data.</t>
  </si>
  <si>
    <t>Provide a general summary of how full and partial backups of data can be extracted.</t>
  </si>
  <si>
    <t>Are involatile backup copies made according to pre-defined schedules and securely stored and protected?</t>
  </si>
  <si>
    <t>State how Institution's data is protected from system failures and ransomware.</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</si>
  <si>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</si>
  <si>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</si>
  <si>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</si>
  <si>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</si>
  <si>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</si>
  <si>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</si>
  <si>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</si>
  <si>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</si>
  <si>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</si>
  <si>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</si>
  <si>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</si>
  <si>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State why security principles are not designed into the product lifecycle.</t>
  </si>
  <si>
    <t>Summarize the information security principles designed into the product lifecycle.</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</si>
  <si>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</si>
  <si>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</si>
  <si>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</si>
  <si>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a documented information security policy?</t>
  </si>
  <si>
    <t>State plans to implement information security policy at your company.</t>
  </si>
  <si>
    <t>Provide a reference to your information security policy or submit documentation with this fully-populated HECVAT-Lite.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</si>
  <si>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</si>
  <si>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</si>
  <si>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</si>
  <si>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</si>
  <si>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</si>
  <si>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</si>
  <si>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</si>
  <si>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Provide a list of higher ed references or a route for campuses to request references</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</si>
  <si>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</si>
  <si>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</si>
  <si>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</si>
  <si>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</si>
  <si>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</si>
  <si>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</si>
  <si>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Ask if there has ever been a vulnerability scan. A short lapse in external assessment validity can be understood (if there is a planned assessment) but a significant time lapse or none whatsoever is cause for elevated levels of concern.</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</si>
  <si>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</si>
  <si>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</si>
  <si>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</si>
  <si>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 xml:space="preserve">This question is designed to understand how accessibility is included in new versions and features of products, particularly with vendors that implement Agile or similar methodologies where software is updated frequently and continuously.
</t>
  </si>
  <si>
    <t>DOCU*</t>
  </si>
  <si>
    <t>Preferred Response</t>
  </si>
  <si>
    <t>Compliant Override</t>
  </si>
  <si>
    <t>Weight Override</t>
  </si>
  <si>
    <t>Analyst override answer</t>
  </si>
  <si>
    <t>DOCU-07</t>
  </si>
  <si>
    <t>DOCU-08</t>
  </si>
  <si>
    <t>DOCU-09</t>
  </si>
  <si>
    <t>DOCU-10</t>
  </si>
  <si>
    <t>DOCU-11</t>
  </si>
  <si>
    <t xml:space="preserve">IT Accessibility </t>
  </si>
  <si>
    <t>Qualitative Question</t>
  </si>
  <si>
    <t>Weights</t>
  </si>
  <si>
    <t>This qualifier determines the existence of a complete, fully-populated BCP, maintained by the vendor, and sets the Business Continuity Plan section as required appropriately.</t>
  </si>
  <si>
    <t>This qualifier determines the existence of a complete, fully-populated DRP, maintained by the vendor, and sets the Business Continuity Plan section as required appropriately.</t>
  </si>
  <si>
    <t>COMP*</t>
  </si>
  <si>
    <t>APPL*</t>
  </si>
  <si>
    <t>DATA*</t>
  </si>
  <si>
    <t>VULN*</t>
  </si>
  <si>
    <t>AAAI*</t>
  </si>
  <si>
    <t>CHNG*</t>
  </si>
  <si>
    <t>DCTR*</t>
  </si>
  <si>
    <t>FIDP*</t>
  </si>
  <si>
    <t>PPPR*</t>
  </si>
  <si>
    <t>QLAS*</t>
  </si>
  <si>
    <t>HIPA*</t>
  </si>
  <si>
    <t>PCID*</t>
  </si>
  <si>
    <t>Third Parties</t>
  </si>
  <si>
    <t>THRD*</t>
  </si>
  <si>
    <t>CONS*</t>
  </si>
  <si>
    <t>ITAC*</t>
  </si>
  <si>
    <t>Business Contituity Plan</t>
  </si>
  <si>
    <t>BCPL*</t>
  </si>
  <si>
    <t>DRPL*</t>
  </si>
  <si>
    <t>Trusted CI</t>
  </si>
  <si>
    <t>Select your hosting option</t>
  </si>
  <si>
    <t>Hosting</t>
  </si>
  <si>
    <t>1) Self owned and managed</t>
  </si>
  <si>
    <t>2) Physical Co-location</t>
  </si>
  <si>
    <t>3) Virtual Co-location</t>
  </si>
  <si>
    <t>4) AWS</t>
  </si>
  <si>
    <t>5) Azure</t>
  </si>
  <si>
    <t>6) GCP</t>
  </si>
  <si>
    <t>7) Other</t>
  </si>
  <si>
    <t>Please indicate which geographic regions you can provide storage in the Additional Info column.</t>
  </si>
  <si>
    <t>Under what circumstances would institutional data leave a designated region or regions?</t>
  </si>
  <si>
    <t>Do you have Internet Service Provider (ISP) Redundancy?</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</si>
  <si>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</si>
  <si>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</si>
  <si>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</si>
  <si>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Cross-reference Accessibility Conformance Reports (ACR) with any answers from ITAC-04 about product roadmaps for accessibility improvements.</t>
  </si>
  <si>
    <t>THRD-05</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</si>
  <si>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</si>
  <si>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</si>
  <si>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</si>
  <si>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</si>
  <si>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</si>
  <si>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</si>
  <si>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</si>
  <si>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</si>
  <si>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</si>
  <si>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</si>
  <si>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</si>
  <si>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 you have a documented and currently implemented strategy for securing employee workstations when they work remotely? (i.e. not in a trusted computing environment)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</si>
  <si>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</si>
  <si>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</si>
  <si>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</si>
  <si>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</si>
  <si>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</si>
  <si>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</si>
  <si>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</si>
  <si>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</si>
  <si>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</si>
  <si>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</si>
  <si>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</si>
  <si>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</si>
  <si>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</si>
  <si>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</si>
  <si>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</si>
  <si>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</si>
  <si>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</si>
  <si>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</si>
  <si>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If mobile, is the application available from a trusted source (e.g., App Store, Google Play Store)?</t>
  </si>
  <si>
    <t>Does your application require access to location or GPS data?</t>
  </si>
  <si>
    <t>Does your application provide separation of duties between security administration, system administration, and standard user functions?</t>
  </si>
  <si>
    <t>Are all components of the BCP reviewed at least annually and updated as needed to reflect change?</t>
  </si>
  <si>
    <t>Are all services that support your product fully redundant?</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</si>
  <si>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</si>
  <si>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</si>
  <si>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 party libraries and dependencies are still supported with each major change?</t>
  </si>
  <si>
    <t>Do you have a fully implemented solution support strategy that defines how many concurrent versions you support?</t>
  </si>
  <si>
    <t>List the current version you support and what percentage of customers are utilizing that version</t>
  </si>
  <si>
    <t>Do you have a technology roadmap, for at least the next 2 years, for enhancements and bug fixes for the product/service being assessed?</t>
  </si>
  <si>
    <t>Do all cryptographic modules in use in your product conform to the Federal Information Processing Standards (FIPS PUB 140-2)?</t>
  </si>
  <si>
    <t>At the completion of this contract, will data be returned to the institution and deleted from all your systems and archives?</t>
  </si>
  <si>
    <t>Ensure that response addresses involatile storage and lists retention periods</t>
  </si>
  <si>
    <t>Does your staff (or third party) have access to Institutional data (e.g., financial, PHI or other sensitive information) through any means?</t>
  </si>
  <si>
    <t>Are any disaster recovery locations outside the Institution's geographic region?</t>
  </si>
  <si>
    <t>Has the Disaster Recovery Plan been tested in the last year?</t>
  </si>
  <si>
    <t>Are all components of the DRP reviewed at least annually and updated as needed to reflect change?</t>
  </si>
  <si>
    <t>Please provide a summary of the results in Additional Information (including actual recovery time).</t>
  </si>
  <si>
    <t>Is your company subject to Institution's geographic region's laws and regulations?</t>
  </si>
  <si>
    <t>Do you require new employees to fill out agreements and review policies?</t>
  </si>
  <si>
    <t>Do you have a documented and currently implemented Quality Assurance program?</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</si>
  <si>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</si>
  <si>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Are your systems and applications scanned with an authenticated user account for vulnerabilities [that are remediated] prior to new releases?</t>
  </si>
  <si>
    <t>Will you provide results of application and system vulnerability scans to the Institution?</t>
  </si>
  <si>
    <t>Will you allow the institution to perform its own vulnerability testing and/or scanning of your systems and/or application provided that testing is performed at a mutually agreed upon time and date?</t>
  </si>
  <si>
    <t>Are you requiring multi-factor authentication for administrators of your cloud environment?</t>
  </si>
  <si>
    <t>Are you using your cloud providers available hardening tools or pre-hardened images?</t>
  </si>
  <si>
    <t>Does your cloud vendor have access to your encryption keys?</t>
  </si>
  <si>
    <t>PCI-DSS</t>
  </si>
  <si>
    <t>Accessibility</t>
  </si>
  <si>
    <t>If you are using an option not listed, or a combination of options, select "Other"</t>
  </si>
  <si>
    <t>Answer yes if your product handles PCI (Credit Card) information, either directly or via a third party</t>
  </si>
  <si>
    <t>Is the vended product designed to process or store Credit Card information?</t>
  </si>
  <si>
    <t>Based on your 'Yes' response, you are required to fill out the PCI DSS section.</t>
  </si>
  <si>
    <t>Does your company provide professional services pertaining to this product?</t>
  </si>
  <si>
    <t>AAI Answers</t>
  </si>
  <si>
    <t>1) Yes</t>
  </si>
  <si>
    <t>2) No</t>
  </si>
  <si>
    <t>3) Both modes available</t>
  </si>
  <si>
    <t>4) N/A</t>
  </si>
  <si>
    <t>Does your organization participate in InCommon or another eduGAIN affiliated trust federation?</t>
  </si>
  <si>
    <t>Does your application support integration with other authentication and authorization systems?</t>
  </si>
  <si>
    <t>Does your solution support any of the following Web SSO standards? [e.g., SAML2 (with redirect flow), OIDC, CAS, or other]</t>
  </si>
  <si>
    <t>Do you support differentiation between email address and user identifier?</t>
  </si>
  <si>
    <t>Do you allow the customer to specify attribute mappings for any needed information beyond a user identifier? [e.g., Reference eduPerson, ePPA/ePPN/ePE ]</t>
  </si>
  <si>
    <t>APPL-12</t>
  </si>
  <si>
    <t>APPL-13</t>
  </si>
  <si>
    <t>IH-03</t>
  </si>
  <si>
    <t>Do you carry cyber-risk insurance to protect against unforeseen service outages, data that is lost or stolen, and security incidents?</t>
  </si>
  <si>
    <t>IH-02</t>
  </si>
  <si>
    <t>IH-01</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</si>
  <si>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</si>
  <si>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</si>
  <si>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</si>
  <si>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IH-04</t>
  </si>
  <si>
    <t>Does your organization have physical security controls and policies in place?</t>
  </si>
  <si>
    <t>Does your solution support single sign-on (SSO) protocols for user and administrator authentication?</t>
  </si>
  <si>
    <t>Does your solution support local authentication protocols for user and administrator authentication?</t>
  </si>
  <si>
    <t>Incident Handling</t>
  </si>
  <si>
    <t>AAAI-18</t>
  </si>
  <si>
    <t>AAAI-19</t>
  </si>
  <si>
    <t>If you don't support SSO, does your application and/or user-frontend/portal support multi-factor authentication? (e.g. Duo, Google Authenticator, OTP, etc.)</t>
  </si>
  <si>
    <t>Does your application automatically lock the session or log-out an account after a period of inactivity?</t>
  </si>
  <si>
    <t>Are you storing any passwords in plaintext?</t>
  </si>
  <si>
    <t>Does your application support directory integration for user accounts?</t>
  </si>
  <si>
    <t>Describe any plans to enable audit logs for these data elements.</t>
  </si>
  <si>
    <t>(blank)</t>
  </si>
  <si>
    <t>Is authority for firewall change approval documented?  Please list approver names or titles in Additional Info</t>
  </si>
  <si>
    <t>Does the process described in DATA-19 adhere to DoD 5220.22-M and/or NIST SP 800-88 standards?</t>
  </si>
  <si>
    <t xml:space="preserve">  </t>
  </si>
  <si>
    <t>Answer yes if you provide consulting</t>
  </si>
  <si>
    <t>No need to answer CONS-07</t>
  </si>
  <si>
    <t>No need to answer CONS-09</t>
  </si>
  <si>
    <t>State the need for this strategy, in detail</t>
  </si>
  <si>
    <t>Provide a detailed description of all non-conforming modules</t>
  </si>
  <si>
    <t>State plans to implement capabilities for the Institution to retrieve their data.</t>
  </si>
  <si>
    <t>State the length of time that Institution's data will be available in the system at the completion of the contract</t>
  </si>
  <si>
    <t>Describe your data export procedures conducted at the termination of contract.</t>
  </si>
  <si>
    <t>State the length of time that Institution's data will be available in the system at the completion of the contract.</t>
  </si>
  <si>
    <t>Describe in detail why ownership rights are not retained by the institution.</t>
  </si>
  <si>
    <t>Provide reference to your data ownership documention.</t>
  </si>
  <si>
    <t>Provide a detailed description why rights are not retained.</t>
  </si>
  <si>
    <t xml:space="preserve"> Provide references, as needed.</t>
  </si>
  <si>
    <t>Provide a detailed summary to support your selection.</t>
  </si>
  <si>
    <t>State how the institution will be notified of imminent termination</t>
  </si>
  <si>
    <t>State plans to include the elements listed in DATA-13 in your backup strategy.</t>
  </si>
  <si>
    <t>Decribe your overall strategy to accomplish these elements.</t>
  </si>
  <si>
    <t>Summarize your off site backup strategy.</t>
  </si>
  <si>
    <t>State any plans to implement off site physical backups in your environment.</t>
  </si>
  <si>
    <t>Provide the distance (in miles) between the primary and off-site locations</t>
  </si>
  <si>
    <t>State any plans to implement off site virtual backups in your environment.</t>
  </si>
  <si>
    <t>Summarize why backups containing the Institution's data leave the Institution's data zone.</t>
  </si>
  <si>
    <t>Summarize why backups are not encrypted.</t>
  </si>
  <si>
    <t>Summarize the encryption algorithm/strategy you are using to secure backups.</t>
  </si>
  <si>
    <t>Summarize your cryptographic key management process.</t>
  </si>
  <si>
    <t>State plans to adhere to DoD 5220.22-M and/or NIST SP 800-88 standards.</t>
  </si>
  <si>
    <t>Provide a general summary of your archival environment.</t>
  </si>
  <si>
    <t>State plans to store long-term media in environmentally protected areas.</t>
  </si>
  <si>
    <t>Describe how FERPA compliance is integrated into your process and procedures.</t>
  </si>
  <si>
    <t>State plans to handle data in a FERPA compliant manner.</t>
  </si>
  <si>
    <t>Obtain the report if possible and add it to your submission.</t>
  </si>
  <si>
    <t>Describe the on-site staff capabilities.</t>
  </si>
  <si>
    <t>State any plans to staff data centers 24x7x365.</t>
  </si>
  <si>
    <t>Describe your physical barrier strategy.</t>
  </si>
  <si>
    <t>State plans to separate your servers for others via a physical barrier.</t>
  </si>
  <si>
    <t>State plans to implement a physical barrier to prevent physical contact with any of your devices.</t>
  </si>
  <si>
    <t>State your primary and secondary data center locations. For cloud infrastructures, state the primary and secondary zones.</t>
  </si>
  <si>
    <t>Describe any plans to implement.</t>
  </si>
  <si>
    <t>Summarize the strategy for removing Institution's data from its Data Zone.</t>
  </si>
  <si>
    <t>Review the Uptime Institute's level/tier direction provided on their website if you need addition information</t>
  </si>
  <si>
    <t>Provide a summary to support your response selection.</t>
  </si>
  <si>
    <t>Describe any plans to implement a high availability environment for your systems.</t>
  </si>
  <si>
    <t>Provide a detailed description of the implemented strategy. (i.e. batteries, generator)</t>
  </si>
  <si>
    <t>State how often redundant power strategies are tested and the date of the last successful test.</t>
  </si>
  <si>
    <t>State plans to implement redundant power testing for your systems.</t>
  </si>
  <si>
    <t>Ensure that all parts of DCTR-12 are clearly stated in your response.</t>
  </si>
  <si>
    <t>State the ISP provider(s) in addition to the number of ISPs that provide connectivity.</t>
  </si>
  <si>
    <t>Provide a brief description for each datacenter.</t>
  </si>
  <si>
    <t>State plans to implement diversity of path in your network provider connections.</t>
  </si>
  <si>
    <t>State which model of MFA you are using.</t>
  </si>
  <si>
    <t>Describe plans to implement MFA.</t>
  </si>
  <si>
    <t>Describe how you alternately harden your images.</t>
  </si>
  <si>
    <t>Describe any plans to implement a DRP.</t>
  </si>
  <si>
    <t>Please attach or include a link.</t>
  </si>
  <si>
    <t>State the responsible owner, or position title.</t>
  </si>
  <si>
    <t>State plans to assign an owner responsible of the maintenance and review of the DRP.</t>
  </si>
  <si>
    <t>Provide DRP with your submission of this fully-populated HECVAT</t>
  </si>
  <si>
    <t>Please provide alternatives if possible (NDA, briefing on the DRP, etc)</t>
  </si>
  <si>
    <t>List all locations outside of the U.S. and provide a brief summary of each.</t>
  </si>
  <si>
    <t>Summarize your disaster recovery strategy including the type of availability your disaster recovery site provides.</t>
  </si>
  <si>
    <t>Describe your recovery plans if your primary location is unavailable.</t>
  </si>
  <si>
    <t>Summarize your disaster recovery relocation testing strategy.</t>
  </si>
  <si>
    <t>State plans to implement disaster recovery relocation testing</t>
  </si>
  <si>
    <t>Summarize your problem/issue escalation plan.</t>
  </si>
  <si>
    <t>Describe your plans to implement a problem/issue escalation plan in your DRP.</t>
  </si>
  <si>
    <t>Summarize your documented communication plan in your DRP.</t>
  </si>
  <si>
    <t>Describe your plans to implement a documented communication plan in your DRP.</t>
  </si>
  <si>
    <t>State the date of your next planned DRP test.</t>
  </si>
  <si>
    <t>Summarize your DRP review and update processes and/or procedures.</t>
  </si>
  <si>
    <t>State plans to implement annual (at a minimum) testing of your DRP.</t>
  </si>
  <si>
    <t>Describe the currently implemented SPI firewall.</t>
  </si>
  <si>
    <t>Describe any plans to implement a SPI firewall.</t>
  </si>
  <si>
    <t>List approver names or titles.</t>
  </si>
  <si>
    <t>Describe how firewall changes are approved.</t>
  </si>
  <si>
    <t>Describe your documented firewall change request policy.</t>
  </si>
  <si>
    <t>Describe your plans to implement a documented policy for firewall change requests.</t>
  </si>
  <si>
    <t>Describe the currently implemented IDS.</t>
  </si>
  <si>
    <t>Describe the currently implemented IPS.</t>
  </si>
  <si>
    <t>Describe your plan to implement a Intrusion Detection System in your environment.</t>
  </si>
  <si>
    <t>Describe your plan to implement a Intrusion Prevention System in your environment.</t>
  </si>
  <si>
    <t>Describe the currently implemented host-based IDS solution(s).</t>
  </si>
  <si>
    <t>Describe your plan to implement host-based Intrusion Detection System capabilities in your environment.</t>
  </si>
  <si>
    <t>Describe the currently implemented host-based IPS solution(s).</t>
  </si>
  <si>
    <t>Describe your plan to implement host-based Intrusion Prevention System capabilities in your environment.</t>
  </si>
  <si>
    <t>Describe your NGPT monitoring strategy.</t>
  </si>
  <si>
    <t>Describe your intent to implement NGPT monitoring.</t>
  </si>
  <si>
    <t>Provide a brief summary of this activity.</t>
  </si>
  <si>
    <t>State plans to implement 24x7x365 intrusion monitoring in your environment(s).</t>
  </si>
  <si>
    <t>Describe your current network systems logging strategy.</t>
  </si>
  <si>
    <t>State plans to implement auditing capabilities for your network, firewall, IDS and/or IPS.</t>
  </si>
  <si>
    <t>Please provide a list of all required dependencies.</t>
  </si>
  <si>
    <t>Do you have a fully implemented policy or procedure that details how your employees obtain administrator access to institutional instance of the application?</t>
  </si>
  <si>
    <t>Are you generally able to accommodate storing each institution's data within their geographic region?</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</si>
  <si>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</si>
  <si>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</si>
  <si>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</si>
  <si>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</si>
  <si>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</si>
  <si>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</si>
  <si>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</si>
  <si>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</si>
  <si>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</si>
  <si>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</si>
  <si>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</si>
  <si>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</si>
  <si>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</si>
  <si>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</si>
  <si>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</si>
  <si>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</si>
  <si>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</si>
  <si>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</si>
  <si>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</si>
  <si>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</si>
  <si>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</si>
  <si>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</si>
  <si>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attirbute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</si>
  <si>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</si>
  <si>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</si>
  <si>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</si>
  <si>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</si>
  <si>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Describe any plans to support automatic lock or log-out.</t>
  </si>
  <si>
    <t>Describe the default behavior of this capability.</t>
  </si>
  <si>
    <t>This is a question to ensure account integrity and institutional data confidentiality.</t>
  </si>
  <si>
    <t>Describe how aging requirements are implemented in the product.</t>
  </si>
  <si>
    <t>Describe plans to support password/passphrase aging requirements.</t>
  </si>
  <si>
    <t>Describe these limitations and/or restrictions and state what lengths and complexities are supported.</t>
  </si>
  <si>
    <t>Describe how password/passphrase complexity requirements are implemented in the product.</t>
  </si>
  <si>
    <t>Describe plans to support password/passphrase complexity requirements.</t>
  </si>
  <si>
    <t xml:space="preserve"> Describe your documented password/passphrase reset procedures that are currently implemented in the system and/or customer support.</t>
  </si>
  <si>
    <t>Describe your plans to document system password/passphrase reset procedures.</t>
  </si>
  <si>
    <t>Provide a detailed description of passwords/passphrases hard-coded into your systems or products</t>
  </si>
  <si>
    <t xml:space="preserve"> Provide a detailed description stating why account passwords/passphrases are not encrypted in storage.</t>
  </si>
  <si>
    <t xml:space="preserve"> Describe all authentication services supported by the system.</t>
  </si>
  <si>
    <t>Describe any plans to support external authentication services in place of local authentication.</t>
  </si>
  <si>
    <t>Provide additional details, as needed.</t>
  </si>
  <si>
    <t>Describe any plans to define a BCP owner responsible for maintenance and review.</t>
  </si>
  <si>
    <t xml:space="preserve"> Summarize your defined problem/issue escalation plan contained in your BCP.</t>
  </si>
  <si>
    <t>Describe any plans to define a problem/issue escalation plan in your BCP.</t>
  </si>
  <si>
    <t xml:space="preserve"> Summarize your documented communication plan contained in your BCP.</t>
  </si>
  <si>
    <t>Describe any plans to document a communication plan in your BCP.</t>
  </si>
  <si>
    <t xml:space="preserve"> Describe your BCP component review strategy.</t>
  </si>
  <si>
    <t>Describe any plans to annually review and update (as needed) your BCP.</t>
  </si>
  <si>
    <t xml:space="preserve"> Summarize these crisis management roles and responsibilities.</t>
  </si>
  <si>
    <t>State your plans to define and document crisis management roles and responsibilities.</t>
  </si>
  <si>
    <t xml:space="preserve"> Describe your training and awareness activities.</t>
  </si>
  <si>
    <t>State your plans to implement training and awareness activities focused on roles and responsibilities during a crisis.</t>
  </si>
  <si>
    <t xml:space="preserve"> State the date of your last alternate site relocation test.</t>
  </si>
  <si>
    <t>Describe your strategy to implement annual alternate site relocation testing.</t>
  </si>
  <si>
    <t>Provide the distance (in miles) between the primary and secondary locations.</t>
  </si>
  <si>
    <t>Describe your plans to coordinate an alternative business site or contract with a business recovery provider?</t>
  </si>
  <si>
    <t>Summarize this product's restoration priority in your BCP.</t>
  </si>
  <si>
    <t xml:space="preserve"> Provide a brief summary to support your selection.</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</si>
  <si>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</si>
  <si>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</si>
  <si>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</si>
  <si>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</si>
  <si>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Notification expectations should be set early in the contract/assessment process. Timelines, correspondence medium, and playbook details are all aspects to keep in mind when assessing this response.</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</si>
  <si>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</si>
  <si>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</si>
  <si>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</si>
  <si>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</si>
  <si>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</si>
  <si>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</si>
  <si>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</si>
  <si>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</si>
  <si>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Testing a BCP is an important action that improves the efficiency and accuracy of a vendor's continuity plans. Vague responses to this question should be met with concern and appropriate follow-up, based on your institutions risk tolerance.</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</si>
  <si>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</si>
  <si>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</si>
  <si>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 xml:space="preserve">In the context of the CIA triad, this question is focused on the availability of a system (or set of systems). </t>
  </si>
  <si>
    <t>The weight placed on the vendor's response will be specific to the institution's use case and software/product/service requirements.</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</si>
  <si>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</si>
  <si>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If a weak response is given to this answer, it is appropriate to ask directed answers to get specific information. Ensure that questions are targeted to ensure responses will come from the appropriate party within the vendor.</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</si>
  <si>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</si>
  <si>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</si>
  <si>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</si>
  <si>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The focus of this question is confidentiality. Straight-forward question confirming the encryption of user authentication details.</t>
  </si>
  <si>
    <t>Follow-up inquiries for password/passphrase encrypted storage will be institution/implementation specific.</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</si>
  <si>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</si>
  <si>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</si>
  <si>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</si>
  <si>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</si>
  <si>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Many institutions have policy focused on passwords/passphrases and this question confirms the capacity of a vendor's software/product/service to comply.</t>
  </si>
  <si>
    <t>Follow-up inquiries for password/passphrase limitations and/or restrictions will be institution/implementation specific.</t>
  </si>
  <si>
    <t>Follow-up inquiries for password/passphrase complexity requirements will be institution/implementation specific.</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</si>
  <si>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</si>
  <si>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</si>
  <si>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</si>
  <si>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</si>
  <si>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Please describe any plans to implement third party library dependancy tracking.</t>
  </si>
  <si>
    <t>Please describe your program to track these dependancies.</t>
  </si>
  <si>
    <t>This question is fundamentally about supply chain.  The vendor should be able to document their procedures around tracking tracking third party maintained libraries.</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</si>
  <si>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</si>
  <si>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</si>
  <si>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</si>
  <si>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</si>
  <si>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Provide reference the the process/procedure to manage releases.</t>
  </si>
  <si>
    <t>Summarize why clients do not have alternative release option.</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</si>
  <si>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</si>
  <si>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</si>
  <si>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</si>
  <si>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</si>
  <si>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Ensure that all relevant details pertaining to CHNG-06 are clearly stated in your response.</t>
  </si>
  <si>
    <t xml:space="preserve"> Provide a reference to this product's release schedule.</t>
  </si>
  <si>
    <t>State any plans to release a schedule of product updates.</t>
  </si>
  <si>
    <t xml:space="preserve"> Provide a reference to your technology roadmap.</t>
  </si>
  <si>
    <t>State any plans to release a technology roadmap covering the next two years.</t>
  </si>
  <si>
    <t>Summarize the Institution's responsibilities during product updates.</t>
  </si>
  <si>
    <t xml:space="preserve"> Summarize the policy and procedure(s) managing how critical patches are applied to systems and applications.</t>
  </si>
  <si>
    <t>State your plans to implement policy and procedure(s) to manage how critical patches are applied to systems and applications.</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</si>
  <si>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</si>
  <si>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</si>
  <si>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Answers to this question will reveal the vendor’s ability to plan for the future of their product.</t>
  </si>
  <si>
    <t>Follow-up inquiries for the vendor’s technology planning practices will be institution/implementation specific.</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</si>
  <si>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</si>
  <si>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</si>
  <si>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Answers to this question will reveal the vendor’s knowledge of their IT assets and their ability to respond to notifications about their systems and software.</t>
  </si>
  <si>
    <t>Follow-up inquiries for the vendor’s patching practices will be institution/implementation specific.</t>
  </si>
  <si>
    <t>Restricting system updates to a standard maintenance timeframe is important for ensuring that changes to production systems do not impact operations.  It’s also important for troubleshooting any problems that may occur as a result of the changes.</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</si>
  <si>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</si>
  <si>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</si>
  <si>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</si>
  <si>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</si>
  <si>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</si>
  <si>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</si>
  <si>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 xml:space="preserve"> Summarize implemented procedures ensuring that emergency changes are documented and authorized.</t>
  </si>
  <si>
    <t>Describe plans to implement procedure ensuring that emergency changes are documented and authorized.</t>
  </si>
  <si>
    <t xml:space="preserve"> Define current off-peak hours, including time zones as necessary.</t>
  </si>
  <si>
    <t>Decribe plans to minimize the impact of downtime based on predefined off-peak hours.</t>
  </si>
  <si>
    <t>Decribe how the application is distributed. Also, state any plans to publish the app to a trusted source.</t>
  </si>
  <si>
    <t xml:space="preserve"> Please describe the reasons why in detail and state if that access can be limited to while your app is running.</t>
  </si>
  <si>
    <t>Please indicate any future plans that would require access to this data</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</si>
  <si>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</si>
  <si>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</si>
  <si>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 xml:space="preserve"> State the application title as listed within the trusted source.</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</si>
  <si>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</si>
  <si>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</si>
  <si>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Sharing location data significantly increases risk factors for users.  It's important to understand if this is required.</t>
  </si>
  <si>
    <t xml:space="preserve">Ask the vendor about the need for this requirement and understand any mitigation strategies that may be possible. </t>
  </si>
  <si>
    <t>Ensure that a separation of duties exists in network security configurations. Pay close attention to responsibility overlap in small organizations, where staff often fill multiple roles.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</si>
  <si>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</si>
  <si>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Ask the vendor to summarize the best practices for securing their system(s) administratively without the use of RBAC. Make sure to understand the administrative requirements/overhead introduced in the vendor's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</si>
  <si>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</si>
  <si>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</si>
  <si>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</si>
  <si>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</si>
  <si>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Summarize your secure coding practices.</t>
  </si>
  <si>
    <t>State plans to update your application to adhere to industry secure coding practices.</t>
  </si>
  <si>
    <t>Summarize your secure coding training.</t>
  </si>
  <si>
    <t>State plans to implement a training program on industry standard secure coding practices.</t>
  </si>
  <si>
    <t xml:space="preserve"> Provide a list of all tools utilized during static code analysis or static application security testing.</t>
  </si>
  <si>
    <t>State your plans to implement static code testing practices into your environment.</t>
  </si>
  <si>
    <t xml:space="preserve"> Describe testing processes, including but not limited to, development of test plans, personnel involved in the testing process, and authorized individual accountable for approval and certification of test results.</t>
  </si>
  <si>
    <t>State your plans to implement software testing processes into your environment.</t>
  </si>
  <si>
    <t xml:space="preserve"> Provide a detailed description of your local authentication mode practices.</t>
  </si>
  <si>
    <t>Describe any plans to support local authentication modes</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</si>
  <si>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</si>
  <si>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</si>
  <si>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</si>
  <si>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</si>
  <si>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When cancelling a software/product/service, an institution will commonly want all institutional data that was provided to a vendor. This questions allows the vendor to state their general practices when a customer leaves their environment.</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</si>
  <si>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</si>
  <si>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</si>
  <si>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This question clarifies the position of the institution in the case of acquisition or bankruptcy. Expect clear responses to this question - if vague, be sure to follow-up based on institutional counsel guidance.</t>
  </si>
  <si>
    <t>The purpose of this question is to define the scope of backup operations and the scope at which a vendor may readily recover when backup restoration is required.</t>
  </si>
  <si>
    <t>Follow-up inquiries for backup content scope will be institution/implementation specific.</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</si>
  <si>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</si>
  <si>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</si>
  <si>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</si>
  <si>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</si>
  <si>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</si>
  <si>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</si>
  <si>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</si>
  <si>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</si>
  <si>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</si>
  <si>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</si>
  <si>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</si>
  <si>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</si>
  <si>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Standard documentation, relevant to institution implementations requiring FERPA compliance.</t>
  </si>
  <si>
    <t>Follow-up inquiries for FERPA compliance details will be institution/implementation specific.</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</si>
  <si>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</si>
  <si>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</si>
  <si>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Provide a detailed summary outlining the security controls implemented to protect the Institution's data.</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</si>
  <si>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</si>
  <si>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</si>
  <si>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</si>
  <si>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</si>
  <si>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</si>
  <si>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</si>
  <si>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</si>
  <si>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</si>
  <si>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</si>
  <si>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</si>
  <si>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 xml:space="preserve">In the context of the CIA triad, this question is focused on the integrity of a system (or set of systems). </t>
  </si>
  <si>
    <t>Ask the vendor about their system lifecycle practices and security methodology.</t>
  </si>
  <si>
    <t>Describe your key management practices.</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</si>
  <si>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</si>
  <si>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</si>
  <si>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</si>
  <si>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</si>
  <si>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</si>
  <si>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</si>
  <si>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</si>
  <si>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</si>
  <si>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</si>
  <si>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</si>
  <si>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 xml:space="preserve">Testing a DRP is an important action that improves the efficiency and accuracy of a vendor's recovery plans. Vague responses to this question should be met with concern and appropriate follow-up, based on your institutions risk tolerance. </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</si>
  <si>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</si>
  <si>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 xml:space="preserve">Modifications to firewall rulesets can have significant repercussions. To ensure the integrity of the ruleset, this question targets the individual (or responsible party) for changes and the reasoning behind their authority. </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</si>
  <si>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</si>
  <si>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</si>
  <si>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</si>
  <si>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</si>
  <si>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</si>
  <si>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</si>
  <si>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Ask the vendor to summarize why host-based intrusion detection tools are not implemented in their environment. What compensating controls are in place to detect configuration changes and/or failures of integrity?</t>
  </si>
  <si>
    <t>Ask the vendor to summarize why host-based intrusion prevention tools are not implemented in their environment. What compensating controls are in place to detect malicious activity and to actively prevent its function.</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</si>
  <si>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</si>
  <si>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</si>
  <si>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</si>
  <si>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</si>
  <si>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</si>
  <si>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</si>
  <si>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</si>
  <si>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</si>
  <si>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</si>
  <si>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</si>
  <si>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any plans to implement an SDLC.</t>
  </si>
  <si>
    <t>Briefly summarize your SDLC or provide a link or attacjhment.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</si>
  <si>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</si>
  <si>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</si>
  <si>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</si>
  <si>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</si>
  <si>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</si>
  <si>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</si>
  <si>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</si>
  <si>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</si>
  <si>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State how quickly the Institution will be notified of a data breach or security incident.</t>
  </si>
  <si>
    <t>Summarize why you will not comple with applicable breach notification laws.</t>
  </si>
  <si>
    <t>State that you have reviewed the Institution's IT policies with regards to user privacy and data protection.</t>
  </si>
  <si>
    <t>Summarize why you will not comply with the Institution's IT policy with regards to user privacy and data protection.</t>
  </si>
  <si>
    <t>State the country that governs and regulates your company</t>
  </si>
  <si>
    <t>Summarize your background check practices.</t>
  </si>
  <si>
    <t>State plans to implement background check elements into your hiring process.</t>
  </si>
  <si>
    <t>Summarize why new employees are not required to accept agreements or review policy.</t>
  </si>
  <si>
    <t>Summarize the required agreements and reviewed policies.</t>
  </si>
  <si>
    <t>Summarize your information security awareness program.</t>
  </si>
  <si>
    <t>State plans to implement an information security awareness program.</t>
  </si>
  <si>
    <t>Summarize your security awareness training content and state how frequently employees are required to undergo security awareness training.</t>
  </si>
  <si>
    <t>State plans to make security awareness training mandatory for all employees.</t>
  </si>
  <si>
    <t>Describe plans to implement privileged account access-list reviews to your environment.</t>
  </si>
  <si>
    <t>Provide a brief summary and the implement review interval.</t>
  </si>
  <si>
    <t>Summarize your internal audit processes and procedures.</t>
  </si>
  <si>
    <t>State plans to document and implement internal audit process and procedure in your environment.</t>
  </si>
  <si>
    <t>Provide a copy of your physical security controls and policies along with this document (link or attached).</t>
  </si>
  <si>
    <t>Describe your intent to implement physical security controls and policies.</t>
  </si>
  <si>
    <t>Provide a valid URL to your Quality Assurance program or submit it along with this fully-populated HECVAT.</t>
  </si>
  <si>
    <t>If certified, provide supporting documentation.</t>
  </si>
  <si>
    <t>Describe plans and/or efforts towards certification.</t>
  </si>
  <si>
    <t>Provide references to quality and performance metrics documentation.</t>
  </si>
  <si>
    <t>State plans to provide quality and performance metrics for this service.</t>
  </si>
  <si>
    <t>Summarize your evaluation site or provide a link.</t>
  </si>
  <si>
    <t>State plans to provide an evaluation site in the future</t>
  </si>
  <si>
    <t>Decribe your external application vulnerability scanning strategy.</t>
  </si>
  <si>
    <t>Describe any plans to implement external vulnerability scanning for your applications.</t>
  </si>
  <si>
    <t>Refer to PCI DSS Security Standards for supplemental guidance in this section</t>
  </si>
  <si>
    <t>Provide a reference to security scan documentation.</t>
  </si>
  <si>
    <t>Describe why security scan results will not be provided to the Institution.</t>
  </si>
  <si>
    <t xml:space="preserve"> Ensure that all elements of VULN-05 are clearly stated in your response.</t>
  </si>
  <si>
    <t>Provide reference to the process or procedure to setup security testing times and scopes.</t>
  </si>
  <si>
    <t>Provide a brief summary for your response.</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</si>
  <si>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</si>
  <si>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</si>
  <si>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</si>
  <si>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</si>
  <si>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</si>
  <si>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</si>
  <si>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</si>
  <si>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</si>
  <si>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</si>
  <si>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</si>
  <si>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Standard documentation, relevant to institutions requiring a vendor to comply with ISO 9001.</t>
  </si>
  <si>
    <t xml:space="preserve">Follow-up inquiries for ISO 9001 content will be institution/implementation specific. </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</si>
  <si>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</si>
  <si>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</si>
  <si>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</si>
  <si>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</si>
  <si>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 xml:space="preserve">This question is used to gauge the importance of our industry (higher education) to the vendor. </t>
  </si>
  <si>
    <t>This is a general information question - any follow-up will be institution/implementation specific.</t>
  </si>
  <si>
    <t>v3.01</t>
  </si>
  <si>
    <t>Substantial update, see blog post at https://er.educause.edu/articles/2021/10/hecvat-3-0-launches-to-outer-space</t>
  </si>
  <si>
    <t>v3.0</t>
  </si>
  <si>
    <t>.</t>
  </si>
  <si>
    <t>if you have a 3rd party hosting provider, please provide how you comply with 800-171 where your 3rd party uses a shared responsibility mode</t>
  </si>
  <si>
    <t>Fixed VLOOKUP formulae between Analyst Report and Question tabs that were causing inconsistent results, fixed max score calculation on Values tab.  Updated DOCU-05 guidance</t>
  </si>
  <si>
    <t>This section is self-explanatory; product specifics and contact information. GNRL-01 through GNRL-15 should be populated by the Vendor.</t>
  </si>
  <si>
    <t>Analyst Notes</t>
  </si>
  <si>
    <t>(Will show in Col F on HECVAT  tab)</t>
  </si>
  <si>
    <t>https://www.instructure.com/policies/privacy</t>
  </si>
  <si>
    <t>https://www.instructure.com/canvas/accessibility</t>
  </si>
  <si>
    <t>See the Business Continuity white paper included with this document.</t>
  </si>
  <si>
    <t>Fixed Analyst Guidance for CHNG-14 and PPR-06</t>
  </si>
  <si>
    <t>v3.02</t>
  </si>
  <si>
    <t>Corrected Analyst report display of AAA-18, Fixed Compliant answer to DATA-01</t>
  </si>
  <si>
    <t>V3.02</t>
  </si>
  <si>
    <t>Fixed Duplicate questions CHNG-14 and PPR-06.  Included analyst notes column linked from Analyst Report to main HECVAT Tab, corrected Analyst report display of Quantitative as Qualitative questions</t>
  </si>
  <si>
    <t>Corrected Analyst override scoring and Values scoring table handling of Qual-0x optional sections.</t>
  </si>
  <si>
    <t>Version 3.03</t>
  </si>
  <si>
    <t>v3.03</t>
  </si>
  <si>
    <t>CHNG05-07 incorrectly showed as Qualitative on Analyst report.  DCTR08 and 12 incorrectly showed as Quantitative</t>
  </si>
  <si>
    <t>Describe the coverage in place for this product</t>
  </si>
  <si>
    <t>State plans to implement coverage in the future or how you can provide breach/liabilty coverage to the institution without it</t>
  </si>
  <si>
    <t>DCTR 13-16 using wrong data validation list</t>
  </si>
  <si>
    <t>PPR-06 and APPL-13 were duplicates, deleted APPL-13 and renumbered</t>
  </si>
  <si>
    <t>Fixed quantitative/qualitative incorrect listings on Analyst report and HECVAT tab</t>
  </si>
  <si>
    <t>Fixed AAAI-04-05 and DRPL 04 answers</t>
  </si>
  <si>
    <t>Fixed IH-04 guidance</t>
  </si>
  <si>
    <t>Select N/A if there is no mobile version of your app</t>
  </si>
  <si>
    <t>Step 1: Select your institution's security framework</t>
  </si>
  <si>
    <t>Step 2: Override/Correct Vendor Responses and Set Weights Per Institution's Use Case</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</si>
  <si>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</si>
  <si>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</si>
  <si>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Any school, college, or university using the Higher Education Community Vendor Assessment Tool - Lite</t>
  </si>
  <si>
    <t>The country/region in which the vendor's infrastructure(s) is/are located, including all laws and regulations in-scope within that country/region.</t>
  </si>
  <si>
    <t>The country/region(s) in which the vendor's employees and sub-contractors are located.</t>
  </si>
  <si>
    <t>CHNG-13 and CHNG-14 were duplicate questions, deleted and reordered</t>
  </si>
  <si>
    <t>Ensure that all elements of AAAI-18 are clearly stated in your response.</t>
  </si>
  <si>
    <t>Ensure that all elements of AAAI-19 are clearly stated in your response.</t>
  </si>
  <si>
    <t>Responses to the Consulting section questions are not required.</t>
  </si>
  <si>
    <t>Responses to the PCI DSS section questions are not required.</t>
  </si>
  <si>
    <t>Responses to the Assessment of Third Parties Section section questions are not required.</t>
  </si>
  <si>
    <t>Responses to the HIPAA section questions are not required.</t>
  </si>
  <si>
    <t>Acknowledgments updated - 2020, 2021; Instructions tab updated; numerous guidance updates</t>
  </si>
  <si>
    <t>Definitions</t>
  </si>
  <si>
    <t>HFIH-02</t>
  </si>
  <si>
    <t>HFIH-03</t>
  </si>
  <si>
    <t>HFIH-01</t>
  </si>
  <si>
    <t>HFIH-04</t>
  </si>
  <si>
    <t>HFIH*</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</si>
  <si>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</si>
  <si>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</si>
  <si>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</si>
  <si>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</si>
  <si>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r>
      <t xml:space="preserve">1. Raw vendor answers can be viewed on the </t>
    </r>
    <r>
      <rPr>
        <b/>
        <sz val="11"/>
        <color rgb="FF000000"/>
        <rFont val="Verdana"/>
        <family val="2"/>
      </rPr>
      <t>HECVAT - Full | Vendor Response</t>
    </r>
    <r>
      <rPr>
        <sz val="11"/>
        <color indexed="8"/>
        <rFont val="Verdana"/>
        <family val="2"/>
      </rPr>
      <t xml:space="preserve"> tab. 
2. To </t>
    </r>
    <r>
      <rPr>
        <b/>
        <sz val="11"/>
        <color rgb="FF000000"/>
        <rFont val="Verdana"/>
        <family val="2"/>
      </rPr>
      <t>begin your assessment</t>
    </r>
    <r>
      <rPr>
        <sz val="11"/>
        <color indexed="8"/>
        <rFont val="Verdana"/>
        <family val="2"/>
      </rPr>
      <t xml:space="preserve">, navigate to the Analyst Report tab
3. </t>
    </r>
    <r>
      <rPr>
        <b/>
        <sz val="11"/>
        <color rgb="FF000000"/>
        <rFont val="Verdana"/>
        <family val="2"/>
      </rPr>
      <t>Select</t>
    </r>
    <r>
      <rPr>
        <sz val="11"/>
        <color indexed="8"/>
        <rFont val="Verdana"/>
        <family val="2"/>
      </rPr>
      <t xml:space="preserve"> the appropriate security standard used in your institution (cell C10) before you begin. 
4. </t>
    </r>
    <r>
      <rPr>
        <b/>
        <sz val="11"/>
        <color rgb="FF000000"/>
        <rFont val="Verdana"/>
        <family val="2"/>
      </rPr>
      <t>Override</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5. </t>
    </r>
    <r>
      <rPr>
        <b/>
        <sz val="11"/>
        <color rgb="FF000000"/>
        <rFont val="Verdana"/>
        <family val="2"/>
      </rPr>
      <t>Override</t>
    </r>
    <r>
      <rPr>
        <sz val="11"/>
        <color indexed="8"/>
        <rFont val="Verdana"/>
        <family val="2"/>
      </rPr>
      <t xml:space="preserve"> default weights to meet your Institution's needs in column I. 
6. </t>
    </r>
    <r>
      <rPr>
        <b/>
        <sz val="11"/>
        <color rgb="FF000000"/>
        <rFont val="Verdana"/>
        <family val="2"/>
      </rPr>
      <t>Navigate</t>
    </r>
    <r>
      <rPr>
        <sz val="11"/>
        <color indexed="8"/>
        <rFont val="Verdana"/>
        <family val="2"/>
      </rPr>
      <t xml:space="preserve"> to the Summary Report tab once all responses are evaluated and compliance indicated, as appropriate.
7.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8.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</si>
  <si>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HECVAT - Full | Instructions</t>
  </si>
  <si>
    <t>HECVAT - Full | Vendor Response</t>
  </si>
  <si>
    <t>Vendor Response</t>
  </si>
  <si>
    <t>HECVAT - Full | Analyst Report</t>
  </si>
  <si>
    <t>HECVAT - Full | Analyst Reference</t>
  </si>
  <si>
    <t>Institution Assessment</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</si>
  <si>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</si>
  <si>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HECVAT - Full | Standards Crosswalk - TO BE UPDATED IN 2022</t>
  </si>
  <si>
    <t>Standards Crosswalk</t>
  </si>
  <si>
    <t>Architecture, business continuity, and security white papers are included with this document.</t>
  </si>
  <si>
    <t>A list of third parties can be provided upon specific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</si>
  <si>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</si>
  <si>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</si>
  <si>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Both local and SSO authentication support user_id as a unique identifier separate from a user's email address.</t>
  </si>
  <si>
    <t>Local authentication used OTP MFA delivered over SMS.</t>
  </si>
  <si>
    <t>Local authentication timeouts can be configured from 20 minutes to 24 hours (default). SSO authentication uses the timeout configured in the IDp. Mobile applications timeout after 48 hours.</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</si>
  <si>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</si>
  <si>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Instructure</t>
    </r>
    <r>
      <rPr>
        <sz val="11"/>
        <color rgb="FF000000"/>
        <rFont val="Verdana"/>
        <family val="2"/>
      </rPr>
      <t>'s Business Continuity white paper is included with this document.</t>
    </r>
  </si>
  <si>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</si>
  <si>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</si>
  <si>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</si>
  <si>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</si>
  <si>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nearly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</si>
  <si>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</si>
  <si>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t>https://community.canvaslms.com/t5/Canvas-Releases/tkb-p/canvas-release</t>
  </si>
  <si>
    <t>https://community.canvaslms.com/t5/Canvas-Releases/What-is-the-Canvas-release-schedule-for-beta-production-and-test/ta-p/242411</t>
  </si>
  <si>
    <t>https://roadmap.instructure.com/canvas</t>
  </si>
  <si>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</si>
  <si>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</si>
  <si>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Traffic is encrypted using TLS 1.2 forward-secrecy-compliant ciphers whenever possible.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</si>
  <si>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</si>
  <si>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140-2.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</si>
  <si>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</si>
  <si>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</si>
  <si>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</si>
  <si>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</si>
  <si>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t>See DATA-07</t>
  </si>
  <si>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</si>
  <si>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 xml:space="preserve">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t>
    </r>
    <r>
      <rPr>
        <sz val="11"/>
        <color rgb="FF000000"/>
        <rFont val="Verdana"/>
        <family val="2"/>
      </rPr>
      <t>Instructure</t>
    </r>
    <r>
      <rPr>
        <sz val="11"/>
        <color rgb="FF000000"/>
        <rFont val="Verdana"/>
        <family val="2"/>
      </rPr>
      <t xml:space="preserve"> as backups.</t>
    </r>
  </si>
  <si>
    <t>See DATA-12 and DATA-13</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</si>
  <si>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</si>
  <si>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</si>
  <si>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</si>
  <si>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</si>
  <si>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</si>
  <si>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</si>
  <si>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</si>
  <si>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</si>
  <si>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</si>
  <si>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</si>
  <si>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</si>
  <si>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</si>
  <si>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</si>
  <si>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</si>
  <si>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See DATA-18</t>
  </si>
  <si>
    <t>See BCPL-01</t>
  </si>
  <si>
    <t>See DRPL-01</t>
  </si>
  <si>
    <t>See DCTR-02 and DCTR-07</t>
  </si>
  <si>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</si>
  <si>
    <t>See DRPL-09</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</si>
  <si>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</si>
  <si>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</si>
  <si>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</si>
  <si>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</si>
  <si>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</si>
  <si>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 xml:space="preserve">While traditional host-based IDS is not deployed on </t>
    </r>
    <r>
      <rPr>
        <sz val="11"/>
        <color rgb="FF000000"/>
        <rFont val="Verdana"/>
        <family val="2"/>
      </rPr>
      <t>Instructure</t>
    </r>
    <r>
      <rPr>
        <sz val="11"/>
        <color rgb="FF000000"/>
        <rFont val="Verdana"/>
        <family val="2"/>
      </rPr>
      <t xml:space="preserve">'s systems, </t>
    </r>
    <r>
      <rPr>
        <sz val="11"/>
        <color rgb="FF000000"/>
        <rFont val="Verdana"/>
        <family val="2"/>
      </rPr>
      <t>Instructure</t>
    </r>
    <r>
      <rPr>
        <sz val="11"/>
        <color rgb="FF000000"/>
        <rFont val="Verdana"/>
        <family val="2"/>
      </rPr>
      <t xml:space="preserve"> leverages Lacework IDS all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</si>
  <si>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 xml:space="preserve">Currently, </t>
    </r>
    <r>
      <rPr>
        <sz val="11"/>
        <color rgb="FF000000"/>
        <rFont val="Verdana"/>
        <family val="2"/>
      </rPr>
      <t>Instructure</t>
    </r>
    <r>
      <rPr>
        <sz val="11"/>
        <color rgb="FF000000"/>
        <rFont val="Verdana"/>
        <family val="2"/>
      </rPr>
      <t xml:space="preserve"> does not employ host-based intrusion prevention and relies on AWS GuardDuty and extensive host-based logging to gather data that would identify behavior of a compromised host.</t>
    </r>
  </si>
  <si>
    <r>
      <rPr>
        <sz val="11"/>
        <color rgb="FF000000"/>
        <rFont val="Verdana"/>
        <family val="2"/>
      </rPr>
      <t>Instructure</t>
    </r>
    <r>
      <rPr>
        <sz val="11"/>
        <color rgb="FF000000"/>
        <rFont val="Verdana"/>
        <family val="2"/>
      </rPr>
      <t xml:space="preserve"> employs both AWS GuardDuty and Lacework for native, persistent threat monitoring and intrusion detection. GuardDuty uses machine learning, anomaly detection, and integrated threat intelligence to identify and prioriti</t>
    </r>
    <r>
      <rPr>
        <sz val="11"/>
        <color rgb="FF000000"/>
        <rFont val="Verdana"/>
        <family val="2"/>
      </rPr>
      <t>z</t>
    </r>
    <r>
      <rPr>
        <sz val="11"/>
        <color rgb="FF000000"/>
        <rFont val="Verdana"/>
        <family val="2"/>
      </rPr>
      <t>e potential and persistent threats. Threat intelligence coupled with machine learning and behavior models help detect activity such as cryptocurrency mining, credential compromise behavior, communication with known command-and-control servers, or API calls from known malicious IPs.</t>
    </r>
  </si>
  <si>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</si>
  <si>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</si>
  <si>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</si>
  <si>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t>See CHNG-10</t>
  </si>
  <si>
    <t>See DATA-03 and DATA-04</t>
  </si>
  <si>
    <t>See AAPL-11 to AAPL-14</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</si>
  <si>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</si>
  <si>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See BCPL-02</t>
  </si>
  <si>
    <r>
      <rPr>
        <sz val="11"/>
        <color rgb="FF000000"/>
        <rFont val="Verdana"/>
        <family val="2"/>
      </rPr>
      <t xml:space="preserve">Should the institution have policy compliance requirements beyond </t>
    </r>
    <r>
      <rPr>
        <sz val="11"/>
        <color rgb="FF000000"/>
        <rFont val="Verdana"/>
        <family val="2"/>
      </rPr>
      <t>Instructure</t>
    </r>
    <r>
      <rPr>
        <sz val="11"/>
        <color rgb="FF000000"/>
        <rFont val="Verdana"/>
        <family val="2"/>
      </rPr>
      <t>'s current policies, we will negotiate in good faith once a contract is awarded.</t>
    </r>
  </si>
  <si>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</si>
  <si>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</si>
  <si>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See COMP-03</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</si>
  <si>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</si>
  <si>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</si>
  <si>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See the </t>
    </r>
    <r>
      <rPr>
        <sz val="11"/>
        <color rgb="FF000000"/>
        <rFont val="Verdana"/>
        <family val="2"/>
      </rPr>
      <t>Instructure</t>
    </r>
    <r>
      <rPr>
        <sz val="11"/>
        <color rgb="FF000000"/>
        <rFont val="Verdana"/>
        <family val="2"/>
      </rPr>
      <t xml:space="preserve"> Security Overview white paper included with this document.</t>
    </r>
  </si>
  <si>
    <t>See HFIH-01</t>
  </si>
  <si>
    <t>See the COI included with this document.</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</si>
  <si>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</si>
  <si>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</si>
  <si>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</si>
  <si>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</si>
  <si>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t>https://www.instructure.com/canvas/try-canvas</t>
  </si>
  <si>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</si>
  <si>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See the Penetration Test Results paper included with this document.</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</si>
  <si>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</si>
  <si>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</si>
  <si>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Acunetix for dynamic code scanning. Acunetix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</si>
  <si>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t>See DOCU-02</t>
  </si>
  <si>
    <t>See GNRL-04</t>
  </si>
  <si>
    <t>Employee onboarding and offboarding policies include IT acceptable use, network security, onboarding and termination checklists, and induction policies.</t>
  </si>
  <si>
    <t>See GNRL-05</t>
  </si>
  <si>
    <t>https://community.canvaslms.com/t5/Canvas-Basics-Guide/What-are-the-Canvas-accessibility-standards/ta-p/1564</t>
  </si>
  <si>
    <t>https://webaim.org/services/certification/canvas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</si>
  <si>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</si>
  <si>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</si>
  <si>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</si>
  <si>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and configuration by the end user, they are not addressed here. Additionally, some of the services exposed in the core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product require opt-in by the end user or remote activation by a third-party service provider upon execution of a contract (e.g. system-level Equella integration).</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</si>
  <si>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</si>
  <si>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</si>
  <si>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</si>
  <si>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</si>
  <si>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</si>
  <si>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vulnerable passwords from being used.</t>
  </si>
  <si>
    <t>https://incommon.org/community-organization/?id=0015000000m45ZFAAY</t>
  </si>
  <si>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</si>
  <si>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t>
    </r>
  </si>
  <si>
    <r>
      <rPr>
        <sz val="11"/>
        <color rgb="FF000000"/>
        <rFont val="Verdana"/>
        <family val="2"/>
      </rPr>
      <t>Instructure holds the following certifications:SOC 2 Type II, ISO/IEC 27001. A SOC 3 report and our ISO 27001 certificate are included with this document.</t>
    </r>
  </si>
  <si>
    <r>
      <rPr>
        <sz val="11"/>
        <color rgb="FF000000"/>
        <rFont val="Verdana"/>
        <family val="2"/>
      </rPr>
      <t>Canvas LMS</t>
    </r>
  </si>
  <si>
    <r>
      <rPr>
        <sz val="11"/>
        <color rgb="FF000000"/>
        <rFont val="Verdana"/>
        <family val="2"/>
      </rPr>
      <t>A cloud-based LMS</t>
    </r>
  </si>
  <si>
    <r>
      <rPr>
        <sz val="11"/>
        <color rgb="FF000000"/>
        <rFont val="Verdana"/>
        <family val="2"/>
      </rPr>
      <t>See GNRL-08 for Instructure's contact information.</t>
    </r>
  </si>
  <si>
    <r>
      <rPr>
        <sz val="11"/>
        <color rgb="FF000000"/>
        <rFont val="Verdana"/>
        <family val="2"/>
      </rPr>
      <t>See GNRL-12 for Instructure's accessibility contact information.</t>
    </r>
  </si>
  <si>
    <r>
      <rPr>
        <sz val="11"/>
        <color rgb="FF000000"/>
        <rFont val="Verdana"/>
        <family val="2"/>
      </rPr>
      <t>Instructure serves a broad range of data zones globally including the United States (West &amp; East), Canada, Australia, Singapore, Dublin, and Frankfurt.</t>
    </r>
  </si>
  <si>
    <r>
      <rPr>
        <sz val="11"/>
        <color rgb="FF000000"/>
        <rFont val="Verdana"/>
        <family val="2"/>
      </rPr>
      <t>With offices in the United States, United Kingdom, Hungary, Australia, Hong Kong, and Brazil, Instructure serves a broad range of customers globally.</t>
    </r>
  </si>
  <si>
    <t>Please reach out to your designated Customer Success Manager or Sales representative.
For new clients, contact info@instructure.com</t>
  </si>
  <si>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</si>
  <si>
    <t>See GNRL-12 for Instructure's accessibility contact information.</t>
  </si>
  <si>
    <t>Please reach out to your designated Customer Success Manager or Sales representative.
For product accessibility issues, contact accessibility@instructure.com</t>
  </si>
  <si>
    <r>
      <rPr>
        <b/>
        <sz val="11"/>
        <rFont val="Verdana"/>
        <family val="2"/>
      </rPr>
      <t>Optional:</t>
    </r>
    <r>
      <rPr>
        <sz val="11"/>
        <rFont val="Verdana"/>
        <family val="2"/>
      </rPr>
      <t xml:space="preserve"> Canvas implementation packages provide consulting options to meet each customer's implementation requirements. They range from minimal support and guidance to full project ownership and management by Instructure. Some of these services may take place on-premise, such as training.</t>
    </r>
  </si>
  <si>
    <r>
      <rPr>
        <b/>
        <sz val="11"/>
        <rFont val="Verdana"/>
        <family val="2"/>
      </rPr>
      <t>Optional:</t>
    </r>
    <r>
      <rPr>
        <sz val="11"/>
        <rFont val="Verdana"/>
        <family val="2"/>
      </rPr>
      <t xml:space="preserve"> Access by Instructure Implementation Consultants may be required. For example, to assist with the transition of content from a previous LMS into Canvas, or to assist integration with a customer's existing APIs and other systems.</t>
    </r>
  </si>
  <si>
    <t>• Apple iOS: https://apps.apple.com/us/developer/instructure-inc/id418441198
• Google Play: https://play.google.com/store/apps/developer?id=Instructure</t>
  </si>
  <si>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t>
  </si>
  <si>
    <t>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</si>
  <si>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</si>
  <si>
    <t>Please visit https://instructure.com/our-story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</si>
  <si>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</si>
  <si>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white paper is included with this document.</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</si>
  <si>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</si>
  <si>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In December 2021, Amazon Web Services (AWS), our hosting provider, experienced an outage that affected some Canvas LMS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99.960%.</t>
    </r>
  </si>
  <si>
    <r>
      <rPr>
        <sz val="11"/>
        <color rgb="FF000000"/>
        <rFont val="Verdana"/>
        <family val="2"/>
      </rPr>
      <t>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</si>
  <si>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Instructure has adopted WCAG 2.1 Level AA for Canvas and strive to maintain conformance.</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</si>
  <si>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</si>
  <si>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</si>
  <si>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</si>
  <si>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Once new code has passed peer review, the code is incorporated into the code base and submitted to testing and quality assurance. The new code is deployed to a continuous integration server where it is immediately tested (static and dynamically) with the following types of tests:
• Unit tests (testing code with code)
• Integration tests (testing code with integrations with other code)
• Browser tests (testing how code works in the browser)
After passing these tests, the code is incorporated in the master code branch for formal quality assurance. The QA team tests the new code on all supported platforms and browsers.</t>
  </si>
  <si>
    <t>SSO options include CAS, SAML, ADFS (MS AD and Azure AD), Shibboleth, Clever, OAuth, and OpenID Connect. SSO can be used for provisioning and authenticating users.</t>
  </si>
  <si>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</si>
  <si>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</si>
  <si>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</si>
  <si>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These logs are available to Canvas administrators and are also aggregated into Instructure's central log store.</t>
    </r>
  </si>
  <si>
    <r>
      <rPr>
        <sz val="11"/>
        <color rgb="FF000000"/>
        <rFont val="Verdana"/>
        <family val="2"/>
      </rPr>
      <t>Canvas LMS uses context-aware RBAC. Administrators can create bespoke user roles such as Administrators, Professors, and TAs, based on their institution’s structure using over 70 permissions to choose from for these roles.</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</si>
  <si>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</si>
  <si>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</si>
  <si>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</si>
  <si>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</si>
  <si>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</si>
  <si>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</si>
  <si>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</si>
  <si>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</si>
  <si>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All code in Canvas goes through a developer peer-review process before it is merged into the code base repository and static and dynamic code analysis is performed using external (e.g. Chexmarks) and internal tools.</t>
    </r>
  </si>
  <si>
    <r>
      <rPr>
        <sz val="11"/>
        <color rgb="FF000000"/>
        <rFont val="Verdana"/>
        <family val="2"/>
      </rPr>
      <t>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t>
    </r>
  </si>
  <si>
    <r>
      <rPr>
        <sz val="11"/>
        <color rgb="FF000000"/>
        <rFont val="Verdana"/>
        <family val="2"/>
      </rPr>
      <t>All Instructure-owned devices are encrypted at rest.  Additionally server-to-server data transfer is the preferred method of data transfer.</t>
    </r>
  </si>
  <si>
    <r>
      <rPr>
        <b/>
        <sz val="11"/>
        <color rgb="FF000000"/>
        <rFont val="Verdana"/>
        <family val="2"/>
      </rPr>
      <t>a)</t>
    </r>
    <r>
      <rPr>
        <sz val="11"/>
        <color rgb="FF000000"/>
        <rFont val="Verdana"/>
        <family val="2"/>
      </rPr>
      <t xml:space="preserve"> Canvas tracks and logs all listed activities, including user access, login and logout, error conditions, user administration, functional modules administration, and uploading and downloading of content. In other words, no content is accessed or changed without it being logged.
</t>
    </r>
    <r>
      <rPr>
        <b/>
        <sz val="11"/>
        <color rgb="FF000000"/>
        <rFont val="Verdana"/>
        <family val="2"/>
      </rPr>
      <t>b)</t>
    </r>
    <r>
      <rPr>
        <sz val="11"/>
        <color rgb="FF000000"/>
        <rFont val="Verdana"/>
        <family val="2"/>
      </rPr>
      <t xml:space="preserve">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t>
    </r>
    <r>
      <rPr>
        <b/>
        <sz val="11"/>
        <color rgb="FF000000"/>
        <rFont val="Verdana"/>
        <family val="2"/>
      </rPr>
      <t>c)</t>
    </r>
    <r>
      <rPr>
        <sz val="11"/>
        <color rgb="FF000000"/>
        <rFont val="Verdana"/>
        <family val="2"/>
      </rPr>
      <t xml:space="preserve">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</si>
  <si>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t>
  </si>
  <si>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</si>
  <si>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</si>
  <si>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</si>
  <si>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</si>
  <si>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</si>
  <si>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</si>
  <si>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</si>
  <si>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</si>
  <si>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</si>
  <si>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t>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t>
  </si>
  <si>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t>
  </si>
  <si>
    <t>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</si>
</sst>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3"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2"/>
      <color indexed="8"/>
      <name val="Verdana"/>
      <family val="2"/>
    </font>
    <font>
      <u/>
      <sz val="11"/>
      <color theme="10"/>
      <name val="Verdana"/>
      <family val="2"/>
    </font>
    <font>
      <b/>
      <sz val="11"/>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rgb="FFD8D8D8"/>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0"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5">
    <xf numFmtId="0" fontId="0" fillId="0" borderId="0" xfId="0">
      <alignment vertical="top"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0" fontId="24" fillId="0" borderId="0" xfId="8" applyFont="1"/>
    <xf numFmtId="0" fontId="24" fillId="0" borderId="2" xfId="8" applyFont="1" applyBorder="1" applyAlignment="1">
      <alignment horizontal="center" vertical="center" wrapText="1"/>
    </xf>
    <xf numFmtId="49" fontId="24" fillId="0" borderId="2" xfId="8" applyNumberFormat="1" applyFont="1" applyBorder="1" applyAlignment="1">
      <alignment horizontal="center" vertical="center" wrapText="1"/>
    </xf>
    <xf numFmtId="49" fontId="24" fillId="0" borderId="3" xfId="8" applyNumberFormat="1" applyFont="1" applyBorder="1" applyAlignment="1">
      <alignment horizontal="center" vertical="center" wrapText="1"/>
    </xf>
    <xf numFmtId="49" fontId="27" fillId="0" borderId="4" xfId="10" applyNumberFormat="1" applyFont="1" applyBorder="1" applyAlignment="1">
      <alignment horizontal="center" vertical="center"/>
    </xf>
    <xf numFmtId="0" fontId="27" fillId="0" borderId="4" xfId="10" applyFont="1" applyBorder="1" applyAlignment="1">
      <alignment horizontal="left" vertical="center" wrapText="1"/>
    </xf>
    <xf numFmtId="0" fontId="25" fillId="0" borderId="0" xfId="8" applyAlignment="1">
      <alignment vertical="top"/>
    </xf>
    <xf numFmtId="0" fontId="25" fillId="0" borderId="0" xfId="8"/>
    <xf numFmtId="0" fontId="28" fillId="6" borderId="5"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2"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5" xfId="8" applyFont="1" applyFill="1" applyBorder="1" applyAlignment="1">
      <alignment horizontal="left" vertical="top"/>
    </xf>
    <xf numFmtId="0" fontId="29" fillId="6" borderId="5" xfId="8" applyFont="1" applyFill="1" applyBorder="1" applyAlignment="1">
      <alignment horizontal="left" vertical="top"/>
    </xf>
    <xf numFmtId="0" fontId="24" fillId="0" borderId="0" xfId="0" applyFont="1" applyBorder="1" applyAlignment="1"/>
    <xf numFmtId="0" fontId="33" fillId="7" borderId="0" xfId="0" applyFont="1" applyFill="1" applyBorder="1" applyAlignment="1"/>
    <xf numFmtId="0" fontId="24" fillId="0" borderId="6" xfId="0" applyFont="1" applyBorder="1" applyAlignment="1">
      <alignment wrapText="1"/>
    </xf>
    <xf numFmtId="0" fontId="34" fillId="0" borderId="0" xfId="0" applyFont="1" applyFill="1" applyBorder="1" applyAlignment="1">
      <alignment vertical="top"/>
    </xf>
    <xf numFmtId="0" fontId="24" fillId="0" borderId="0" xfId="0" applyFont="1" applyBorder="1" applyAlignment="1">
      <alignment vertical="top"/>
    </xf>
    <xf numFmtId="10" fontId="24" fillId="0" borderId="0" xfId="0" applyNumberFormat="1" applyFont="1" applyBorder="1" applyAlignment="1">
      <alignment vertical="top"/>
    </xf>
    <xf numFmtId="0" fontId="24" fillId="8" borderId="6" xfId="0" applyFont="1" applyFill="1" applyBorder="1" applyAlignment="1">
      <alignment wrapText="1"/>
    </xf>
    <xf numFmtId="0" fontId="24" fillId="0" borderId="7" xfId="0" applyFont="1" applyBorder="1" applyAlignment="1"/>
    <xf numFmtId="0" fontId="35" fillId="0" borderId="0" xfId="0" applyFont="1">
      <alignment vertical="top"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8" xfId="0" applyNumberFormat="1" applyFont="1" applyBorder="1" applyAlignment="1">
      <alignment horizontal="center" vertical="center" wrapText="1"/>
    </xf>
    <xf numFmtId="0" fontId="24" fillId="0" borderId="9"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3" fillId="3" borderId="1" xfId="0" applyNumberFormat="1"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10"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24" fillId="0" borderId="1" xfId="0" applyFont="1" applyBorder="1" applyAlignment="1"/>
    <xf numFmtId="0" fontId="32" fillId="0" borderId="11" xfId="0" applyFont="1" applyBorder="1" applyAlignment="1">
      <alignment vertical="center" wrapText="1"/>
    </xf>
    <xf numFmtId="0" fontId="32" fillId="0" borderId="12" xfId="0" applyFont="1" applyBorder="1" applyAlignment="1">
      <alignment vertical="center" wrapText="1"/>
    </xf>
    <xf numFmtId="0" fontId="24" fillId="0" borderId="12" xfId="0" applyFont="1" applyBorder="1" applyAlignment="1">
      <alignment vertical="center" wrapText="1"/>
    </xf>
    <xf numFmtId="0" fontId="32" fillId="0" borderId="13"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4" xfId="14" applyBorder="1"/>
    <xf numFmtId="0" fontId="16" fillId="0" borderId="15" xfId="14" applyBorder="1"/>
    <xf numFmtId="0" fontId="16" fillId="0" borderId="16" xfId="14" applyBorder="1"/>
    <xf numFmtId="0" fontId="16" fillId="0" borderId="17" xfId="14" applyBorder="1"/>
    <xf numFmtId="0" fontId="12" fillId="10" borderId="1" xfId="0" applyNumberFormat="1" applyFont="1" applyFill="1" applyBorder="1" applyAlignment="1">
      <alignment horizontal="center" vertical="center" wrapText="1"/>
    </xf>
    <xf numFmtId="0" fontId="12" fillId="11" borderId="10"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8" xfId="0" applyFont="1" applyBorder="1" applyAlignment="1">
      <alignment vertical="center" wrapText="1"/>
    </xf>
    <xf numFmtId="0" fontId="1" fillId="0" borderId="7" xfId="0" applyFont="1" applyBorder="1" applyAlignment="1">
      <alignment vertical="center" wrapText="1"/>
    </xf>
    <xf numFmtId="0" fontId="1" fillId="0" borderId="19" xfId="0" applyFont="1" applyBorder="1" applyAlignment="1">
      <alignment vertical="center" wrapText="1"/>
    </xf>
    <xf numFmtId="0" fontId="1" fillId="0" borderId="14" xfId="0" applyFont="1" applyBorder="1">
      <alignment vertical="top" wrapText="1"/>
    </xf>
    <xf numFmtId="0" fontId="1" fillId="0" borderId="0" xfId="0" applyFont="1" applyBorder="1">
      <alignment vertical="top" wrapText="1"/>
    </xf>
    <xf numFmtId="0" fontId="1" fillId="0" borderId="15" xfId="0" applyFont="1" applyBorder="1">
      <alignment vertical="top" wrapText="1"/>
    </xf>
    <xf numFmtId="0" fontId="0" fillId="0" borderId="14" xfId="0" applyBorder="1">
      <alignment vertical="top" wrapText="1"/>
    </xf>
    <xf numFmtId="0" fontId="0" fillId="0" borderId="0" xfId="0" applyBorder="1">
      <alignment vertical="top" wrapText="1"/>
    </xf>
    <xf numFmtId="0" fontId="0" fillId="0" borderId="15" xfId="0" applyBorder="1">
      <alignment vertical="top" wrapText="1"/>
    </xf>
    <xf numFmtId="0" fontId="0" fillId="0" borderId="16" xfId="0" applyBorder="1">
      <alignment vertical="top" wrapText="1"/>
    </xf>
    <xf numFmtId="0" fontId="0" fillId="0" borderId="20" xfId="0" applyBorder="1">
      <alignment vertical="top" wrapText="1"/>
    </xf>
    <xf numFmtId="0" fontId="0" fillId="0" borderId="17"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37" fillId="12" borderId="1" xfId="0" applyNumberFormat="1" applyFont="1" applyFill="1" applyBorder="1" applyAlignment="1">
      <alignment horizontal="center" vertical="center" wrapText="1"/>
    </xf>
    <xf numFmtId="0" fontId="24" fillId="0" borderId="1" xfId="0" applyNumberFormat="1" applyFont="1" applyBorder="1" applyAlignment="1">
      <alignment horizontal="center" vertical="center" wrapText="1"/>
    </xf>
    <xf numFmtId="0" fontId="0" fillId="13" borderId="1" xfId="0" applyNumberFormat="1" applyFill="1" applyBorder="1" applyAlignment="1">
      <alignment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0" fillId="0" borderId="1" xfId="0" applyBorder="1" applyAlignment="1">
      <alignment horizontal="left" vertical="top" wrapText="1"/>
    </xf>
    <xf numFmtId="0" fontId="1" fillId="0" borderId="11" xfId="0" applyFont="1" applyBorder="1" applyAlignment="1">
      <alignment horizontal="left" vertical="center" wrapText="1"/>
    </xf>
    <xf numFmtId="0" fontId="32" fillId="2" borderId="21" xfId="0" applyFont="1" applyFill="1" applyBorder="1" applyAlignment="1">
      <alignment horizontal="center" vertical="center" wrapText="1"/>
    </xf>
    <xf numFmtId="0" fontId="32" fillId="2" borderId="22" xfId="0" applyFont="1" applyFill="1" applyBorder="1" applyAlignment="1">
      <alignment horizontal="center" vertical="center" wrapText="1"/>
    </xf>
    <xf numFmtId="9" fontId="32" fillId="2" borderId="23" xfId="0" applyNumberFormat="1" applyFont="1" applyFill="1" applyBorder="1" applyAlignment="1">
      <alignment horizontal="center" vertical="center" wrapText="1"/>
    </xf>
    <xf numFmtId="0" fontId="32" fillId="2" borderId="23" xfId="0" applyFont="1" applyFill="1" applyBorder="1" applyAlignment="1">
      <alignment horizontal="center" vertical="center" wrapText="1"/>
    </xf>
    <xf numFmtId="0" fontId="24" fillId="0" borderId="24" xfId="0" applyFont="1" applyBorder="1" applyAlignment="1">
      <alignment vertical="center"/>
    </xf>
    <xf numFmtId="0" fontId="24" fillId="0" borderId="13" xfId="0" applyFont="1" applyBorder="1" applyAlignment="1">
      <alignment horizontal="center" vertical="center" wrapText="1"/>
    </xf>
    <xf numFmtId="9" fontId="24" fillId="0" borderId="25" xfId="0" applyNumberFormat="1" applyFont="1" applyBorder="1" applyAlignment="1">
      <alignment horizontal="center" vertical="center" wrapText="1"/>
    </xf>
    <xf numFmtId="0" fontId="24" fillId="0" borderId="26" xfId="0" applyFont="1" applyBorder="1" applyAlignment="1">
      <alignment vertical="center"/>
    </xf>
    <xf numFmtId="0" fontId="24" fillId="0" borderId="1" xfId="0" applyFont="1" applyBorder="1" applyAlignment="1">
      <alignment horizontal="center" vertical="center" wrapText="1"/>
    </xf>
    <xf numFmtId="9" fontId="24" fillId="0" borderId="27" xfId="0" applyNumberFormat="1" applyFont="1" applyBorder="1" applyAlignment="1">
      <alignment horizontal="center" vertical="center" wrapText="1"/>
    </xf>
    <xf numFmtId="0" fontId="24" fillId="0" borderId="26" xfId="0" applyFont="1" applyBorder="1" applyAlignment="1">
      <alignment vertical="center" wrapText="1"/>
    </xf>
    <xf numFmtId="0" fontId="24" fillId="0" borderId="28" xfId="0" applyFont="1" applyBorder="1" applyAlignment="1">
      <alignment vertical="center" wrapText="1"/>
    </xf>
    <xf numFmtId="0" fontId="24" fillId="0" borderId="11" xfId="0" applyFont="1" applyBorder="1" applyAlignment="1">
      <alignment horizontal="center" vertical="center" wrapText="1"/>
    </xf>
    <xf numFmtId="9" fontId="24" fillId="0" borderId="29" xfId="0" applyNumberFormat="1" applyFont="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0" fillId="14" borderId="1" xfId="0" applyFill="1" applyBorder="1">
      <alignment vertical="top" wrapText="1"/>
    </xf>
    <xf numFmtId="0" fontId="0" fillId="14" borderId="1" xfId="0" applyFill="1" applyBorder="1" applyAlignment="1">
      <alignment horizontal="lef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3" xfId="0" applyBorder="1" applyAlignment="1">
      <alignment horizontal="left" vertical="top" wrapText="1"/>
    </xf>
    <xf numFmtId="0" fontId="12" fillId="4" borderId="33" xfId="0" applyFont="1" applyFill="1" applyBorder="1" applyAlignment="1">
      <alignment horizontal="center" vertical="center" wrapText="1"/>
    </xf>
    <xf numFmtId="0" fontId="0" fillId="0" borderId="33" xfId="0" applyBorder="1">
      <alignment vertical="top" wrapText="1"/>
    </xf>
    <xf numFmtId="0" fontId="0" fillId="14" borderId="33" xfId="0" applyFill="1" applyBorder="1" applyAlignment="1">
      <alignment horizontal="left" vertical="top" wrapText="1"/>
    </xf>
    <xf numFmtId="0" fontId="12" fillId="4" borderId="34"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12" fillId="4" borderId="27" xfId="0" applyFont="1" applyFill="1" applyBorder="1" applyAlignment="1">
      <alignment horizontal="center" vertical="center" wrapText="1"/>
    </xf>
    <xf numFmtId="0" fontId="32" fillId="0" borderId="14"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5" xfId="0" applyFont="1" applyFill="1" applyBorder="1" applyAlignment="1">
      <alignment vertical="center" wrapText="1"/>
    </xf>
    <xf numFmtId="0" fontId="37" fillId="15" borderId="35" xfId="0" applyFont="1" applyFill="1" applyBorder="1" applyAlignment="1">
      <alignment horizontal="center" vertical="center" wrapText="1"/>
    </xf>
    <xf numFmtId="0" fontId="8" fillId="16" borderId="35" xfId="0" applyNumberFormat="1" applyFont="1" applyFill="1" applyBorder="1" applyAlignment="1">
      <alignment horizontal="center" vertical="center" wrapText="1"/>
    </xf>
    <xf numFmtId="0" fontId="0" fillId="16" borderId="34" xfId="0" applyFill="1" applyBorder="1" applyAlignment="1">
      <alignment horizontal="left" vertical="top" wrapText="1"/>
    </xf>
    <xf numFmtId="0" fontId="0" fillId="16" borderId="34" xfId="0" applyFill="1" applyBorder="1">
      <alignment vertical="top" wrapText="1"/>
    </xf>
    <xf numFmtId="0" fontId="0" fillId="16" borderId="36" xfId="0" applyFill="1" applyBorder="1" applyAlignment="1">
      <alignment horizontal="left" vertical="top" wrapText="1"/>
    </xf>
    <xf numFmtId="0" fontId="13" fillId="4" borderId="33" xfId="0" applyNumberFormat="1" applyFont="1" applyFill="1" applyBorder="1" applyAlignment="1">
      <alignment horizontal="center" vertical="center" wrapText="1"/>
    </xf>
    <xf numFmtId="1" fontId="15" fillId="2" borderId="33" xfId="0" applyNumberFormat="1" applyFont="1" applyFill="1" applyBorder="1" applyAlignment="1">
      <alignment vertical="center" wrapText="1"/>
    </xf>
    <xf numFmtId="0" fontId="15" fillId="2" borderId="33" xfId="0" applyNumberFormat="1" applyFont="1" applyFill="1" applyBorder="1" applyAlignment="1">
      <alignment vertical="center" wrapText="1"/>
    </xf>
    <xf numFmtId="0" fontId="37" fillId="15" borderId="37" xfId="0" applyFont="1" applyFill="1" applyBorder="1" applyAlignment="1">
      <alignment horizontal="center" vertical="center" wrapText="1"/>
    </xf>
    <xf numFmtId="0" fontId="37" fillId="15" borderId="38" xfId="0" applyFont="1" applyFill="1" applyBorder="1" applyAlignment="1">
      <alignment horizontal="center" vertical="center" wrapText="1"/>
    </xf>
    <xf numFmtId="0" fontId="1" fillId="17" borderId="32" xfId="0" applyNumberFormat="1" applyFont="1" applyFill="1" applyBorder="1" applyAlignment="1">
      <alignment wrapText="1"/>
    </xf>
    <xf numFmtId="0" fontId="1" fillId="17" borderId="39" xfId="0" applyNumberFormat="1" applyFont="1" applyFill="1" applyBorder="1" applyAlignment="1">
      <alignment wrapText="1"/>
    </xf>
    <xf numFmtId="0" fontId="37" fillId="18" borderId="38" xfId="0" applyFont="1" applyFill="1" applyBorder="1" applyAlignment="1">
      <alignment horizontal="center" vertical="center" wrapText="1"/>
    </xf>
    <xf numFmtId="0" fontId="37" fillId="15" borderId="40" xfId="0" applyFont="1" applyFill="1" applyBorder="1" applyAlignment="1">
      <alignment horizontal="center" vertical="center" wrapText="1"/>
    </xf>
    <xf numFmtId="0" fontId="37" fillId="15"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12" fillId="4" borderId="43" xfId="0" applyFont="1" applyFill="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23" fillId="0" borderId="47" xfId="0" applyFont="1" applyBorder="1" applyAlignment="1">
      <alignment horizontal="center" vertical="center" wrapText="1"/>
    </xf>
    <xf numFmtId="0" fontId="41" fillId="0" borderId="2" xfId="0" applyFont="1" applyBorder="1" applyAlignment="1">
      <alignment vertical="center" wrapText="1"/>
    </xf>
    <xf numFmtId="0" fontId="24" fillId="0" borderId="2" xfId="0" applyFont="1" applyBorder="1" applyAlignment="1">
      <alignment vertical="center" wrapText="1"/>
    </xf>
    <xf numFmtId="166" fontId="24" fillId="19" borderId="1" xfId="0" applyNumberFormat="1"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0" fontId="24" fillId="23" borderId="1" xfId="0" applyFont="1" applyFill="1" applyBorder="1" applyAlignment="1">
      <alignment horizontal="left" vertical="top" wrapText="1"/>
    </xf>
    <xf numFmtId="1" fontId="24" fillId="24" borderId="1" xfId="0" applyNumberFormat="1" applyFont="1" applyFill="1" applyBorder="1" applyAlignment="1">
      <alignment horizontal="left" vertical="top" wrapText="1"/>
    </xf>
    <xf numFmtId="0" fontId="24" fillId="24" borderId="1" xfId="0" applyFont="1" applyFill="1" applyBorder="1" applyAlignment="1">
      <alignment horizontal="left" vertical="top" wrapText="1"/>
    </xf>
    <xf numFmtId="0" fontId="24" fillId="25"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6" borderId="1" xfId="0" applyFont="1" applyFill="1" applyBorder="1" applyAlignment="1">
      <alignment horizontal="left" vertical="top" wrapText="1"/>
    </xf>
    <xf numFmtId="0" fontId="32" fillId="27"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24" fillId="22" borderId="1" xfId="0" applyNumberFormat="1" applyFont="1" applyFill="1" applyBorder="1" applyAlignment="1">
      <alignment horizontal="left" vertical="top" wrapText="1"/>
    </xf>
    <xf numFmtId="0" fontId="32" fillId="20"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9" borderId="1" xfId="0" applyFont="1" applyFill="1" applyBorder="1" applyAlignment="1">
      <alignment horizontal="left" vertical="top" wrapText="1"/>
    </xf>
    <xf numFmtId="0" fontId="24" fillId="28" borderId="1" xfId="0" applyFont="1" applyFill="1" applyBorder="1" applyAlignment="1">
      <alignment horizontal="left" vertical="top"/>
    </xf>
    <xf numFmtId="0" fontId="24" fillId="26" borderId="1" xfId="0" applyFont="1" applyFill="1" applyBorder="1" applyAlignment="1">
      <alignment horizontal="left" vertical="top"/>
    </xf>
    <xf numFmtId="0" fontId="1" fillId="28" borderId="1" xfId="0" applyFont="1" applyFill="1" applyBorder="1" applyAlignment="1">
      <alignment horizontal="left" vertical="top" wrapText="1"/>
    </xf>
    <xf numFmtId="0" fontId="1" fillId="29" borderId="1" xfId="0" applyFont="1" applyFill="1" applyBorder="1" applyAlignment="1">
      <alignment horizontal="left" vertical="top" wrapText="1"/>
    </xf>
    <xf numFmtId="0" fontId="24" fillId="0" borderId="0" xfId="0" applyFont="1" applyFill="1">
      <alignment vertical="top" wrapText="1"/>
    </xf>
    <xf numFmtId="0" fontId="24" fillId="0" borderId="48"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6" xfId="0" applyFont="1" applyFill="1" applyBorder="1">
      <alignment vertical="top" wrapText="1"/>
    </xf>
    <xf numFmtId="0" fontId="1" fillId="0" borderId="0" xfId="0" applyFont="1">
      <alignment vertical="top" wrapText="1"/>
    </xf>
    <xf numFmtId="0" fontId="1" fillId="23" borderId="1" xfId="0" applyFont="1" applyFill="1" applyBorder="1" applyAlignment="1">
      <alignment horizontal="left" vertical="top" wrapText="1"/>
    </xf>
    <xf numFmtId="1" fontId="1" fillId="29" borderId="1" xfId="0" applyNumberFormat="1" applyFont="1" applyFill="1" applyBorder="1" applyAlignment="1">
      <alignment horizontal="left" vertical="top" wrapText="1"/>
    </xf>
    <xf numFmtId="0" fontId="1" fillId="25"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6" borderId="1" xfId="0" applyFont="1" applyFill="1" applyBorder="1" applyAlignment="1">
      <alignment horizontal="left" vertical="top" wrapText="1"/>
    </xf>
    <xf numFmtId="0" fontId="32" fillId="22" borderId="1" xfId="0" applyFont="1" applyFill="1" applyBorder="1" applyAlignment="1">
      <alignment horizontal="left" vertical="top" wrapText="1"/>
    </xf>
    <xf numFmtId="1" fontId="32" fillId="22"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17" fillId="0" borderId="0" xfId="0" applyFont="1">
      <alignment vertical="top" wrapText="1"/>
    </xf>
    <xf numFmtId="1" fontId="24" fillId="27" borderId="1" xfId="0" applyNumberFormat="1" applyFont="1" applyFill="1" applyBorder="1" applyAlignment="1">
      <alignment horizontal="left" vertical="top" wrapText="1"/>
    </xf>
    <xf numFmtId="0" fontId="0" fillId="0" borderId="0" xfId="0" applyFill="1">
      <alignment vertical="top" wrapText="1"/>
    </xf>
    <xf numFmtId="0" fontId="0" fillId="0" borderId="26" xfId="0" applyBorder="1" applyAlignment="1">
      <alignment horizontal="center" vertical="center" wrapText="1"/>
    </xf>
    <xf numFmtId="0" fontId="0" fillId="0" borderId="1" xfId="0" applyBorder="1" applyAlignment="1">
      <alignment horizontal="center" vertical="center" wrapText="1"/>
    </xf>
    <xf numFmtId="0" fontId="0" fillId="0" borderId="2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9" xfId="0" applyFill="1" applyBorder="1" applyAlignment="1">
      <alignment horizontal="center" vertical="center" wrapText="1"/>
    </xf>
    <xf numFmtId="0" fontId="0" fillId="0" borderId="50" xfId="0" applyFill="1" applyBorder="1" applyAlignment="1">
      <alignment horizontal="center" vertical="center" wrapText="1"/>
    </xf>
    <xf numFmtId="0" fontId="25" fillId="30" borderId="2" xfId="0" applyFont="1" applyFill="1" applyBorder="1" applyAlignment="1">
      <alignment horizontal="center" vertical="center" wrapText="1"/>
    </xf>
    <xf numFmtId="0" fontId="15" fillId="30" borderId="27" xfId="0" applyFont="1" applyFill="1" applyBorder="1" applyAlignment="1">
      <alignment horizontal="center" vertical="center" wrapText="1"/>
    </xf>
    <xf numFmtId="0" fontId="0" fillId="30" borderId="27" xfId="0" applyFill="1" applyBorder="1" applyAlignment="1">
      <alignment horizontal="center" vertical="center" wrapText="1"/>
    </xf>
    <xf numFmtId="0" fontId="0" fillId="30" borderId="5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1" xfId="0" applyFill="1" applyBorder="1">
      <alignment vertical="top" wrapText="1"/>
    </xf>
    <xf numFmtId="0" fontId="15" fillId="30" borderId="27" xfId="0" applyFont="1" applyFill="1" applyBorder="1">
      <alignment vertical="top"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1" fillId="8" borderId="1" xfId="0" applyFont="1"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1" fontId="34" fillId="3" borderId="1" xfId="0" applyNumberFormat="1"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51" fillId="8" borderId="1" xfId="17" applyFont="1" applyFill="1" applyBorder="1" applyAlignment="1" applyProtection="1">
      <alignment vertical="center" wrapText="1"/>
      <protection locked="0"/>
    </xf>
    <xf numFmtId="1" fontId="51" fillId="3" borderId="1" xfId="17" applyNumberFormat="1" applyFont="1" applyFill="1" applyBorder="1" applyAlignment="1" applyProtection="1">
      <alignment vertical="center" wrapText="1"/>
      <protection locked="0"/>
    </xf>
    <xf numFmtId="0" fontId="51" fillId="3" borderId="1" xfId="17" applyNumberFormat="1" applyFont="1" applyFill="1" applyBorder="1" applyAlignment="1" applyProtection="1">
      <alignment horizontal="left" vertical="center" wrapText="1"/>
      <protection locked="0"/>
    </xf>
    <xf numFmtId="0" fontId="16" fillId="0" borderId="18" xfId="14" applyBorder="1" applyAlignment="1">
      <alignment horizontal="left"/>
    </xf>
    <xf numFmtId="0" fontId="16" fillId="0" borderId="19" xfId="14" applyBorder="1" applyAlignment="1">
      <alignment horizontal="left"/>
    </xf>
    <xf numFmtId="0" fontId="39" fillId="5" borderId="1" xfId="15" applyFont="1" applyFill="1" applyBorder="1" applyAlignment="1">
      <alignment horizontal="left" vertical="center" wrapText="1"/>
    </xf>
    <xf numFmtId="0" fontId="47" fillId="10" borderId="33" xfId="0" applyFont="1" applyFill="1" applyBorder="1" applyAlignment="1">
      <alignment horizontal="center" vertical="center" wrapText="1"/>
    </xf>
    <xf numFmtId="0" fontId="47" fillId="10" borderId="10"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2" xfId="0" applyFont="1" applyBorder="1" applyAlignment="1">
      <alignment vertical="center" wrapText="1"/>
    </xf>
    <xf numFmtId="0" fontId="17" fillId="0" borderId="33" xfId="0" applyFont="1" applyBorder="1" applyAlignment="1">
      <alignment horizontal="left" vertical="top" wrapText="1"/>
    </xf>
    <xf numFmtId="0" fontId="17" fillId="0" borderId="10"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3" xfId="0" applyFont="1" applyFill="1" applyBorder="1" applyAlignment="1">
      <alignment horizontal="left" vertical="center" wrapText="1"/>
    </xf>
    <xf numFmtId="0" fontId="12" fillId="4" borderId="10"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0" fontId="24" fillId="0" borderId="33" xfId="0" applyNumberFormat="1" applyFont="1" applyFill="1" applyBorder="1" applyAlignment="1" applyProtection="1">
      <alignment horizontal="left" vertical="center" wrapText="1"/>
      <protection locked="0"/>
    </xf>
    <xf numFmtId="0" fontId="3" fillId="0" borderId="52" xfId="0" applyNumberFormat="1" applyFont="1" applyFill="1" applyBorder="1" applyAlignment="1">
      <alignment horizontal="left" vertical="center" wrapText="1"/>
    </xf>
    <xf numFmtId="0" fontId="3" fillId="0" borderId="10" xfId="0" applyNumberFormat="1" applyFont="1" applyFill="1" applyBorder="1" applyAlignment="1">
      <alignment horizontal="left" vertical="center" wrapText="1"/>
    </xf>
    <xf numFmtId="0" fontId="3" fillId="0" borderId="33" xfId="0" applyNumberFormat="1" applyFont="1" applyFill="1" applyBorder="1" applyAlignment="1" applyProtection="1">
      <alignment horizontal="left" vertical="center" wrapText="1"/>
      <protection locked="0"/>
    </xf>
    <xf numFmtId="0" fontId="24" fillId="0" borderId="1" xfId="0" applyNumberFormat="1" applyFont="1" applyFill="1" applyBorder="1" applyAlignment="1" applyProtection="1">
      <alignment horizontal="left" vertical="center" wrapText="1"/>
      <protection locked="0"/>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pplyProtection="1">
      <alignment horizontal="left" vertical="center" wrapText="1"/>
      <protection locked="0"/>
    </xf>
    <xf numFmtId="0" fontId="51" fillId="0" borderId="1" xfId="17" applyNumberFormat="1" applyFont="1" applyFill="1" applyBorder="1" applyAlignment="1" applyProtection="1">
      <alignment horizontal="left" vertical="center" wrapText="1"/>
      <protection locked="0"/>
    </xf>
    <xf numFmtId="0" fontId="20" fillId="31" borderId="1" xfId="0" applyNumberFormat="1" applyFont="1" applyFill="1" applyBorder="1" applyAlignment="1">
      <alignment horizontal="left" vertical="center" wrapText="1"/>
    </xf>
    <xf numFmtId="0" fontId="14" fillId="5" borderId="33" xfId="0" applyNumberFormat="1" applyFont="1" applyFill="1" applyBorder="1" applyAlignment="1">
      <alignment horizontal="left" vertical="center" wrapText="1"/>
    </xf>
    <xf numFmtId="0" fontId="4" fillId="4" borderId="33" xfId="0" applyNumberFormat="1" applyFont="1" applyFill="1" applyBorder="1" applyAlignment="1">
      <alignment horizontal="left" vertical="center" wrapText="1"/>
    </xf>
    <xf numFmtId="0" fontId="4" fillId="4" borderId="10" xfId="0" applyNumberFormat="1" applyFont="1" applyFill="1" applyBorder="1" applyAlignment="1">
      <alignment horizontal="left" vertical="center" wrapText="1"/>
    </xf>
    <xf numFmtId="0" fontId="37" fillId="32" borderId="53" xfId="0" applyFont="1" applyFill="1" applyBorder="1" applyAlignment="1">
      <alignment horizontal="left" vertical="center" wrapText="1"/>
    </xf>
    <xf numFmtId="0" fontId="43" fillId="0" borderId="3" xfId="0" applyFont="1" applyBorder="1">
      <alignment vertical="top" wrapText="1"/>
    </xf>
    <xf numFmtId="0" fontId="24" fillId="8" borderId="33" xfId="0" applyFont="1" applyFill="1" applyBorder="1" applyAlignment="1" applyProtection="1">
      <alignment vertical="center" wrapText="1"/>
      <protection locked="0"/>
    </xf>
    <xf numFmtId="0" fontId="24" fillId="8" borderId="10" xfId="0" applyFont="1" applyFill="1" applyBorder="1" applyAlignment="1">
      <alignmen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4" fillId="4" borderId="33" xfId="0" applyNumberFormat="1" applyFont="1" applyFill="1" applyBorder="1" applyAlignment="1">
      <alignment horizontal="center" vertical="center" wrapText="1"/>
    </xf>
    <xf numFmtId="0" fontId="4" fillId="4" borderId="10" xfId="0" applyNumberFormat="1" applyFont="1" applyFill="1" applyBorder="1" applyAlignment="1">
      <alignment horizontal="center" vertical="center" wrapText="1"/>
    </xf>
    <xf numFmtId="0" fontId="0" fillId="14" borderId="1" xfId="0" applyFill="1" applyBorder="1" applyAlignment="1">
      <alignment horizontal="left" vertical="top" wrapText="1"/>
    </xf>
    <xf numFmtId="0" fontId="0" fillId="14" borderId="33"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7"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2" fillId="0" borderId="55" xfId="0" applyFont="1" applyFill="1" applyBorder="1" applyAlignment="1">
      <alignment horizontal="left" vertical="center" wrapText="1"/>
    </xf>
    <xf numFmtId="0" fontId="20" fillId="4" borderId="0" xfId="0" applyFont="1" applyFill="1">
      <alignment vertical="top" wrapText="1"/>
    </xf>
    <xf numFmtId="0" fontId="23" fillId="33" borderId="47" xfId="0" applyFont="1" applyFill="1" applyBorder="1" applyAlignment="1">
      <alignment horizontal="left" vertical="center" wrapText="1"/>
    </xf>
    <xf numFmtId="0" fontId="23" fillId="33" borderId="55" xfId="0" applyFont="1" applyFill="1" applyBorder="1" applyAlignment="1">
      <alignment horizontal="left" vertical="center" wrapText="1"/>
    </xf>
    <xf numFmtId="0" fontId="24" fillId="0" borderId="33" xfId="0" applyFont="1" applyBorder="1" applyAlignment="1">
      <alignment horizontal="center" vertical="center" wrapText="1"/>
    </xf>
    <xf numFmtId="0" fontId="24" fillId="0" borderId="10" xfId="0" applyFont="1" applyBorder="1" applyAlignment="1">
      <alignment horizontal="center" vertical="center" wrapText="1"/>
    </xf>
    <xf numFmtId="0" fontId="32" fillId="2" borderId="56" xfId="0" applyFont="1" applyFill="1" applyBorder="1" applyAlignment="1">
      <alignment horizontal="center" vertical="center" wrapText="1"/>
    </xf>
    <xf numFmtId="0" fontId="32" fillId="2" borderId="57"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4" xfId="0" applyFont="1" applyFill="1" applyBorder="1" applyAlignment="1">
      <alignment horizontal="left" vertical="center" wrapText="1"/>
    </xf>
    <xf numFmtId="0" fontId="24" fillId="0" borderId="18" xfId="0" applyFont="1" applyBorder="1" applyAlignment="1">
      <alignment horizontal="center" vertical="center" wrapText="1"/>
    </xf>
    <xf numFmtId="0" fontId="24" fillId="0" borderId="19" xfId="0" applyFont="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2" borderId="57"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3"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3" xfId="0" applyFont="1" applyBorder="1" applyAlignment="1">
      <alignment horizontal="left" vertical="center" wrapText="1"/>
    </xf>
    <xf numFmtId="0" fontId="24" fillId="0" borderId="10" xfId="0" applyFont="1" applyBorder="1" applyAlignment="1">
      <alignment horizontal="left" vertical="center" wrapText="1"/>
    </xf>
    <xf numFmtId="0" fontId="4" fillId="4" borderId="18" xfId="0" applyNumberFormat="1" applyFont="1" applyFill="1" applyBorder="1" applyAlignment="1">
      <alignment horizontal="left" vertical="center" wrapText="1"/>
    </xf>
    <xf numFmtId="0" fontId="4" fillId="4" borderId="7" xfId="0" applyNumberFormat="1" applyFont="1" applyFill="1" applyBorder="1" applyAlignment="1">
      <alignment horizontal="left" vertical="center" wrapText="1"/>
    </xf>
    <xf numFmtId="0" fontId="14" fillId="5" borderId="16" xfId="0" applyNumberFormat="1" applyFont="1" applyFill="1" applyBorder="1" applyAlignment="1">
      <alignment horizontal="left" vertical="center" wrapText="1"/>
    </xf>
    <xf numFmtId="0" fontId="14" fillId="5" borderId="20"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3" xfId="0" applyFont="1" applyFill="1" applyBorder="1" applyAlignment="1">
      <alignment horizontal="left" vertical="center" wrapText="1"/>
    </xf>
    <xf numFmtId="0" fontId="36" fillId="5" borderId="52" xfId="0" applyFont="1" applyFill="1" applyBorder="1" applyAlignment="1">
      <alignment horizontal="left" vertical="center" wrapText="1"/>
    </xf>
    <xf numFmtId="0" fontId="36" fillId="5" borderId="10" xfId="0" applyFont="1" applyFill="1" applyBorder="1" applyAlignment="1">
      <alignment horizontal="left" vertical="center" wrapText="1"/>
    </xf>
    <xf numFmtId="0" fontId="0" fillId="0" borderId="33" xfId="0" applyBorder="1" applyAlignment="1">
      <alignment horizontal="center" vertical="center" wrapText="1"/>
    </xf>
    <xf numFmtId="0" fontId="0" fillId="0" borderId="52" xfId="0" applyBorder="1" applyAlignment="1">
      <alignment horizontal="center" vertical="center" wrapText="1"/>
    </xf>
    <xf numFmtId="0" fontId="23" fillId="34" borderId="33" xfId="0" applyFont="1" applyFill="1" applyBorder="1" applyAlignment="1">
      <alignment horizontal="left" vertical="center"/>
    </xf>
    <xf numFmtId="0" fontId="23" fillId="34" borderId="10"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3"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19" borderId="1" xfId="0" applyFont="1" applyFill="1" applyBorder="1" applyAlignment="1">
      <alignment horizontal="left" vertical="top"/>
    </xf>
    <xf numFmtId="0" fontId="7" fillId="35" borderId="16" xfId="0" applyNumberFormat="1" applyFont="1" applyFill="1" applyBorder="1" applyAlignment="1">
      <alignment horizontal="left" vertical="center" wrapText="1"/>
    </xf>
    <xf numFmtId="0" fontId="7" fillId="35" borderId="20" xfId="0" applyNumberFormat="1" applyFont="1" applyFill="1" applyBorder="1" applyAlignment="1">
      <alignment horizontal="left" vertical="center" wrapText="1"/>
    </xf>
    <xf numFmtId="0" fontId="4" fillId="4" borderId="33" xfId="0" applyNumberFormat="1" applyFont="1" applyFill="1" applyBorder="1" applyAlignment="1">
      <alignment vertical="center" wrapText="1"/>
    </xf>
    <xf numFmtId="0" fontId="4" fillId="4" borderId="10" xfId="0" applyNumberFormat="1" applyFont="1" applyFill="1" applyBorder="1" applyAlignment="1">
      <alignment vertical="center" wrapText="1"/>
    </xf>
    <xf numFmtId="0" fontId="44" fillId="36" borderId="33" xfId="0" applyFont="1" applyFill="1" applyBorder="1" applyAlignment="1">
      <alignment horizontal="left" vertical="center" wrapText="1"/>
    </xf>
    <xf numFmtId="0" fontId="44" fillId="36" borderId="52" xfId="0" applyFont="1" applyFill="1" applyBorder="1" applyAlignment="1">
      <alignment horizontal="left" vertical="center" wrapText="1"/>
    </xf>
    <xf numFmtId="0" fontId="44" fillId="36" borderId="10" xfId="0" applyFont="1" applyFill="1" applyBorder="1" applyAlignment="1">
      <alignment horizontal="left" vertical="center" wrapText="1"/>
    </xf>
    <xf numFmtId="0" fontId="46" fillId="37" borderId="33" xfId="0" applyFont="1" applyFill="1" applyBorder="1" applyAlignment="1">
      <alignment horizontal="left" vertical="center" wrapText="1"/>
    </xf>
    <xf numFmtId="0" fontId="46" fillId="37" borderId="52" xfId="0" applyFont="1" applyFill="1" applyBorder="1" applyAlignment="1">
      <alignment horizontal="left" vertical="center" wrapText="1"/>
    </xf>
    <xf numFmtId="0" fontId="46" fillId="37" borderId="10"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215">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font>
    </dxf>
    <dxf>
      <font>
        <color theme="0"/>
      </font>
    </dxf>
    <dxf>
      <font>
        <color theme="0"/>
      </font>
    </dxf>
    <dxf>
      <font>
        <color theme="0"/>
      </font>
    </dxf>
    <dxf>
      <font>
        <color theme="0"/>
      </font>
    </dxf>
    <dxf>
      <font>
        <color theme="0"/>
      </font>
    </dxf>
    <dxf>
      <font>
        <strike/>
        <color theme="2" tint="-0.49995422223578601"/>
      </font>
    </dxf>
    <dxf>
      <font>
        <strike/>
        <color theme="2" tint="-0.49995422223578601"/>
      </font>
      <fill>
        <patternFill>
          <bgColor theme="2"/>
        </patternFill>
      </fill>
    </dxf>
    <dxf>
      <font>
        <strike/>
        <color theme="0" tint="-0.34995574816125979"/>
      </font>
    </dxf>
    <dxf>
      <font>
        <b val="0"/>
        <i/>
        <strike/>
        <color theme="2" tint="-9.9917600024414813E-2"/>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1</c:v>
                </c:pt>
                <c:pt idx="2">
                  <c:v>0.77777777777777779</c:v>
                </c:pt>
                <c:pt idx="3">
                  <c:v>0.6470588235294118</c:v>
                </c:pt>
                <c:pt idx="4">
                  <c:v>0.5</c:v>
                </c:pt>
                <c:pt idx="5">
                  <c:v>1</c:v>
                </c:pt>
                <c:pt idx="6">
                  <c:v>0.6966292134831461</c:v>
                </c:pt>
                <c:pt idx="7">
                  <c:v>1</c:v>
                </c:pt>
                <c:pt idx="8">
                  <c:v>0.94444444444444442</c:v>
                </c:pt>
                <c:pt idx="9">
                  <c:v>0.96703296703296704</c:v>
                </c:pt>
                <c:pt idx="10">
                  <c:v>1</c:v>
                </c:pt>
                <c:pt idx="11">
                  <c:v>0.82608695652173914</c:v>
                </c:pt>
                <c:pt idx="12">
                  <c:v>0.8125</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1433586196"/>
        <c:axId val="1914445861"/>
        <c:axId val="0"/>
      </c:bar3DChart>
      <c:catAx>
        <c:axId val="1433586196"/>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1914445861"/>
        <c:crosses val="autoZero"/>
        <c:auto val="1"/>
        <c:lblAlgn val="ctr"/>
        <c:lblOffset val="100"/>
        <c:noMultiLvlLbl val="0"/>
      </c:catAx>
      <c:valAx>
        <c:axId val="1914445861"/>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1433586196"/>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0</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8215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and 2021</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3">
      <pivotArea type="all" dataOnly="0" outline="0" fieldPosition="0"/>
    </format>
    <format dxfId="152">
      <pivotArea dataOnly="0" labelOnly="1" grandRow="1" outline="0" fieldPosition="0"/>
    </format>
    <format dxfId="151">
      <pivotArea type="all" dataOnly="0" outline="0" fieldPosition="0"/>
    </format>
    <format dxfId="150">
      <pivotArea field="0" type="button" dataOnly="0" labelOnly="1" outline="0" axis="axisRow" fieldPosition="1"/>
    </format>
    <format dxfId="149">
      <pivotArea field="1" type="button" dataOnly="0" labelOnly="1" outline="0" axis="axisRow" fieldPosition="2"/>
    </format>
    <format dxfId="148">
      <pivotArea field="2" type="button" dataOnly="0" labelOnly="1" outline="0" axis="axisRow" fieldPosition="3"/>
    </format>
    <format dxfId="147">
      <pivotArea field="20" type="button" dataOnly="0" labelOnly="1" outline="0" axis="axisRow" fieldPosition="5"/>
    </format>
    <format dxfId="146">
      <pivotArea field="21" type="button" dataOnly="0" labelOnly="1" outline="0" axis="axisRow" fieldPosition="6"/>
    </format>
    <format dxfId="145">
      <pivotArea field="22" type="button" dataOnly="0" labelOnly="1" outline="0" axis="axisRow" fieldPosition="7"/>
    </format>
    <format dxfId="144">
      <pivotArea field="23" type="button" dataOnly="0" labelOnly="1" outline="0" axis="axisRow" fieldPosition="8"/>
    </format>
    <format dxfId="143">
      <pivotArea field="24" type="button" dataOnly="0" labelOnly="1" outline="0" axis="axisRow" fieldPosition="9"/>
    </format>
    <format dxfId="142">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roadmap.instructure.com/canvas" TargetMode="External"/><Relationship Id="rId3" Type="http://schemas.openxmlformats.org/officeDocument/2006/relationships/hyperlink" Target="https://community.canvaslms.com/t5/Canvas-Basics-Guide/What-are-the-Canvas-accessibility-standards/ta-p/1564" TargetMode="External"/><Relationship Id="rId7" Type="http://schemas.openxmlformats.org/officeDocument/2006/relationships/hyperlink" Target="https://community.canvaslms.com/t5/Canvas-Releases/What-is-the-Canvas-release-schedule-for-beta-production-and-test/ta-p/242411"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community.canvaslms.com/t5/Canvas-Releases/tkb-p/canvas-release" TargetMode="External"/><Relationship Id="rId5" Type="http://schemas.openxmlformats.org/officeDocument/2006/relationships/hyperlink" Target="https://incommon.org/community-organization/?id=0015000000m45ZFAAY" TargetMode="External"/><Relationship Id="rId10" Type="http://schemas.openxmlformats.org/officeDocument/2006/relationships/printerSettings" Target="../printerSettings/printerSettings1.bin"/><Relationship Id="rId4" Type="http://schemas.openxmlformats.org/officeDocument/2006/relationships/hyperlink" Target="https://webaim.org/services/certification/canvas" TargetMode="External"/><Relationship Id="rId9" Type="http://schemas.openxmlformats.org/officeDocument/2006/relationships/hyperlink" Target="https://www.instructure.com/canvas/try-canva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93" customWidth="1"/>
    <col min="2" max="2" width="72.625" style="93" customWidth="1"/>
    <col min="3" max="16384" width="6.625" style="93"/>
  </cols>
  <sheetData>
    <row r="1" spans="1:2" ht="42" customHeight="1" x14ac:dyDescent="0.15">
      <c r="A1" s="270"/>
      <c r="B1" s="271"/>
    </row>
    <row r="2" spans="1:2" x14ac:dyDescent="0.15">
      <c r="A2" s="94"/>
      <c r="B2" s="95"/>
    </row>
    <row r="3" spans="1:2" x14ac:dyDescent="0.15">
      <c r="A3" s="94"/>
      <c r="B3" s="95"/>
    </row>
    <row r="4" spans="1:2" x14ac:dyDescent="0.15">
      <c r="A4" s="94"/>
      <c r="B4" s="95"/>
    </row>
    <row r="5" spans="1:2" x14ac:dyDescent="0.15">
      <c r="A5" s="94"/>
      <c r="B5" s="95"/>
    </row>
    <row r="6" spans="1:2" x14ac:dyDescent="0.15">
      <c r="A6" s="94"/>
      <c r="B6" s="95"/>
    </row>
    <row r="7" spans="1:2" x14ac:dyDescent="0.15">
      <c r="A7" s="94"/>
      <c r="B7" s="95"/>
    </row>
    <row r="8" spans="1:2" x14ac:dyDescent="0.15">
      <c r="A8" s="94"/>
      <c r="B8" s="95"/>
    </row>
    <row r="9" spans="1:2" x14ac:dyDescent="0.15">
      <c r="A9" s="94"/>
      <c r="B9" s="95"/>
    </row>
    <row r="10" spans="1:2" x14ac:dyDescent="0.15">
      <c r="A10" s="94"/>
      <c r="B10" s="95"/>
    </row>
    <row r="11" spans="1:2" x14ac:dyDescent="0.15">
      <c r="A11" s="94"/>
      <c r="B11" s="95"/>
    </row>
    <row r="12" spans="1:2" x14ac:dyDescent="0.15">
      <c r="A12" s="94"/>
      <c r="B12" s="95"/>
    </row>
    <row r="13" spans="1:2" x14ac:dyDescent="0.15">
      <c r="A13" s="94"/>
      <c r="B13" s="95"/>
    </row>
    <row r="14" spans="1:2" x14ac:dyDescent="0.15">
      <c r="A14" s="94"/>
      <c r="B14" s="95"/>
    </row>
    <row r="15" spans="1:2" x14ac:dyDescent="0.15">
      <c r="A15" s="94"/>
      <c r="B15" s="95"/>
    </row>
    <row r="16" spans="1:2" x14ac:dyDescent="0.15">
      <c r="A16" s="94"/>
      <c r="B16" s="95"/>
    </row>
    <row r="17" spans="1:2" x14ac:dyDescent="0.15">
      <c r="A17" s="94"/>
      <c r="B17" s="95"/>
    </row>
    <row r="18" spans="1:2" x14ac:dyDescent="0.15">
      <c r="A18" s="94"/>
      <c r="B18" s="95"/>
    </row>
    <row r="19" spans="1:2" x14ac:dyDescent="0.15">
      <c r="A19" s="94"/>
      <c r="B19" s="95"/>
    </row>
    <row r="20" spans="1:2" x14ac:dyDescent="0.15">
      <c r="A20" s="94"/>
      <c r="B20" s="95"/>
    </row>
    <row r="21" spans="1:2" x14ac:dyDescent="0.15">
      <c r="A21" s="94"/>
      <c r="B21" s="95"/>
    </row>
    <row r="22" spans="1:2" x14ac:dyDescent="0.15">
      <c r="A22" s="94"/>
      <c r="B22" s="95"/>
    </row>
    <row r="23" spans="1:2" x14ac:dyDescent="0.15">
      <c r="A23" s="94"/>
      <c r="B23" s="95"/>
    </row>
    <row r="24" spans="1:2" x14ac:dyDescent="0.15">
      <c r="A24" s="94"/>
      <c r="B24" s="95"/>
    </row>
    <row r="25" spans="1:2" x14ac:dyDescent="0.15">
      <c r="A25" s="94"/>
      <c r="B25" s="95"/>
    </row>
    <row r="26" spans="1:2" x14ac:dyDescent="0.15">
      <c r="A26" s="94"/>
      <c r="B26" s="95"/>
    </row>
    <row r="27" spans="1:2" x14ac:dyDescent="0.15">
      <c r="A27" s="94"/>
      <c r="B27" s="95"/>
    </row>
    <row r="28" spans="1:2" x14ac:dyDescent="0.15">
      <c r="A28" s="94"/>
      <c r="B28" s="95"/>
    </row>
    <row r="29" spans="1:2" x14ac:dyDescent="0.15">
      <c r="A29" s="94"/>
      <c r="B29" s="95"/>
    </row>
    <row r="30" spans="1:2" x14ac:dyDescent="0.15">
      <c r="A30" s="94"/>
      <c r="B30" s="95"/>
    </row>
    <row r="31" spans="1:2" x14ac:dyDescent="0.15">
      <c r="A31" s="94"/>
      <c r="B31" s="95"/>
    </row>
    <row r="32" spans="1:2" x14ac:dyDescent="0.15">
      <c r="A32" s="94"/>
      <c r="B32" s="95"/>
    </row>
    <row r="33" spans="1:2" x14ac:dyDescent="0.15">
      <c r="A33" s="94"/>
      <c r="B33" s="95"/>
    </row>
    <row r="34" spans="1:2" x14ac:dyDescent="0.15">
      <c r="A34" s="94"/>
      <c r="B34" s="95"/>
    </row>
    <row r="35" spans="1:2" x14ac:dyDescent="0.15">
      <c r="A35" s="94"/>
      <c r="B35" s="95"/>
    </row>
    <row r="36" spans="1:2" x14ac:dyDescent="0.15">
      <c r="A36" s="94"/>
      <c r="B36" s="95"/>
    </row>
    <row r="37" spans="1:2" x14ac:dyDescent="0.15">
      <c r="A37" s="94"/>
      <c r="B37" s="95"/>
    </row>
    <row r="38" spans="1:2" x14ac:dyDescent="0.15">
      <c r="A38" s="94"/>
      <c r="B38" s="95"/>
    </row>
    <row r="39" spans="1:2" x14ac:dyDescent="0.15">
      <c r="A39" s="94"/>
      <c r="B39" s="95"/>
    </row>
    <row r="40" spans="1:2" x14ac:dyDescent="0.15">
      <c r="A40" s="94"/>
      <c r="B40" s="95"/>
    </row>
    <row r="41" spans="1:2" x14ac:dyDescent="0.15">
      <c r="A41" s="94"/>
      <c r="B41" s="95"/>
    </row>
    <row r="42" spans="1:2" x14ac:dyDescent="0.15">
      <c r="A42" s="94"/>
      <c r="B42" s="95"/>
    </row>
    <row r="43" spans="1:2" x14ac:dyDescent="0.15">
      <c r="A43" s="94"/>
      <c r="B43" s="95"/>
    </row>
    <row r="44" spans="1:2" x14ac:dyDescent="0.15">
      <c r="A44" s="94"/>
      <c r="B44" s="95"/>
    </row>
    <row r="45" spans="1:2" x14ac:dyDescent="0.15">
      <c r="A45" s="94"/>
      <c r="B45" s="95"/>
    </row>
    <row r="46" spans="1:2" x14ac:dyDescent="0.15">
      <c r="A46" s="94"/>
      <c r="B46" s="95"/>
    </row>
    <row r="47" spans="1:2" x14ac:dyDescent="0.15">
      <c r="A47" s="94"/>
      <c r="B47" s="95"/>
    </row>
    <row r="48" spans="1:2" x14ac:dyDescent="0.15">
      <c r="A48" s="94"/>
      <c r="B48" s="95"/>
    </row>
    <row r="49" spans="1:2" x14ac:dyDescent="0.15">
      <c r="A49" s="94"/>
      <c r="B49" s="95"/>
    </row>
    <row r="50" spans="1:2" x14ac:dyDescent="0.15">
      <c r="A50" s="94"/>
      <c r="B50" s="95"/>
    </row>
    <row r="51" spans="1:2" x14ac:dyDescent="0.15">
      <c r="A51" s="94"/>
      <c r="B51" s="95"/>
    </row>
    <row r="52" spans="1:2" x14ac:dyDescent="0.15">
      <c r="A52" s="94"/>
      <c r="B52" s="95"/>
    </row>
    <row r="53" spans="1:2" x14ac:dyDescent="0.15">
      <c r="A53" s="94"/>
      <c r="B53" s="95"/>
    </row>
    <row r="54" spans="1:2" ht="45" customHeight="1" x14ac:dyDescent="0.15">
      <c r="A54" s="96"/>
      <c r="B54" s="97"/>
    </row>
    <row r="55" spans="1:2" ht="36" customHeight="1" x14ac:dyDescent="0.15">
      <c r="A55" s="272" t="s">
        <v>2282</v>
      </c>
      <c r="B55" s="272"/>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25" style="58" bestFit="1" customWidth="1"/>
    <col min="2" max="2" width="12" style="58" customWidth="1"/>
    <col min="3" max="3" width="12.25" style="58" customWidth="1"/>
    <col min="4" max="4" width="9.25" style="58" customWidth="1"/>
    <col min="5" max="5" width="9.25" style="58" bestFit="1" customWidth="1"/>
    <col min="6" max="6" width="11.75" style="58" bestFit="1" customWidth="1"/>
    <col min="7" max="7" width="12" style="58" bestFit="1" customWidth="1"/>
    <col min="8" max="8" width="15.25" style="58" customWidth="1"/>
    <col min="9" max="9" width="8.25" style="58" customWidth="1"/>
    <col min="10" max="10" width="15.75" style="58" bestFit="1" customWidth="1"/>
    <col min="11" max="11" width="8.25" style="58" customWidth="1"/>
    <col min="12" max="16384" width="8.625" style="58"/>
  </cols>
  <sheetData>
    <row r="1" spans="1:12" ht="16" x14ac:dyDescent="0.2">
      <c r="A1" s="58" t="s">
        <v>1761</v>
      </c>
      <c r="B1" s="58" t="s">
        <v>1803</v>
      </c>
      <c r="L1"/>
    </row>
    <row r="2" spans="1:12" ht="16" x14ac:dyDescent="0.2">
      <c r="A2" s="58" t="s">
        <v>1785</v>
      </c>
      <c r="B2" s="140">
        <v>0</v>
      </c>
      <c r="L2"/>
    </row>
    <row r="3" spans="1:12" ht="16" x14ac:dyDescent="0.2">
      <c r="L3"/>
    </row>
    <row r="4" spans="1:12" ht="39" x14ac:dyDescent="0.2">
      <c r="A4" s="58" t="s">
        <v>1802</v>
      </c>
      <c r="B4" s="58" t="s">
        <v>1759</v>
      </c>
      <c r="C4" s="58" t="s">
        <v>1760</v>
      </c>
      <c r="D4" s="58" t="s">
        <v>439</v>
      </c>
      <c r="E4" s="58" t="s">
        <v>1801</v>
      </c>
      <c r="F4" s="58" t="s">
        <v>442</v>
      </c>
      <c r="G4" s="58" t="s">
        <v>441</v>
      </c>
      <c r="H4" s="58" t="s">
        <v>440</v>
      </c>
      <c r="I4" s="58" t="s">
        <v>1774</v>
      </c>
      <c r="J4"/>
      <c r="K4"/>
      <c r="L4"/>
    </row>
    <row r="5" spans="1:12" ht="104" x14ac:dyDescent="0.2">
      <c r="A5" s="140" t="s">
        <v>124</v>
      </c>
      <c r="B5" s="140" t="s">
        <v>75</v>
      </c>
      <c r="C5" s="140">
        <v>0</v>
      </c>
      <c r="D5" s="141" t="s">
        <v>463</v>
      </c>
      <c r="E5" s="140" t="s">
        <v>464</v>
      </c>
      <c r="F5" s="140" t="s">
        <v>518</v>
      </c>
      <c r="G5" s="140" t="s">
        <v>518</v>
      </c>
      <c r="H5" s="140" t="s">
        <v>604</v>
      </c>
      <c r="I5" s="140" t="s">
        <v>2709</v>
      </c>
      <c r="J5"/>
      <c r="K5"/>
      <c r="L5"/>
    </row>
    <row r="6" spans="1:12" ht="117" x14ac:dyDescent="0.2">
      <c r="A6" s="140" t="s">
        <v>125</v>
      </c>
      <c r="B6" s="140" t="s">
        <v>443</v>
      </c>
      <c r="C6" s="140">
        <v>0</v>
      </c>
      <c r="D6" s="141" t="s">
        <v>2709</v>
      </c>
      <c r="E6" s="140" t="s">
        <v>2709</v>
      </c>
      <c r="F6" s="140" t="s">
        <v>519</v>
      </c>
      <c r="G6" s="140" t="s">
        <v>519</v>
      </c>
      <c r="H6" s="140" t="s">
        <v>2709</v>
      </c>
      <c r="I6" s="140">
        <v>13</v>
      </c>
      <c r="J6"/>
      <c r="K6"/>
      <c r="L6"/>
    </row>
    <row r="7" spans="1:12" ht="65" x14ac:dyDescent="0.2">
      <c r="A7" s="140" t="s">
        <v>126</v>
      </c>
      <c r="B7" s="140" t="s">
        <v>2394</v>
      </c>
      <c r="C7" s="140">
        <v>0</v>
      </c>
      <c r="D7" s="141" t="s">
        <v>2709</v>
      </c>
      <c r="E7" s="140" t="s">
        <v>465</v>
      </c>
      <c r="F7" s="140" t="s">
        <v>520</v>
      </c>
      <c r="G7" s="140" t="s">
        <v>520</v>
      </c>
      <c r="H7" s="140" t="s">
        <v>605</v>
      </c>
      <c r="I7" s="140">
        <v>12</v>
      </c>
      <c r="J7"/>
      <c r="K7"/>
      <c r="L7"/>
    </row>
    <row r="8" spans="1:12" ht="65" x14ac:dyDescent="0.2">
      <c r="A8" s="140" t="s">
        <v>127</v>
      </c>
      <c r="B8" s="140" t="s">
        <v>2397</v>
      </c>
      <c r="C8" s="140">
        <v>0</v>
      </c>
      <c r="D8" s="141" t="s">
        <v>2709</v>
      </c>
      <c r="E8" s="140" t="s">
        <v>2709</v>
      </c>
      <c r="F8" s="140" t="s">
        <v>2709</v>
      </c>
      <c r="G8" s="140" t="s">
        <v>2709</v>
      </c>
      <c r="H8" s="140" t="s">
        <v>2709</v>
      </c>
      <c r="I8" s="140" t="s">
        <v>2709</v>
      </c>
      <c r="J8"/>
      <c r="K8"/>
      <c r="L8"/>
    </row>
    <row r="9" spans="1:12" ht="65" x14ac:dyDescent="0.2">
      <c r="A9" s="140" t="s">
        <v>128</v>
      </c>
      <c r="B9" s="140" t="s">
        <v>2675</v>
      </c>
      <c r="C9" s="140">
        <v>0</v>
      </c>
      <c r="D9" s="141" t="s">
        <v>2709</v>
      </c>
      <c r="E9" s="140" t="s">
        <v>465</v>
      </c>
      <c r="F9" s="140" t="s">
        <v>520</v>
      </c>
      <c r="G9" s="140" t="s">
        <v>520</v>
      </c>
      <c r="H9" s="140" t="s">
        <v>606</v>
      </c>
      <c r="I9" s="140">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M1" sqref="M1"/>
    </sheetView>
  </sheetViews>
  <sheetFormatPr baseColWidth="10" defaultColWidth="6.625" defaultRowHeight="15" customHeight="1" x14ac:dyDescent="0.15"/>
  <cols>
    <col min="1" max="1" width="8.25" customWidth="1"/>
    <col min="2" max="2" width="58.5" style="29" customWidth="1"/>
    <col min="3" max="3" width="24.625" style="18" customWidth="1"/>
    <col min="4" max="4" width="24.625" style="5" customWidth="1"/>
    <col min="5" max="5" width="24.625" style="6" customWidth="1"/>
    <col min="6" max="7" width="24.625" style="18" customWidth="1"/>
    <col min="8" max="8" width="26.625" style="6" customWidth="1"/>
    <col min="9" max="9" width="12" style="3" customWidth="1"/>
    <col min="10" max="10" width="15.75" style="3" customWidth="1"/>
    <col min="11" max="259" width="6.625" style="3" customWidth="1"/>
  </cols>
  <sheetData>
    <row r="1" spans="1:10" ht="36" customHeight="1" x14ac:dyDescent="0.15">
      <c r="A1" s="365" t="s">
        <v>3163</v>
      </c>
      <c r="B1" s="366"/>
      <c r="C1" s="366"/>
      <c r="D1" s="366"/>
      <c r="E1" s="366"/>
      <c r="F1" s="366"/>
      <c r="G1" s="366"/>
      <c r="H1" s="366"/>
      <c r="I1" s="366"/>
      <c r="J1" s="366"/>
    </row>
    <row r="2" spans="1:10" ht="36" customHeight="1" x14ac:dyDescent="0.15">
      <c r="A2" s="284" t="s">
        <v>3164</v>
      </c>
      <c r="B2" s="284"/>
      <c r="C2" s="284"/>
      <c r="D2" s="284"/>
      <c r="E2" s="284"/>
      <c r="F2" s="284"/>
      <c r="G2" s="284"/>
      <c r="H2" s="284"/>
      <c r="I2" s="78"/>
      <c r="J2" s="78"/>
    </row>
    <row r="3" spans="1:10" ht="2" customHeight="1" x14ac:dyDescent="0.15">
      <c r="A3" s="66"/>
      <c r="B3" s="66"/>
      <c r="C3" s="66"/>
      <c r="D3" s="66"/>
      <c r="E3" s="66"/>
      <c r="F3" s="66"/>
      <c r="G3" s="66"/>
      <c r="H3" s="66"/>
      <c r="I3" s="78"/>
      <c r="J3" s="78"/>
    </row>
    <row r="4" spans="1:10" ht="2" customHeight="1" x14ac:dyDescent="0.15">
      <c r="A4" s="66"/>
      <c r="B4" s="66"/>
      <c r="C4" s="66"/>
      <c r="D4" s="66"/>
      <c r="E4" s="66"/>
      <c r="F4" s="66"/>
      <c r="G4" s="66"/>
      <c r="H4" s="66"/>
      <c r="I4" s="78"/>
      <c r="J4" s="78"/>
    </row>
    <row r="5" spans="1:10" ht="2" customHeight="1" x14ac:dyDescent="0.15">
      <c r="A5" s="66"/>
      <c r="B5" s="66"/>
      <c r="C5" s="66"/>
      <c r="D5" s="66"/>
      <c r="E5" s="66"/>
      <c r="F5" s="66"/>
      <c r="G5" s="66"/>
      <c r="H5" s="66"/>
      <c r="I5" s="78"/>
      <c r="J5" s="78"/>
    </row>
    <row r="6" spans="1:10" ht="2" customHeight="1" x14ac:dyDescent="0.15">
      <c r="A6" s="66"/>
      <c r="B6" s="66"/>
      <c r="C6" s="66"/>
      <c r="D6" s="66"/>
      <c r="E6" s="66"/>
      <c r="F6" s="66"/>
      <c r="G6" s="66"/>
      <c r="H6" s="66"/>
      <c r="I6" s="78"/>
      <c r="J6" s="78"/>
    </row>
    <row r="7" spans="1:10" ht="2" customHeight="1" x14ac:dyDescent="0.15">
      <c r="A7" s="66"/>
      <c r="B7" s="66"/>
      <c r="C7" s="66"/>
      <c r="D7" s="66"/>
      <c r="E7" s="66"/>
      <c r="F7" s="66"/>
      <c r="G7" s="66"/>
      <c r="H7" s="66"/>
      <c r="I7" s="78"/>
      <c r="J7" s="78"/>
    </row>
    <row r="8" spans="1:10" ht="2" customHeight="1" x14ac:dyDescent="0.15">
      <c r="A8" s="66"/>
      <c r="B8" s="66"/>
      <c r="C8" s="66"/>
      <c r="D8" s="66"/>
      <c r="E8" s="66"/>
      <c r="F8" s="66"/>
      <c r="G8" s="66"/>
      <c r="H8" s="66"/>
      <c r="I8" s="78"/>
      <c r="J8" s="78"/>
    </row>
    <row r="9" spans="1:10" ht="2" customHeight="1" x14ac:dyDescent="0.15">
      <c r="A9" s="66"/>
      <c r="B9" s="66"/>
      <c r="C9" s="66"/>
      <c r="D9" s="66"/>
      <c r="E9" s="66"/>
      <c r="F9" s="66"/>
      <c r="G9" s="66"/>
      <c r="H9" s="66"/>
      <c r="I9" s="78"/>
      <c r="J9" s="78"/>
    </row>
    <row r="10" spans="1:10" ht="2" customHeight="1" x14ac:dyDescent="0.15">
      <c r="A10" s="66"/>
      <c r="B10" s="66"/>
      <c r="C10" s="66"/>
      <c r="D10" s="66"/>
      <c r="E10" s="66"/>
      <c r="F10" s="66"/>
      <c r="G10" s="66"/>
      <c r="H10" s="66"/>
      <c r="I10" s="78"/>
      <c r="J10" s="78"/>
    </row>
    <row r="11" spans="1:10" ht="2" customHeight="1" x14ac:dyDescent="0.15">
      <c r="A11" s="66"/>
      <c r="B11" s="66"/>
      <c r="C11" s="66"/>
      <c r="D11" s="66"/>
      <c r="E11" s="66"/>
      <c r="F11" s="66"/>
      <c r="G11" s="66"/>
      <c r="H11" s="66"/>
      <c r="I11" s="78"/>
      <c r="J11" s="78"/>
    </row>
    <row r="12" spans="1:10" ht="2" customHeight="1" x14ac:dyDescent="0.15">
      <c r="A12" s="66"/>
      <c r="B12" s="66"/>
      <c r="C12" s="66"/>
      <c r="D12" s="66"/>
      <c r="E12" s="66"/>
      <c r="F12" s="66"/>
      <c r="G12" s="66"/>
      <c r="H12" s="66"/>
      <c r="I12" s="78"/>
      <c r="J12" s="78"/>
    </row>
    <row r="13" spans="1:10" ht="2" customHeight="1" x14ac:dyDescent="0.15">
      <c r="A13" s="66"/>
      <c r="B13" s="66"/>
      <c r="C13" s="66"/>
      <c r="D13" s="66"/>
      <c r="E13" s="66"/>
      <c r="F13" s="66"/>
      <c r="G13" s="66"/>
      <c r="H13" s="66"/>
      <c r="I13" s="78"/>
      <c r="J13" s="78"/>
    </row>
    <row r="14" spans="1:10" ht="2" customHeight="1" x14ac:dyDescent="0.15">
      <c r="A14" s="66"/>
      <c r="B14" s="66"/>
      <c r="C14" s="66"/>
      <c r="D14" s="66"/>
      <c r="E14" s="66"/>
      <c r="F14" s="66"/>
      <c r="G14" s="66"/>
      <c r="H14" s="66"/>
      <c r="I14" s="78"/>
      <c r="J14" s="78"/>
    </row>
    <row r="15" spans="1:10" ht="2" customHeight="1" x14ac:dyDescent="0.15">
      <c r="A15" s="66"/>
      <c r="B15" s="66"/>
      <c r="C15" s="66"/>
      <c r="D15" s="66"/>
      <c r="E15" s="66"/>
      <c r="F15" s="66"/>
      <c r="G15" s="66"/>
      <c r="H15" s="66"/>
      <c r="I15" s="78"/>
      <c r="J15" s="78"/>
    </row>
    <row r="16" spans="1:10" ht="2" customHeight="1" x14ac:dyDescent="0.15">
      <c r="A16" s="66"/>
      <c r="B16" s="66"/>
      <c r="C16" s="66"/>
      <c r="D16" s="66"/>
      <c r="E16" s="66"/>
      <c r="F16" s="66"/>
      <c r="G16" s="66"/>
      <c r="H16" s="66"/>
      <c r="I16" s="78"/>
      <c r="J16" s="78"/>
    </row>
    <row r="17" spans="1:259" ht="2" customHeight="1" x14ac:dyDescent="0.15">
      <c r="A17" s="66"/>
      <c r="B17" s="66"/>
      <c r="C17" s="66"/>
      <c r="D17" s="66"/>
      <c r="E17" s="66"/>
      <c r="F17" s="66"/>
      <c r="G17" s="66"/>
      <c r="H17" s="66"/>
      <c r="I17" s="78"/>
      <c r="J17" s="78"/>
    </row>
    <row r="18" spans="1:259" ht="2" customHeight="1" x14ac:dyDescent="0.15">
      <c r="A18" s="66"/>
      <c r="B18" s="66"/>
      <c r="C18" s="66"/>
      <c r="D18" s="66"/>
      <c r="E18" s="66"/>
      <c r="F18" s="66"/>
      <c r="G18" s="66"/>
      <c r="H18" s="66"/>
      <c r="I18" s="78"/>
      <c r="J18" s="78"/>
    </row>
    <row r="19" spans="1:259" ht="2" customHeight="1" x14ac:dyDescent="0.15">
      <c r="A19" s="66"/>
      <c r="B19" s="66"/>
      <c r="C19" s="66"/>
      <c r="D19" s="66"/>
      <c r="E19" s="66"/>
      <c r="F19" s="66"/>
      <c r="G19" s="66"/>
      <c r="H19" s="66"/>
      <c r="I19" s="78"/>
      <c r="J19" s="78"/>
    </row>
    <row r="20" spans="1:259" ht="2" customHeight="1" x14ac:dyDescent="0.15">
      <c r="A20" s="66"/>
      <c r="B20" s="66"/>
      <c r="C20" s="66"/>
      <c r="D20" s="66"/>
      <c r="E20" s="66"/>
      <c r="F20" s="66"/>
      <c r="G20" s="66"/>
      <c r="H20" s="66"/>
      <c r="I20" s="78"/>
      <c r="J20" s="78"/>
    </row>
    <row r="21" spans="1:259" ht="2" customHeight="1" x14ac:dyDescent="0.15">
      <c r="A21" s="66"/>
      <c r="B21" s="66"/>
      <c r="C21" s="66"/>
      <c r="D21" s="66"/>
      <c r="E21" s="66"/>
      <c r="F21" s="66"/>
      <c r="G21" s="66"/>
      <c r="H21" s="66"/>
      <c r="I21" s="78"/>
      <c r="J21" s="78"/>
    </row>
    <row r="22" spans="1:259" s="28" customFormat="1" ht="36" customHeight="1" x14ac:dyDescent="0.15">
      <c r="A22" s="139" t="s">
        <v>1758</v>
      </c>
      <c r="B22" s="133" t="s">
        <v>12</v>
      </c>
      <c r="C22" s="19" t="s">
        <v>438</v>
      </c>
      <c r="D22" s="19" t="s">
        <v>439</v>
      </c>
      <c r="E22" s="19" t="s">
        <v>1801</v>
      </c>
      <c r="F22" s="19" t="s">
        <v>442</v>
      </c>
      <c r="G22" s="19" t="s">
        <v>441</v>
      </c>
      <c r="H22" s="19" t="s">
        <v>440</v>
      </c>
      <c r="I22" s="134" t="s">
        <v>1774</v>
      </c>
      <c r="J22" s="134" t="s">
        <v>2594</v>
      </c>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row>
    <row r="23" spans="1:259" s="85" customFormat="1" ht="17" customHeight="1" x14ac:dyDescent="0.15">
      <c r="A23" s="82"/>
      <c r="B23" s="82"/>
      <c r="C23" s="83"/>
      <c r="D23" s="83"/>
      <c r="E23" s="83"/>
      <c r="F23" s="83"/>
      <c r="G23" s="83"/>
      <c r="H23" s="83"/>
      <c r="I23" s="83"/>
      <c r="J23" s="83"/>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c r="IY23" s="84"/>
    </row>
    <row r="24" spans="1:259" ht="48" customHeight="1" x14ac:dyDescent="0.15">
      <c r="A24" s="11" t="s">
        <v>124</v>
      </c>
      <c r="B24" s="24" t="str">
        <f>VLOOKUP(A24,'HECVAT - Full | Vendor Response'!A$26:B$283,2,FALSE)</f>
        <v>Does your product process protected health information (PHI) or any data covered by the Health Insurance Portability and Accountability Act?</v>
      </c>
      <c r="C24" s="138" t="str">
        <f>IF(LEN(VLOOKUP($A24,Questions!$B:$AA,20,FALSE))=0,"",VLOOKUP($A24,Questions!$B:$AA,20,FALSE))</f>
        <v xml:space="preserve"> </v>
      </c>
      <c r="D24" s="30" t="str">
        <f>IF(LEN(VLOOKUP($A24,Questions!$B:$AA,21,FALSE))=0,"",VLOOKUP($A24,Questions!$B:$AA,21,FALSE))</f>
        <v xml:space="preserve"> </v>
      </c>
      <c r="E24" s="30" t="str">
        <f>IF(LEN(VLOOKUP($A24,Questions!$B:$AA,22,FALSE))=0,"",VLOOKUP($A24,Questions!$B:$AA,22,FALSE))</f>
        <v xml:space="preserve"> </v>
      </c>
      <c r="F24" s="30" t="str">
        <f>IF(LEN(VLOOKUP($A24,Questions!$B:$AA,23,FALSE))=0,"",VLOOKUP($A24,Questions!$B:$AA,23,FALSE))</f>
        <v xml:space="preserve"> </v>
      </c>
      <c r="G24" s="30" t="str">
        <f>IF(LEN(VLOOKUP($A24,Questions!$B:$AA,24,FALSE))=0,"",VLOOKUP($A24,Questions!$B:$AA,24,FALSE))</f>
        <v xml:space="preserve"> </v>
      </c>
      <c r="H24" s="30" t="str">
        <f>IF(LEN(VLOOKUP($A24,Questions!$B:$AA,25,FALSE))=0,"",VLOOKUP($A24,Questions!$B:$AA,25,FALSE))</f>
        <v xml:space="preserve"> </v>
      </c>
      <c r="I24" s="31" t="str">
        <f>IF(LEN(VLOOKUP($A24,Questions!$B:$AA,26,FALSE))=0,"",VLOOKUP($A24,Questions!$B:$AA,26,FALSE))</f>
        <v xml:space="preserve"> </v>
      </c>
      <c r="J24" s="31" t="str">
        <f>IF(LEN(VLOOKUP($A24,Questions!$B:$AB,27,FALSE))=0,"",VLOOKUP($A24,Questions!$B:$AB,27,FALSE))</f>
        <v xml:space="preserve"> </v>
      </c>
    </row>
    <row r="25" spans="1:259" ht="48" customHeight="1" x14ac:dyDescent="0.15">
      <c r="A25" s="11" t="s">
        <v>125</v>
      </c>
      <c r="B25" s="24" t="str">
        <f>VLOOKUP(A25,'HECVAT - Full | Vendor Response'!A$26:B$283,2,FALSE)</f>
        <v>Will institution data be shared with or hosted by any third parties? (e.g. any entity not wholly-owned by your company is considered a third-party)</v>
      </c>
      <c r="C25" s="30" t="str">
        <f>IF(LEN(VLOOKUP($A25,Questions!$B:$AA,20,FALSE))=0,"",VLOOKUP($A25,Questions!$B:$AA,20,FALSE))</f>
        <v xml:space="preserve"> </v>
      </c>
      <c r="D25" s="31" t="str">
        <f>IF(LEN(VLOOKUP($A25,Questions!$B:$AA,21,FALSE))=0,"",VLOOKUP($A25,Questions!$B:$AA,21,FALSE))</f>
        <v xml:space="preserve"> </v>
      </c>
      <c r="E25" s="31" t="str">
        <f>IF(LEN(VLOOKUP($A25,Questions!$B:$AA,22,FALSE))=0,"",VLOOKUP($A25,Questions!$B:$AA,22,FALSE))</f>
        <v xml:space="preserve"> </v>
      </c>
      <c r="F25" s="31" t="str">
        <f>IF(LEN(VLOOKUP($A25,Questions!$B:$AA,23,FALSE))=0,"",VLOOKUP($A25,Questions!$B:$AA,23,FALSE))</f>
        <v xml:space="preserve"> </v>
      </c>
      <c r="G25" s="31" t="str">
        <f>IF(LEN(VLOOKUP($A25,Questions!$B:$AA,24,FALSE))=0,"",VLOOKUP($A25,Questions!$B:$AA,24,FALSE))</f>
        <v xml:space="preserve"> </v>
      </c>
      <c r="H25" s="30" t="str">
        <f>IF(LEN(VLOOKUP($A25,Questions!$B:$AA,25,FALSE))=0,"",VLOOKUP($A25,Questions!$B:$AA,25,FALSE))</f>
        <v xml:space="preserve"> </v>
      </c>
      <c r="I25" s="31" t="str">
        <f>IF(LEN(VLOOKUP($A25,Questions!$B:$AA,26,FALSE))=0,"",VLOOKUP($A25,Questions!$B:$AA,26,FALSE))</f>
        <v xml:space="preserve"> </v>
      </c>
      <c r="J25" s="31" t="str">
        <f>IF(LEN(VLOOKUP($A25,Questions!$B:$AB,27,FALSE))=0,"",VLOOKUP($A25,Questions!$B:$AB,27,FALSE))</f>
        <v xml:space="preserve"> </v>
      </c>
    </row>
    <row r="26" spans="1:259" ht="48" customHeight="1" x14ac:dyDescent="0.15">
      <c r="A26" s="11" t="s">
        <v>126</v>
      </c>
      <c r="B26" s="24" t="str">
        <f>VLOOKUP(A26,'HECVAT - Full | Vendor Response'!A$26:B$283,2,FALSE)</f>
        <v>Do you have a well documented Business Continuity Plan (BCP) that is tested annually?</v>
      </c>
      <c r="C26" s="30" t="str">
        <f>IF(LEN(VLOOKUP($A26,Questions!$B:$AA,20,FALSE))=0,"",VLOOKUP($A26,Questions!$B:$AA,20,FALSE))</f>
        <v xml:space="preserve"> </v>
      </c>
      <c r="D26" s="31" t="str">
        <f>IF(LEN(VLOOKUP($A26,Questions!$B:$AA,21,FALSE))=0,"",VLOOKUP($A26,Questions!$B:$AA,21,FALSE))</f>
        <v xml:space="preserve"> </v>
      </c>
      <c r="E26" s="31" t="str">
        <f>IF(LEN(VLOOKUP($A26,Questions!$B:$AA,22,FALSE))=0,"",VLOOKUP($A26,Questions!$B:$AA,22,FALSE))</f>
        <v xml:space="preserve"> </v>
      </c>
      <c r="F26" s="30" t="str">
        <f>IF(LEN(VLOOKUP($A26,Questions!$B:$AA,23,FALSE))=0,"",VLOOKUP($A26,Questions!$B:$AA,23,FALSE))</f>
        <v xml:space="preserve"> </v>
      </c>
      <c r="G26" s="30" t="str">
        <f>IF(LEN(VLOOKUP($A26,Questions!$B:$AA,24,FALSE))=0,"",VLOOKUP($A26,Questions!$B:$AA,24,FALSE))</f>
        <v xml:space="preserve"> </v>
      </c>
      <c r="H26" s="31" t="str">
        <f>IF(LEN(VLOOKUP($A26,Questions!$B:$AA,25,FALSE))=0,"",VLOOKUP($A26,Questions!$B:$AA,25,FALSE))</f>
        <v xml:space="preserve"> </v>
      </c>
      <c r="I26" s="30" t="str">
        <f>IF(LEN(VLOOKUP($A26,Questions!$B:$AA,26,FALSE))=0,"",VLOOKUP($A26,Questions!$B:$AA,26,FALSE))</f>
        <v xml:space="preserve"> </v>
      </c>
      <c r="J26" s="30" t="str">
        <f>IF(LEN(VLOOKUP($A26,Questions!$B:$AB,27,FALSE))=0,"",VLOOKUP($A26,Questions!$B:$AB,27,FALSE))</f>
        <v xml:space="preserve"> </v>
      </c>
    </row>
    <row r="27" spans="1:259" ht="48" customHeight="1" x14ac:dyDescent="0.15">
      <c r="A27" s="11" t="s">
        <v>127</v>
      </c>
      <c r="B27" s="24" t="str">
        <f>VLOOKUP(A27,'HECVAT - Full | Vendor Response'!A$26:B$283,2,FALSE)</f>
        <v>Do you have a well documented Disaster Recovery Plan (DRP) that is tested annually?</v>
      </c>
      <c r="C27" s="30" t="str">
        <f>IF(LEN(VLOOKUP($A27,Questions!$B:$AA,20,FALSE))=0,"",VLOOKUP($A27,Questions!$B:$AA,20,FALSE))</f>
        <v xml:space="preserve"> </v>
      </c>
      <c r="D27" s="31" t="str">
        <f>IF(LEN(VLOOKUP($A27,Questions!$B:$AA,21,FALSE))=0,"",VLOOKUP($A27,Questions!$B:$AA,21,FALSE))</f>
        <v xml:space="preserve"> </v>
      </c>
      <c r="E27" s="30" t="str">
        <f>IF(LEN(VLOOKUP($A27,Questions!$B:$AA,22,FALSE))=0,"",VLOOKUP($A27,Questions!$B:$AA,22,FALSE))</f>
        <v xml:space="preserve"> </v>
      </c>
      <c r="F27" s="30" t="str">
        <f>IF(LEN(VLOOKUP($A27,Questions!$B:$AA,23,FALSE))=0,"",VLOOKUP($A27,Questions!$B:$AA,23,FALSE))</f>
        <v xml:space="preserve"> </v>
      </c>
      <c r="G27" s="30" t="str">
        <f>IF(LEN(VLOOKUP($A27,Questions!$B:$AA,24,FALSE))=0,"",VLOOKUP($A27,Questions!$B:$AA,24,FALSE))</f>
        <v xml:space="preserve"> </v>
      </c>
      <c r="H27" s="30" t="str">
        <f>IF(LEN(VLOOKUP($A27,Questions!$B:$AA,25,FALSE))=0,"",VLOOKUP($A27,Questions!$B:$AA,25,FALSE))</f>
        <v xml:space="preserve"> </v>
      </c>
      <c r="I27" s="30" t="str">
        <f>IF(LEN(VLOOKUP($A27,Questions!$B:$AA,26,FALSE))=0,"",VLOOKUP($A27,Questions!$B:$AA,26,FALSE))</f>
        <v xml:space="preserve"> </v>
      </c>
      <c r="J27" s="30" t="str">
        <f>IF(LEN(VLOOKUP($A27,Questions!$B:$AB,27,FALSE))=0,"",VLOOKUP($A27,Questions!$B:$AB,27,FALSE))</f>
        <v xml:space="preserve"> </v>
      </c>
    </row>
    <row r="28" spans="1:259" ht="48" customHeight="1" x14ac:dyDescent="0.15">
      <c r="A28" s="11" t="s">
        <v>128</v>
      </c>
      <c r="B28" s="24" t="str">
        <f>VLOOKUP(A28,'HECVAT - Full | Vendor Response'!A$26:B$283,2,FALSE)</f>
        <v>Is the vended product designed to process or store Credit Card information?</v>
      </c>
      <c r="C28" s="30" t="str">
        <f>IF(LEN(VLOOKUP($A28,Questions!$B:$AA,20,FALSE))=0,"",VLOOKUP($A28,Questions!$B:$AA,20,FALSE))</f>
        <v xml:space="preserve"> </v>
      </c>
      <c r="D28" s="31" t="str">
        <f>IF(LEN(VLOOKUP($A28,Questions!$B:$AA,21,FALSE))=0,"",VLOOKUP($A28,Questions!$B:$AA,21,FALSE))</f>
        <v xml:space="preserve"> </v>
      </c>
      <c r="E28" s="30" t="str">
        <f>IF(LEN(VLOOKUP($A28,Questions!$B:$AA,22,FALSE))=0,"",VLOOKUP($A28,Questions!$B:$AA,22,FALSE))</f>
        <v xml:space="preserve"> </v>
      </c>
      <c r="F28" s="30" t="str">
        <f>IF(LEN(VLOOKUP($A28,Questions!$B:$AA,23,FALSE))=0,"",VLOOKUP($A28,Questions!$B:$AA,23,FALSE))</f>
        <v xml:space="preserve"> </v>
      </c>
      <c r="G28" s="30" t="str">
        <f>IF(LEN(VLOOKUP($A28,Questions!$B:$AA,24,FALSE))=0,"",VLOOKUP($A28,Questions!$B:$AA,24,FALSE))</f>
        <v xml:space="preserve"> </v>
      </c>
      <c r="H28" s="30" t="str">
        <f>IF(LEN(VLOOKUP($A28,Questions!$B:$AA,25,FALSE))=0,"",VLOOKUP($A28,Questions!$B:$AA,25,FALSE))</f>
        <v xml:space="preserve"> </v>
      </c>
      <c r="I28" s="30" t="str">
        <f>IF(LEN(VLOOKUP($A28,Questions!$B:$AA,26,FALSE))=0,"",VLOOKUP($A28,Questions!$B:$AA,26,FALSE))</f>
        <v xml:space="preserve"> </v>
      </c>
      <c r="J28" s="30" t="str">
        <f>IF(LEN(VLOOKUP($A28,Questions!$B:$AB,27,FALSE))=0,"",VLOOKUP($A28,Questions!$B:$AB,27,FALSE))</f>
        <v xml:space="preserve"> </v>
      </c>
    </row>
    <row r="29" spans="1:259" ht="48" customHeight="1" x14ac:dyDescent="0.15">
      <c r="A29" s="11" t="s">
        <v>129</v>
      </c>
      <c r="B29" s="24" t="str">
        <f>VLOOKUP(A29,'HECVAT - Full | Vendor Response'!A$26:B$283,2,FALSE)</f>
        <v>Does your company provide professional services pertaining to this product?</v>
      </c>
      <c r="C29" s="30" t="str">
        <f>IF(LEN(VLOOKUP($A29,Questions!$B:$AA,20,FALSE))=0,"",VLOOKUP($A29,Questions!$B:$AA,20,FALSE))</f>
        <v xml:space="preserve"> </v>
      </c>
      <c r="D29" s="31" t="str">
        <f>IF(LEN(VLOOKUP($A29,Questions!$B:$AA,21,FALSE))=0,"",VLOOKUP($A29,Questions!$B:$AA,21,FALSE))</f>
        <v xml:space="preserve"> </v>
      </c>
      <c r="E29" s="30" t="str">
        <f>IF(LEN(VLOOKUP($A29,Questions!$B:$AA,22,FALSE))=0,"",VLOOKUP($A29,Questions!$B:$AA,22,FALSE))</f>
        <v xml:space="preserve"> </v>
      </c>
      <c r="F29" s="30" t="str">
        <f>IF(LEN(VLOOKUP($A29,Questions!$B:$AA,23,FALSE))=0,"",VLOOKUP($A29,Questions!$B:$AA,23,FALSE))</f>
        <v xml:space="preserve"> </v>
      </c>
      <c r="G29" s="30" t="str">
        <f>IF(LEN(VLOOKUP($A29,Questions!$B:$AA,24,FALSE))=0,"",VLOOKUP($A29,Questions!$B:$AA,24,FALSE))</f>
        <v xml:space="preserve"> </v>
      </c>
      <c r="H29" s="30" t="str">
        <f>IF(LEN(VLOOKUP($A29,Questions!$B:$AA,25,FALSE))=0,"",VLOOKUP($A29,Questions!$B:$AA,25,FALSE))</f>
        <v xml:space="preserve"> </v>
      </c>
      <c r="I29" s="30" t="str">
        <f>IF(LEN(VLOOKUP($A29,Questions!$B:$AA,26,FALSE))=0,"",VLOOKUP($A29,Questions!$B:$AA,26,FALSE))</f>
        <v xml:space="preserve"> </v>
      </c>
      <c r="J29" s="30" t="str">
        <f>IF(LEN(VLOOKUP($A29,Questions!$B:$AB,27,FALSE))=0,"",VLOOKUP($A29,Questions!$B:$AB,27,FALSE))</f>
        <v xml:space="preserve"> </v>
      </c>
    </row>
    <row r="30" spans="1:259" ht="48" customHeight="1" x14ac:dyDescent="0.15">
      <c r="A30" s="11" t="s">
        <v>130</v>
      </c>
      <c r="B30" s="24" t="str">
        <f>VLOOKUP(A30,'HECVAT - Full | Vendor Response'!A$26:B$283,2,FALSE)</f>
        <v>Select your hosting option</v>
      </c>
      <c r="C30" s="30" t="str">
        <f>IF(LEN(VLOOKUP($A30,Questions!$B:$AA,20,FALSE))=0,"",VLOOKUP($A30,Questions!$B:$AA,20,FALSE))</f>
        <v xml:space="preserve"> </v>
      </c>
      <c r="D30" s="31" t="str">
        <f>IF(LEN(VLOOKUP($A30,Questions!$B:$AA,21,FALSE))=0,"",VLOOKUP($A30,Questions!$B:$AA,21,FALSE))</f>
        <v xml:space="preserve"> </v>
      </c>
      <c r="E30" s="31" t="str">
        <f>IF(LEN(VLOOKUP($A30,Questions!$B:$AA,22,FALSE))=0,"",VLOOKUP($A30,Questions!$B:$AA,22,FALSE))</f>
        <v xml:space="preserve"> </v>
      </c>
      <c r="F30" s="31" t="str">
        <f>IF(LEN(VLOOKUP($A30,Questions!$B:$AA,23,FALSE))=0,"",VLOOKUP($A30,Questions!$B:$AA,23,FALSE))</f>
        <v xml:space="preserve"> </v>
      </c>
      <c r="G30" s="31" t="str">
        <f>IF(LEN(VLOOKUP($A30,Questions!$B:$AA,24,FALSE))=0,"",VLOOKUP($A30,Questions!$B:$AA,24,FALSE))</f>
        <v xml:space="preserve"> </v>
      </c>
      <c r="H30" s="31" t="str">
        <f>IF(LEN(VLOOKUP($A30,Questions!$B:$AA,25,FALSE))=0,"",VLOOKUP($A30,Questions!$B:$AA,25,FALSE))</f>
        <v xml:space="preserve"> </v>
      </c>
      <c r="I30" s="30" t="str">
        <f>IF(LEN(VLOOKUP($A30,Questions!$B:$AA,26,FALSE))=0,"",VLOOKUP($A30,Questions!$B:$AA,26,FALSE))</f>
        <v xml:space="preserve"> </v>
      </c>
      <c r="J30" s="30" t="str">
        <f>IF(LEN(VLOOKUP($A30,Questions!$B:$AB,27,FALSE))=0,"",VLOOKUP($A30,Questions!$B:$AB,27,FALSE))</f>
        <v xml:space="preserve"> </v>
      </c>
    </row>
    <row r="31" spans="1:259" s="28" customFormat="1" ht="36" customHeight="1" x14ac:dyDescent="0.15">
      <c r="A31" s="367" t="s">
        <v>119</v>
      </c>
      <c r="B31" s="368"/>
      <c r="C31" s="19" t="str">
        <f>C$22</f>
        <v>CIS Critical Security Controls v6.1</v>
      </c>
      <c r="D31" s="19" t="str">
        <f t="shared" ref="D31:J31" si="0">D$22</f>
        <v>HIPAA</v>
      </c>
      <c r="E31" s="19" t="str">
        <f t="shared" si="0"/>
        <v>ISO 27002:27013</v>
      </c>
      <c r="F31" s="19" t="str">
        <f t="shared" si="0"/>
        <v>NIST Cybersecurity Framework</v>
      </c>
      <c r="G31" s="19" t="str">
        <f t="shared" si="0"/>
        <v>NIST SP 800-171r1</v>
      </c>
      <c r="H31" s="19" t="str">
        <f t="shared" si="0"/>
        <v>NIST SP 800-53r4</v>
      </c>
      <c r="I31" s="19" t="str">
        <f t="shared" si="0"/>
        <v>PCI DSS</v>
      </c>
      <c r="J31" s="19" t="str">
        <f t="shared" si="0"/>
        <v>Trusted CI</v>
      </c>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c r="GY31" s="27"/>
      <c r="GZ31" s="27"/>
      <c r="HA31" s="27"/>
      <c r="HB31" s="27"/>
      <c r="HC31" s="27"/>
      <c r="HD31" s="27"/>
      <c r="HE31" s="27"/>
      <c r="HF31" s="27"/>
      <c r="HG31" s="27"/>
      <c r="HH31" s="27"/>
      <c r="HI31" s="27"/>
      <c r="HJ31" s="27"/>
      <c r="HK31" s="27"/>
      <c r="HL31" s="27"/>
      <c r="HM31" s="27"/>
      <c r="HN31" s="27"/>
      <c r="HO31" s="27"/>
      <c r="HP31" s="27"/>
      <c r="HQ31" s="27"/>
      <c r="HR31" s="27"/>
      <c r="HS31" s="27"/>
      <c r="HT31" s="27"/>
      <c r="HU31" s="27"/>
      <c r="HV31" s="27"/>
      <c r="HW31" s="27"/>
      <c r="HX31" s="27"/>
      <c r="HY31" s="27"/>
      <c r="HZ31" s="27"/>
      <c r="IA31" s="27"/>
      <c r="IB31" s="27"/>
      <c r="IC31" s="27"/>
      <c r="ID31" s="27"/>
      <c r="IE31" s="27"/>
      <c r="IF31" s="27"/>
      <c r="IG31" s="27"/>
      <c r="IH31" s="27"/>
      <c r="II31" s="27"/>
      <c r="IJ31" s="27"/>
      <c r="IK31" s="27"/>
      <c r="IL31" s="27"/>
      <c r="IM31" s="27"/>
      <c r="IN31" s="27"/>
      <c r="IO31" s="27"/>
      <c r="IP31" s="27"/>
      <c r="IQ31" s="27"/>
      <c r="IR31" s="27"/>
      <c r="IS31" s="27"/>
      <c r="IT31" s="27"/>
      <c r="IU31" s="27"/>
      <c r="IV31" s="27"/>
      <c r="IW31" s="27"/>
      <c r="IX31" s="27"/>
      <c r="IY31" s="27"/>
    </row>
    <row r="32" spans="1:259" ht="54" customHeight="1" x14ac:dyDescent="0.15">
      <c r="A32" s="11" t="s">
        <v>137</v>
      </c>
      <c r="B32" s="24" t="str">
        <f>VLOOKUP(A32,'HECVAT - Full | Vendor Response'!A$26:B$283,2,FALSE)</f>
        <v>Describe your organization’s business background and ownership structure, including all parent and subsidiary relationships.</v>
      </c>
      <c r="C32" s="31" t="str">
        <f>IF(LEN(VLOOKUP($A32,Questions!$B:$AA,20,FALSE))=0,"",VLOOKUP($A32,Questions!$B:$AA,20,FALSE))</f>
        <v xml:space="preserve"> </v>
      </c>
      <c r="D32" s="31" t="str">
        <f>IF(LEN(VLOOKUP($A32,Questions!$B:$AA,21,FALSE))=0,"",VLOOKUP($A32,Questions!$B:$AA,21,FALSE))</f>
        <v xml:space="preserve"> </v>
      </c>
      <c r="E32" s="31" t="str">
        <f>IF(LEN(VLOOKUP($A32,Questions!$B:$AA,22,FALSE))=0,"",VLOOKUP($A32,Questions!$B:$AA,22,FALSE))</f>
        <v xml:space="preserve"> </v>
      </c>
      <c r="F32" s="31" t="str">
        <f>IF(LEN(VLOOKUP($A32,Questions!$B:$AA,23,FALSE))=0,"",VLOOKUP($A32,Questions!$B:$AA,23,FALSE))</f>
        <v xml:space="preserve"> </v>
      </c>
      <c r="G32" s="31" t="str">
        <f>IF(LEN(VLOOKUP($A32,Questions!$B:$AA,24,FALSE))=0,"",VLOOKUP($A32,Questions!$B:$AA,24,FALSE))</f>
        <v xml:space="preserve"> </v>
      </c>
      <c r="H32" s="31" t="str">
        <f>IF(LEN(VLOOKUP($A32,Questions!$B:$AA,25,FALSE))=0,"",VLOOKUP($A32,Questions!$B:$AA,25,FALSE))</f>
        <v xml:space="preserve"> </v>
      </c>
      <c r="I32" s="30" t="str">
        <f>IF(LEN(VLOOKUP($A32,Questions!$B:$AA,26,FALSE))=0,"",VLOOKUP($A32,Questions!$B:$AA,26,FALSE))</f>
        <v xml:space="preserve"> </v>
      </c>
      <c r="J32" s="30" t="str">
        <f>IF(LEN(VLOOKUP($A32,Questions!$B:$AB,27,FALSE))=0,"",VLOOKUP($A32,Questions!$B:$AB,27,FALSE))</f>
        <v xml:space="preserve"> </v>
      </c>
    </row>
    <row r="33" spans="1:259" ht="54" customHeight="1" x14ac:dyDescent="0.15">
      <c r="A33" s="11" t="s">
        <v>138</v>
      </c>
      <c r="B33" s="24" t="str">
        <f>VLOOKUP(A33,'HECVAT - Full | Vendor Response'!A$26:B$283,2,FALSE)</f>
        <v>Have you had an unplanned disruption to this product/service in the last 12 months?</v>
      </c>
      <c r="C33" s="31" t="str">
        <f>IF(LEN(VLOOKUP($A33,Questions!$B:$AA,20,FALSE))=0,"",VLOOKUP($A33,Questions!$B:$AA,20,FALSE))</f>
        <v xml:space="preserve"> </v>
      </c>
      <c r="D33" s="31" t="str">
        <f>IF(LEN(VLOOKUP($A33,Questions!$B:$AA,21,FALSE))=0,"",VLOOKUP($A33,Questions!$B:$AA,21,FALSE))</f>
        <v xml:space="preserve"> </v>
      </c>
      <c r="E33" s="31" t="str">
        <f>IF(LEN(VLOOKUP($A33,Questions!$B:$AA,22,FALSE))=0,"",VLOOKUP($A33,Questions!$B:$AA,22,FALSE))</f>
        <v xml:space="preserve"> </v>
      </c>
      <c r="F33" s="31" t="str">
        <f>IF(LEN(VLOOKUP($A33,Questions!$B:$AA,23,FALSE))=0,"",VLOOKUP($A33,Questions!$B:$AA,23,FALSE))</f>
        <v xml:space="preserve"> </v>
      </c>
      <c r="G33" s="31" t="str">
        <f>IF(LEN(VLOOKUP($A33,Questions!$B:$AA,24,FALSE))=0,"",VLOOKUP($A33,Questions!$B:$AA,24,FALSE))</f>
        <v xml:space="preserve"> </v>
      </c>
      <c r="H33" s="31" t="str">
        <f>IF(LEN(VLOOKUP($A33,Questions!$B:$AA,25,FALSE))=0,"",VLOOKUP($A33,Questions!$B:$AA,25,FALSE))</f>
        <v xml:space="preserve"> </v>
      </c>
      <c r="I33" s="30" t="str">
        <f>IF(LEN(VLOOKUP($A33,Questions!$B:$AA,26,FALSE))=0,"",VLOOKUP($A33,Questions!$B:$AA,26,FALSE))</f>
        <v xml:space="preserve"> </v>
      </c>
      <c r="J33" s="30" t="str">
        <f>IF(LEN(VLOOKUP($A33,Questions!$B:$AB,27,FALSE))=0,"",VLOOKUP($A33,Questions!$B:$AB,27,FALSE))</f>
        <v xml:space="preserve"> </v>
      </c>
    </row>
    <row r="34" spans="1:259" ht="54" customHeight="1" x14ac:dyDescent="0.15">
      <c r="A34" s="11" t="s">
        <v>139</v>
      </c>
      <c r="B34" s="24" t="str">
        <f>VLOOKUP(A34,'HECVAT - Full | Vendor Response'!A$26:B$283,2,FALSE)</f>
        <v>Do you have a dedicated Information Security staff or office?</v>
      </c>
      <c r="C34" s="31" t="str">
        <f>IF(LEN(VLOOKUP($A34,Questions!$B:$AA,20,FALSE))=0,"",VLOOKUP($A34,Questions!$B:$AA,20,FALSE))</f>
        <v xml:space="preserve"> </v>
      </c>
      <c r="D34" s="31" t="str">
        <f>IF(LEN(VLOOKUP($A34,Questions!$B:$AA,21,FALSE))=0,"",VLOOKUP($A34,Questions!$B:$AA,21,FALSE))</f>
        <v xml:space="preserve"> </v>
      </c>
      <c r="E34" s="30" t="str">
        <f>IF(LEN(VLOOKUP($A34,Questions!$B:$AA,22,FALSE))=0,"",VLOOKUP($A34,Questions!$B:$AA,22,FALSE))</f>
        <v xml:space="preserve"> </v>
      </c>
      <c r="F34" s="31" t="str">
        <f>IF(LEN(VLOOKUP($A34,Questions!$B:$AA,23,FALSE))=0,"",VLOOKUP($A34,Questions!$B:$AA,23,FALSE))</f>
        <v xml:space="preserve"> </v>
      </c>
      <c r="G34" s="31" t="str">
        <f>IF(LEN(VLOOKUP($A34,Questions!$B:$AA,24,FALSE))=0,"",VLOOKUP($A34,Questions!$B:$AA,24,FALSE))</f>
        <v xml:space="preserve"> </v>
      </c>
      <c r="H34" s="31" t="str">
        <f>IF(LEN(VLOOKUP($A34,Questions!$B:$AA,25,FALSE))=0,"",VLOOKUP($A34,Questions!$B:$AA,25,FALSE))</f>
        <v xml:space="preserve"> </v>
      </c>
      <c r="I34" s="30" t="str">
        <f>IF(LEN(VLOOKUP($A34,Questions!$B:$AA,26,FALSE))=0,"",VLOOKUP($A34,Questions!$B:$AA,26,FALSE))</f>
        <v xml:space="preserve"> </v>
      </c>
      <c r="J34" s="30" t="str">
        <f>IF(LEN(VLOOKUP($A34,Questions!$B:$AB,27,FALSE))=0,"",VLOOKUP($A34,Questions!$B:$AB,27,FALSE))</f>
        <v xml:space="preserve"> </v>
      </c>
    </row>
    <row r="35" spans="1:259" ht="64.25" customHeight="1" x14ac:dyDescent="0.15">
      <c r="A35" s="11" t="s">
        <v>140</v>
      </c>
      <c r="B35" s="24" t="str">
        <f>VLOOKUP(A35,'HECVAT - Full | Vendor Response'!A$26:B$283,2,FALSE)</f>
        <v>Do you have a dedicated Software and System Development team(s)? (e.g. Customer Support, Implementation, Product Management, etc.)</v>
      </c>
      <c r="C35" s="31" t="str">
        <f>IF(LEN(VLOOKUP($A35,Questions!$B:$AA,20,FALSE))=0,"",VLOOKUP($A35,Questions!$B:$AA,20,FALSE))</f>
        <v xml:space="preserve"> </v>
      </c>
      <c r="D35" s="31" t="str">
        <f>IF(LEN(VLOOKUP($A35,Questions!$B:$AA,21,FALSE))=0,"",VLOOKUP($A35,Questions!$B:$AA,21,FALSE))</f>
        <v xml:space="preserve"> </v>
      </c>
      <c r="E35" s="31" t="str">
        <f>IF(LEN(VLOOKUP($A35,Questions!$B:$AA,22,FALSE))=0,"",VLOOKUP($A35,Questions!$B:$AA,22,FALSE))</f>
        <v xml:space="preserve"> </v>
      </c>
      <c r="F35" s="31" t="str">
        <f>IF(LEN(VLOOKUP($A35,Questions!$B:$AA,23,FALSE))=0,"",VLOOKUP($A35,Questions!$B:$AA,23,FALSE))</f>
        <v xml:space="preserve"> </v>
      </c>
      <c r="G35" s="31" t="str">
        <f>IF(LEN(VLOOKUP($A35,Questions!$B:$AA,24,FALSE))=0,"",VLOOKUP($A35,Questions!$B:$AA,24,FALSE))</f>
        <v xml:space="preserve"> </v>
      </c>
      <c r="H35" s="31" t="str">
        <f>IF(LEN(VLOOKUP($A35,Questions!$B:$AA,25,FALSE))=0,"",VLOOKUP($A35,Questions!$B:$AA,25,FALSE))</f>
        <v xml:space="preserve"> </v>
      </c>
      <c r="I35" s="31" t="str">
        <f>IF(LEN(VLOOKUP($A35,Questions!$B:$AA,26,FALSE))=0,"",VLOOKUP($A35,Questions!$B:$AA,26,FALSE))</f>
        <v xml:space="preserve"> </v>
      </c>
      <c r="J35" s="31" t="str">
        <f>IF(LEN(VLOOKUP($A35,Questions!$B:$AB,27,FALSE))=0,"",VLOOKUP($A35,Questions!$B:$AB,27,FALSE))</f>
        <v xml:space="preserve"> </v>
      </c>
    </row>
    <row r="36" spans="1:259" ht="54" customHeight="1" x14ac:dyDescent="0.15">
      <c r="A36" s="11" t="s">
        <v>141</v>
      </c>
      <c r="B36" s="24" t="str">
        <f>VLOOKUP(A36,'HECVAT - Full | Vendor Response'!A$26:B$283,2,FALSE)</f>
        <v>Use this area to share information about your environment that will assist those who are assessing your company data security program.</v>
      </c>
      <c r="C36" s="31" t="str">
        <f>IF(LEN(VLOOKUP($A36,Questions!$B:$AA,20,FALSE))=0,"",VLOOKUP($A36,Questions!$B:$AA,20,FALSE))</f>
        <v xml:space="preserve"> </v>
      </c>
      <c r="D36" s="31" t="str">
        <f>IF(LEN(VLOOKUP($A36,Questions!$B:$AA,21,FALSE))=0,"",VLOOKUP($A36,Questions!$B:$AA,21,FALSE))</f>
        <v xml:space="preserve"> </v>
      </c>
      <c r="E36" s="30" t="str">
        <f>IF(LEN(VLOOKUP($A36,Questions!$B:$AA,22,FALSE))=0,"",VLOOKUP($A36,Questions!$B:$AA,22,FALSE))</f>
        <v xml:space="preserve"> </v>
      </c>
      <c r="F36" s="31" t="str">
        <f>IF(LEN(VLOOKUP($A36,Questions!$B:$AA,23,FALSE))=0,"",VLOOKUP($A36,Questions!$B:$AA,23,FALSE))</f>
        <v xml:space="preserve"> </v>
      </c>
      <c r="G36" s="31" t="str">
        <f>IF(LEN(VLOOKUP($A36,Questions!$B:$AA,24,FALSE))=0,"",VLOOKUP($A36,Questions!$B:$AA,24,FALSE))</f>
        <v xml:space="preserve"> </v>
      </c>
      <c r="H36" s="31" t="str">
        <f>IF(LEN(VLOOKUP($A36,Questions!$B:$AA,25,FALSE))=0,"",VLOOKUP($A36,Questions!$B:$AA,25,FALSE))</f>
        <v xml:space="preserve"> </v>
      </c>
      <c r="I36" s="30" t="str">
        <f>IF(LEN(VLOOKUP($A36,Questions!$B:$AA,26,FALSE))=0,"",VLOOKUP($A36,Questions!$B:$AA,26,FALSE))</f>
        <v xml:space="preserve"> </v>
      </c>
      <c r="J36" s="30" t="str">
        <f>IF(LEN(VLOOKUP($A36,Questions!$B:$AB,27,FALSE))=0,"",VLOOKUP($A36,Questions!$B:$AB,27,FALSE))</f>
        <v xml:space="preserve"> </v>
      </c>
    </row>
    <row r="37" spans="1:259" s="28" customFormat="1" ht="36" customHeight="1" x14ac:dyDescent="0.15">
      <c r="A37" s="367" t="s">
        <v>17</v>
      </c>
      <c r="B37" s="368"/>
      <c r="C37" s="19" t="str">
        <f>C$22</f>
        <v>CIS Critical Security Controls v6.1</v>
      </c>
      <c r="D37" s="19" t="str">
        <f t="shared" ref="D37:J37" si="1">D$22</f>
        <v>HIPAA</v>
      </c>
      <c r="E37" s="19" t="str">
        <f t="shared" si="1"/>
        <v>ISO 27002:27013</v>
      </c>
      <c r="F37" s="19" t="str">
        <f t="shared" si="1"/>
        <v>NIST Cybersecurity Framework</v>
      </c>
      <c r="G37" s="19" t="str">
        <f t="shared" si="1"/>
        <v>NIST SP 800-171r1</v>
      </c>
      <c r="H37" s="19" t="str">
        <f t="shared" si="1"/>
        <v>NIST SP 800-53r4</v>
      </c>
      <c r="I37" s="19" t="str">
        <f t="shared" si="1"/>
        <v>PCI DSS</v>
      </c>
      <c r="J37" s="19" t="str">
        <f t="shared" si="1"/>
        <v>Trusted CI</v>
      </c>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c r="IW37" s="27"/>
      <c r="IX37" s="27"/>
      <c r="IY37" s="27"/>
    </row>
    <row r="38" spans="1:259" ht="64.25" customHeight="1" x14ac:dyDescent="0.15">
      <c r="A38" s="11" t="s">
        <v>131</v>
      </c>
      <c r="B38" s="24" t="str">
        <f>VLOOKUP(A38,'HECVAT - Full | Vendor Response'!A$26:B$283,2,FALSE)</f>
        <v>Have you undergone a SSAE 18/SOC 2 audit?</v>
      </c>
      <c r="C38" s="31" t="str">
        <f>IF(LEN(VLOOKUP($A38,Questions!$B:$AA,20,FALSE))=0,"",VLOOKUP($A38,Questions!$B:$AA,20,FALSE))</f>
        <v xml:space="preserve"> </v>
      </c>
      <c r="D38" s="31" t="str">
        <f>IF(LEN(VLOOKUP($A38,Questions!$B:$AA,21,FALSE))=0,"",VLOOKUP($A38,Questions!$B:$AA,21,FALSE))</f>
        <v xml:space="preserve"> </v>
      </c>
      <c r="E38" s="30" t="str">
        <f>IF(LEN(VLOOKUP($A38,Questions!$B:$AA,22,FALSE))=0,"",VLOOKUP($A38,Questions!$B:$AA,22,FALSE))</f>
        <v xml:space="preserve"> </v>
      </c>
      <c r="F38" s="31" t="str">
        <f>IF(LEN(VLOOKUP($A38,Questions!$B:$AA,23,FALSE))=0,"",VLOOKUP($A38,Questions!$B:$AA,23,FALSE))</f>
        <v xml:space="preserve"> </v>
      </c>
      <c r="G38" s="31" t="str">
        <f>IF(LEN(VLOOKUP($A38,Questions!$B:$AA,24,FALSE))=0,"",VLOOKUP($A38,Questions!$B:$AA,24,FALSE))</f>
        <v xml:space="preserve"> </v>
      </c>
      <c r="H38" s="30" t="str">
        <f>IF(LEN(VLOOKUP($A38,Questions!$B:$AA,25,FALSE))=0,"",VLOOKUP($A38,Questions!$B:$AA,25,FALSE))</f>
        <v xml:space="preserve"> </v>
      </c>
      <c r="I38" s="31" t="str">
        <f>IF(LEN(VLOOKUP($A38,Questions!$B:$AA,26,FALSE))=0,"",VLOOKUP($A38,Questions!$B:$AA,26,FALSE))</f>
        <v xml:space="preserve"> </v>
      </c>
      <c r="J38" s="31" t="str">
        <f>IF(LEN(VLOOKUP($A38,Questions!$B:$AB,27,FALSE))=0,"",VLOOKUP($A38,Questions!$B:$AB,27,FALSE))</f>
        <v xml:space="preserve"> </v>
      </c>
    </row>
    <row r="39" spans="1:259" ht="48" customHeight="1" x14ac:dyDescent="0.15">
      <c r="A39" s="11" t="s">
        <v>132</v>
      </c>
      <c r="B39" s="24" t="str">
        <f>VLOOKUP(A39,'HECVAT - Full | Vendor Response'!A$26:B$283,2,FALSE)</f>
        <v>Have you completed the Cloud Security Alliance (CSA) self assessment or CAIQ?</v>
      </c>
      <c r="C39" s="31" t="str">
        <f>IF(LEN(VLOOKUP($A39,Questions!$B:$AA,20,FALSE))=0,"",VLOOKUP($A39,Questions!$B:$AA,20,FALSE))</f>
        <v xml:space="preserve"> </v>
      </c>
      <c r="D39" s="31" t="str">
        <f>IF(LEN(VLOOKUP($A39,Questions!$B:$AA,21,FALSE))=0,"",VLOOKUP($A39,Questions!$B:$AA,21,FALSE))</f>
        <v xml:space="preserve"> </v>
      </c>
      <c r="E39" s="30" t="str">
        <f>IF(LEN(VLOOKUP($A39,Questions!$B:$AA,22,FALSE))=0,"",VLOOKUP($A39,Questions!$B:$AA,22,FALSE))</f>
        <v xml:space="preserve"> </v>
      </c>
      <c r="F39" s="31" t="str">
        <f>IF(LEN(VLOOKUP($A39,Questions!$B:$AA,23,FALSE))=0,"",VLOOKUP($A39,Questions!$B:$AA,23,FALSE))</f>
        <v xml:space="preserve"> </v>
      </c>
      <c r="G39" s="31" t="str">
        <f>IF(LEN(VLOOKUP($A39,Questions!$B:$AA,24,FALSE))=0,"",VLOOKUP($A39,Questions!$B:$AA,24,FALSE))</f>
        <v xml:space="preserve"> </v>
      </c>
      <c r="H39" s="30" t="str">
        <f>IF(LEN(VLOOKUP($A39,Questions!$B:$AA,25,FALSE))=0,"",VLOOKUP($A39,Questions!$B:$AA,25,FALSE))</f>
        <v xml:space="preserve"> </v>
      </c>
      <c r="I39" s="31" t="str">
        <f>IF(LEN(VLOOKUP($A39,Questions!$B:$AA,26,FALSE))=0,"",VLOOKUP($A39,Questions!$B:$AA,26,FALSE))</f>
        <v xml:space="preserve"> </v>
      </c>
      <c r="J39" s="31" t="str">
        <f>IF(LEN(VLOOKUP($A39,Questions!$B:$AB,27,FALSE))=0,"",VLOOKUP($A39,Questions!$B:$AB,27,FALSE))</f>
        <v xml:space="preserve"> </v>
      </c>
    </row>
    <row r="40" spans="1:259" ht="48" customHeight="1" x14ac:dyDescent="0.15">
      <c r="A40" s="11" t="s">
        <v>133</v>
      </c>
      <c r="B40" s="24" t="str">
        <f>VLOOKUP(A40,'HECVAT - Full | Vendor Response'!A$26:B$283,2,FALSE)</f>
        <v>Have you received the Cloud Security Alliance STAR certification?</v>
      </c>
      <c r="C40" s="31" t="str">
        <f>IF(LEN(VLOOKUP($A40,Questions!$B:$AA,20,FALSE))=0,"",VLOOKUP($A40,Questions!$B:$AA,20,FALSE))</f>
        <v xml:space="preserve"> </v>
      </c>
      <c r="D40" s="31" t="str">
        <f>IF(LEN(VLOOKUP($A40,Questions!$B:$AA,21,FALSE))=0,"",VLOOKUP($A40,Questions!$B:$AA,21,FALSE))</f>
        <v xml:space="preserve"> </v>
      </c>
      <c r="E40" s="30" t="str">
        <f>IF(LEN(VLOOKUP($A40,Questions!$B:$AA,22,FALSE))=0,"",VLOOKUP($A40,Questions!$B:$AA,22,FALSE))</f>
        <v xml:space="preserve"> </v>
      </c>
      <c r="F40" s="31" t="str">
        <f>IF(LEN(VLOOKUP($A40,Questions!$B:$AA,23,FALSE))=0,"",VLOOKUP($A40,Questions!$B:$AA,23,FALSE))</f>
        <v xml:space="preserve"> </v>
      </c>
      <c r="G40" s="31" t="str">
        <f>IF(LEN(VLOOKUP($A40,Questions!$B:$AA,24,FALSE))=0,"",VLOOKUP($A40,Questions!$B:$AA,24,FALSE))</f>
        <v xml:space="preserve"> </v>
      </c>
      <c r="H40" s="30" t="str">
        <f>IF(LEN(VLOOKUP($A40,Questions!$B:$AA,25,FALSE))=0,"",VLOOKUP($A40,Questions!$B:$AA,25,FALSE))</f>
        <v xml:space="preserve"> </v>
      </c>
      <c r="I40" s="31" t="str">
        <f>IF(LEN(VLOOKUP($A40,Questions!$B:$AA,26,FALSE))=0,"",VLOOKUP($A40,Questions!$B:$AA,26,FALSE))</f>
        <v xml:space="preserve"> </v>
      </c>
      <c r="J40" s="31" t="str">
        <f>IF(LEN(VLOOKUP($A40,Questions!$B:$AB,27,FALSE))=0,"",VLOOKUP($A40,Questions!$B:$AB,27,FALSE))</f>
        <v xml:space="preserve"> </v>
      </c>
    </row>
    <row r="41" spans="1:259" ht="64.25" customHeight="1" x14ac:dyDescent="0.15">
      <c r="A41" s="11" t="s">
        <v>134</v>
      </c>
      <c r="B41" s="24" t="str">
        <f>VLOOKUP(A41,'HECVAT - Full | Vendor Response'!A$26:B$283,2,FALSE)</f>
        <v>Do you conform with a specific industry standard security framework? (e.g. NIST Cybersecurity Framework, CIS Controls, ISO 27001, etc.)</v>
      </c>
      <c r="C41" s="31" t="str">
        <f>IF(LEN(VLOOKUP($A41,Questions!$B:$AA,20,FALSE))=0,"",VLOOKUP($A41,Questions!$B:$AA,20,FALSE))</f>
        <v xml:space="preserve"> </v>
      </c>
      <c r="D41" s="31" t="str">
        <f>IF(LEN(VLOOKUP($A41,Questions!$B:$AA,21,FALSE))=0,"",VLOOKUP($A41,Questions!$B:$AA,21,FALSE))</f>
        <v xml:space="preserve"> </v>
      </c>
      <c r="E41" s="30" t="str">
        <f>IF(LEN(VLOOKUP($A41,Questions!$B:$AA,22,FALSE))=0,"",VLOOKUP($A41,Questions!$B:$AA,22,FALSE))</f>
        <v xml:space="preserve"> </v>
      </c>
      <c r="F41" s="31" t="str">
        <f>IF(LEN(VLOOKUP($A41,Questions!$B:$AA,23,FALSE))=0,"",VLOOKUP($A41,Questions!$B:$AA,23,FALSE))</f>
        <v xml:space="preserve"> </v>
      </c>
      <c r="G41" s="31" t="str">
        <f>IF(LEN(VLOOKUP($A41,Questions!$B:$AA,24,FALSE))=0,"",VLOOKUP($A41,Questions!$B:$AA,24,FALSE))</f>
        <v xml:space="preserve"> </v>
      </c>
      <c r="H41" s="30" t="str">
        <f>IF(LEN(VLOOKUP($A41,Questions!$B:$AA,25,FALSE))=0,"",VLOOKUP($A41,Questions!$B:$AA,25,FALSE))</f>
        <v xml:space="preserve"> </v>
      </c>
      <c r="I41" s="30" t="str">
        <f>IF(LEN(VLOOKUP($A41,Questions!$B:$AA,26,FALSE))=0,"",VLOOKUP($A41,Questions!$B:$AA,26,FALSE))</f>
        <v xml:space="preserve"> </v>
      </c>
      <c r="J41" s="30" t="str">
        <f>IF(LEN(VLOOKUP($A41,Questions!$B:$AB,27,FALSE))=0,"",VLOOKUP($A41,Questions!$B:$AB,27,FALSE))</f>
        <v xml:space="preserve"> </v>
      </c>
    </row>
    <row r="42" spans="1:259" ht="48" customHeight="1" x14ac:dyDescent="0.15">
      <c r="A42" s="11" t="s">
        <v>135</v>
      </c>
      <c r="B42" s="24" t="str">
        <f>VLOOKUP(A42,'HECVAT - Full | Vendor Response'!A$26:B$283,2,FALSE)</f>
        <v>Can the systems that hold the institution's data be compliant with NIST SP 800-171 and/or CMMC Level 3 standards?</v>
      </c>
      <c r="C42" s="31" t="str">
        <f>IF(LEN(VLOOKUP($A42,Questions!$B:$AA,20,FALSE))=0,"",VLOOKUP($A42,Questions!$B:$AA,20,FALSE))</f>
        <v xml:space="preserve"> </v>
      </c>
      <c r="D42" s="31" t="str">
        <f>IF(LEN(VLOOKUP($A42,Questions!$B:$AA,21,FALSE))=0,"",VLOOKUP($A42,Questions!$B:$AA,21,FALSE))</f>
        <v xml:space="preserve"> </v>
      </c>
      <c r="E42" s="30" t="str">
        <f>IF(LEN(VLOOKUP($A42,Questions!$B:$AA,22,FALSE))=0,"",VLOOKUP($A42,Questions!$B:$AA,22,FALSE))</f>
        <v xml:space="preserve"> </v>
      </c>
      <c r="F42" s="31" t="str">
        <f>IF(LEN(VLOOKUP($A42,Questions!$B:$AA,23,FALSE))=0,"",VLOOKUP($A42,Questions!$B:$AA,23,FALSE))</f>
        <v xml:space="preserve"> </v>
      </c>
      <c r="G42" s="31" t="str">
        <f>IF(LEN(VLOOKUP($A42,Questions!$B:$AA,24,FALSE))=0,"",VLOOKUP($A42,Questions!$B:$AA,24,FALSE))</f>
        <v xml:space="preserve"> </v>
      </c>
      <c r="H42" s="30" t="str">
        <f>IF(LEN(VLOOKUP($A42,Questions!$B:$AA,25,FALSE))=0,"",VLOOKUP($A42,Questions!$B:$AA,25,FALSE))</f>
        <v xml:space="preserve"> </v>
      </c>
      <c r="I42" s="31" t="str">
        <f>IF(LEN(VLOOKUP($A42,Questions!$B:$AA,26,FALSE))=0,"",VLOOKUP($A42,Questions!$B:$AA,26,FALSE))</f>
        <v xml:space="preserve"> </v>
      </c>
      <c r="J42" s="31" t="str">
        <f>IF(LEN(VLOOKUP($A42,Questions!$B:$AB,27,FALSE))=0,"",VLOOKUP($A42,Questions!$B:$AB,27,FALSE))</f>
        <v xml:space="preserve"> </v>
      </c>
    </row>
    <row r="43" spans="1:259" ht="48" customHeight="1" x14ac:dyDescent="0.15">
      <c r="A43" s="11" t="s">
        <v>136</v>
      </c>
      <c r="B43" s="24" t="str">
        <f>VLOOKUP(A43,'HECVAT - Full | Vendor Response'!A$26:B$283,2,FALSE)</f>
        <v>Can you provide overall system and/or application architecture diagrams including a full description of the data flow for all components of the system?</v>
      </c>
      <c r="C43" s="31" t="str">
        <f>IF(LEN(VLOOKUP($A43,Questions!$B:$AA,20,FALSE))=0,"",VLOOKUP($A43,Questions!$B:$AA,20,FALSE))</f>
        <v xml:space="preserve"> </v>
      </c>
      <c r="D43" s="30" t="str">
        <f>IF(LEN(VLOOKUP($A43,Questions!$B:$AA,21,FALSE))=0,"",VLOOKUP($A43,Questions!$B:$AA,21,FALSE))</f>
        <v xml:space="preserve"> </v>
      </c>
      <c r="E43" s="30" t="str">
        <f>IF(LEN(VLOOKUP($A43,Questions!$B:$AA,22,FALSE))=0,"",VLOOKUP($A43,Questions!$B:$AA,22,FALSE))</f>
        <v xml:space="preserve"> </v>
      </c>
      <c r="F43" s="30" t="str">
        <f>IF(LEN(VLOOKUP($A43,Questions!$B:$AA,23,FALSE))=0,"",VLOOKUP($A43,Questions!$B:$AA,23,FALSE))</f>
        <v xml:space="preserve"> </v>
      </c>
      <c r="G43" s="30" t="str">
        <f>IF(LEN(VLOOKUP($A43,Questions!$B:$AA,24,FALSE))=0,"",VLOOKUP($A43,Questions!$B:$AA,24,FALSE))</f>
        <v xml:space="preserve"> </v>
      </c>
      <c r="H43" s="30" t="str">
        <f>IF(LEN(VLOOKUP($A43,Questions!$B:$AA,25,FALSE))=0,"",VLOOKUP($A43,Questions!$B:$AA,25,FALSE))</f>
        <v xml:space="preserve"> </v>
      </c>
      <c r="I43" s="31" t="str">
        <f>IF(LEN(VLOOKUP($A43,Questions!$B:$AA,26,FALSE))=0,"",VLOOKUP($A43,Questions!$B:$AA,26,FALSE))</f>
        <v xml:space="preserve"> </v>
      </c>
      <c r="J43" s="31" t="str">
        <f>IF(LEN(VLOOKUP($A43,Questions!$B:$AB,27,FALSE))=0,"",VLOOKUP($A43,Questions!$B:$AB,27,FALSE))</f>
        <v xml:space="preserve"> </v>
      </c>
    </row>
    <row r="44" spans="1:259" ht="48" customHeight="1" x14ac:dyDescent="0.15">
      <c r="A44" s="11" t="s">
        <v>2565</v>
      </c>
      <c r="B44" s="24" t="str">
        <f>VLOOKUP(A44,'HECVAT - Full | Vendor Response'!A$26:B$283,2,FALSE)</f>
        <v>Does your organization have a data privacy policy?</v>
      </c>
      <c r="C44" s="31" t="str">
        <f>IF(LEN(VLOOKUP($A44,Questions!$B:$AA,20,FALSE))=0,"",VLOOKUP($A44,Questions!$B:$AA,20,FALSE))</f>
        <v xml:space="preserve"> </v>
      </c>
      <c r="D44" s="30" t="str">
        <f>IF(LEN(VLOOKUP($A44,Questions!$B:$AA,21,FALSE))=0,"",VLOOKUP($A44,Questions!$B:$AA,21,FALSE))</f>
        <v xml:space="preserve"> </v>
      </c>
      <c r="E44" s="30" t="str">
        <f>IF(LEN(VLOOKUP($A44,Questions!$B:$AA,22,FALSE))=0,"",VLOOKUP($A44,Questions!$B:$AA,22,FALSE))</f>
        <v xml:space="preserve"> </v>
      </c>
      <c r="F44" s="30" t="str">
        <f>IF(LEN(VLOOKUP($A44,Questions!$B:$AA,23,FALSE))=0,"",VLOOKUP($A44,Questions!$B:$AA,23,FALSE))</f>
        <v xml:space="preserve"> </v>
      </c>
      <c r="G44" s="30" t="str">
        <f>IF(LEN(VLOOKUP($A44,Questions!$B:$AA,24,FALSE))=0,"",VLOOKUP($A44,Questions!$B:$AA,24,FALSE))</f>
        <v xml:space="preserve"> </v>
      </c>
      <c r="H44" s="30" t="str">
        <f>IF(LEN(VLOOKUP($A44,Questions!$B:$AA,25,FALSE))=0,"",VLOOKUP($A44,Questions!$B:$AA,25,FALSE))</f>
        <v xml:space="preserve"> </v>
      </c>
      <c r="I44" s="31" t="str">
        <f>IF(LEN(VLOOKUP($A44,Questions!$B:$AA,26,FALSE))=0,"",VLOOKUP($A44,Questions!$B:$AA,26,FALSE))</f>
        <v xml:space="preserve"> </v>
      </c>
      <c r="J44" s="31" t="str">
        <f>IF(LEN(VLOOKUP($A44,Questions!$B:$AB,27,FALSE))=0,"",VLOOKUP($A44,Questions!$B:$AB,27,FALSE))</f>
        <v xml:space="preserve"> </v>
      </c>
    </row>
    <row r="45" spans="1:259" ht="48" customHeight="1" x14ac:dyDescent="0.15">
      <c r="A45" s="11" t="s">
        <v>2566</v>
      </c>
      <c r="B45" s="24" t="str">
        <f>VLOOKUP(A45,'HECVAT - Full | Vendor Response'!A$26:B$283,2,FALSE)</f>
        <v>Do you have a documented, and currently implemented, employee onboarding and offboarding policy?</v>
      </c>
      <c r="C45" s="31" t="str">
        <f>IF(LEN(VLOOKUP($A45,Questions!$B:$AA,20,FALSE))=0,"",VLOOKUP($A45,Questions!$B:$AA,20,FALSE))</f>
        <v xml:space="preserve"> </v>
      </c>
      <c r="D45" s="30" t="str">
        <f>IF(LEN(VLOOKUP($A45,Questions!$B:$AA,21,FALSE))=0,"",VLOOKUP($A45,Questions!$B:$AA,21,FALSE))</f>
        <v xml:space="preserve"> </v>
      </c>
      <c r="E45" s="30" t="str">
        <f>IF(LEN(VLOOKUP($A45,Questions!$B:$AA,22,FALSE))=0,"",VLOOKUP($A45,Questions!$B:$AA,22,FALSE))</f>
        <v xml:space="preserve"> </v>
      </c>
      <c r="F45" s="30" t="str">
        <f>IF(LEN(VLOOKUP($A45,Questions!$B:$AA,23,FALSE))=0,"",VLOOKUP($A45,Questions!$B:$AA,23,FALSE))</f>
        <v xml:space="preserve"> </v>
      </c>
      <c r="G45" s="30" t="str">
        <f>IF(LEN(VLOOKUP($A45,Questions!$B:$AA,24,FALSE))=0,"",VLOOKUP($A45,Questions!$B:$AA,24,FALSE))</f>
        <v xml:space="preserve"> </v>
      </c>
      <c r="H45" s="30" t="str">
        <f>IF(LEN(VLOOKUP($A45,Questions!$B:$AA,25,FALSE))=0,"",VLOOKUP($A45,Questions!$B:$AA,25,FALSE))</f>
        <v xml:space="preserve"> </v>
      </c>
      <c r="I45" s="31" t="str">
        <f>IF(LEN(VLOOKUP($A45,Questions!$B:$AA,26,FALSE))=0,"",VLOOKUP($A45,Questions!$B:$AA,26,FALSE))</f>
        <v xml:space="preserve"> </v>
      </c>
      <c r="J45" s="31" t="str">
        <f>IF(LEN(VLOOKUP($A45,Questions!$B:$AB,27,FALSE))=0,"",VLOOKUP($A45,Questions!$B:$AB,27,FALSE))</f>
        <v xml:space="preserve"> </v>
      </c>
    </row>
    <row r="46" spans="1:259" ht="48" customHeight="1" x14ac:dyDescent="0.15">
      <c r="A46" s="11" t="s">
        <v>2567</v>
      </c>
      <c r="B46" s="24" t="str">
        <f>VLOOKUP(A46,'HECVAT - Full | Vendor Response'!A$26:B$283,2,FALSE)</f>
        <v>Do you have a documented change management process?</v>
      </c>
      <c r="C46" s="31" t="str">
        <f>IF(LEN(VLOOKUP($A46,Questions!$B:$AA,20,FALSE))=0,"",VLOOKUP($A46,Questions!$B:$AA,20,FALSE))</f>
        <v xml:space="preserve"> </v>
      </c>
      <c r="D46" s="30" t="str">
        <f>IF(LEN(VLOOKUP($A46,Questions!$B:$AA,21,FALSE))=0,"",VLOOKUP($A46,Questions!$B:$AA,21,FALSE))</f>
        <v xml:space="preserve"> </v>
      </c>
      <c r="E46" s="30" t="str">
        <f>IF(LEN(VLOOKUP($A46,Questions!$B:$AA,22,FALSE))=0,"",VLOOKUP($A46,Questions!$B:$AA,22,FALSE))</f>
        <v xml:space="preserve"> </v>
      </c>
      <c r="F46" s="30" t="str">
        <f>IF(LEN(VLOOKUP($A46,Questions!$B:$AA,23,FALSE))=0,"",VLOOKUP($A46,Questions!$B:$AA,23,FALSE))</f>
        <v xml:space="preserve"> </v>
      </c>
      <c r="G46" s="30" t="str">
        <f>IF(LEN(VLOOKUP($A46,Questions!$B:$AA,24,FALSE))=0,"",VLOOKUP($A46,Questions!$B:$AA,24,FALSE))</f>
        <v xml:space="preserve"> </v>
      </c>
      <c r="H46" s="30" t="str">
        <f>IF(LEN(VLOOKUP($A46,Questions!$B:$AA,25,FALSE))=0,"",VLOOKUP($A46,Questions!$B:$AA,25,FALSE))</f>
        <v xml:space="preserve"> </v>
      </c>
      <c r="I46" s="31" t="str">
        <f>IF(LEN(VLOOKUP($A46,Questions!$B:$AA,26,FALSE))=0,"",VLOOKUP($A46,Questions!$B:$AA,26,FALSE))</f>
        <v xml:space="preserve"> </v>
      </c>
      <c r="J46" s="31" t="str">
        <f>IF(LEN(VLOOKUP($A46,Questions!$B:$AB,27,FALSE))=0,"",VLOOKUP($A46,Questions!$B:$AB,27,FALSE))</f>
        <v xml:space="preserve"> </v>
      </c>
    </row>
    <row r="47" spans="1:259" ht="48" customHeight="1" x14ac:dyDescent="0.15">
      <c r="A47" s="11" t="s">
        <v>2568</v>
      </c>
      <c r="B47" s="24" t="str">
        <f>VLOOKUP(A47,'HECVAT - Full | Vendor Response'!A$26:B$283,2,FALSE)</f>
        <v>Has a VPAT or ACR been created or updated for the product and version under consideration within the past year?</v>
      </c>
      <c r="C47" s="31" t="str">
        <f>IF(LEN(VLOOKUP($A47,Questions!$B:$AA,20,FALSE))=0,"",VLOOKUP($A47,Questions!$B:$AA,20,FALSE))</f>
        <v xml:space="preserve"> </v>
      </c>
      <c r="D47" s="30" t="str">
        <f>IF(LEN(VLOOKUP($A47,Questions!$B:$AA,21,FALSE))=0,"",VLOOKUP($A47,Questions!$B:$AA,21,FALSE))</f>
        <v xml:space="preserve"> </v>
      </c>
      <c r="E47" s="30" t="str">
        <f>IF(LEN(VLOOKUP($A47,Questions!$B:$AA,22,FALSE))=0,"",VLOOKUP($A47,Questions!$B:$AA,22,FALSE))</f>
        <v xml:space="preserve"> </v>
      </c>
      <c r="F47" s="30" t="str">
        <f>IF(LEN(VLOOKUP($A47,Questions!$B:$AA,23,FALSE))=0,"",VLOOKUP($A47,Questions!$B:$AA,23,FALSE))</f>
        <v xml:space="preserve"> </v>
      </c>
      <c r="G47" s="30" t="str">
        <f>IF(LEN(VLOOKUP($A47,Questions!$B:$AA,24,FALSE))=0,"",VLOOKUP($A47,Questions!$B:$AA,24,FALSE))</f>
        <v xml:space="preserve"> </v>
      </c>
      <c r="H47" s="30" t="str">
        <f>IF(LEN(VLOOKUP($A47,Questions!$B:$AA,25,FALSE))=0,"",VLOOKUP($A47,Questions!$B:$AA,25,FALSE))</f>
        <v xml:space="preserve"> </v>
      </c>
      <c r="I47" s="31" t="str">
        <f>IF(LEN(VLOOKUP($A47,Questions!$B:$AA,26,FALSE))=0,"",VLOOKUP($A47,Questions!$B:$AA,26,FALSE))</f>
        <v xml:space="preserve"> </v>
      </c>
      <c r="J47" s="31" t="str">
        <f>IF(LEN(VLOOKUP($A47,Questions!$B:$AB,27,FALSE))=0,"",VLOOKUP($A47,Questions!$B:$AB,27,FALSE))</f>
        <v xml:space="preserve"> </v>
      </c>
    </row>
    <row r="48" spans="1:259" ht="48" customHeight="1" x14ac:dyDescent="0.15">
      <c r="A48" s="11" t="s">
        <v>2569</v>
      </c>
      <c r="B48" s="24" t="str">
        <f>VLOOKUP(A48,'HECVAT - Full | Vendor Response'!A$26:B$283,2,FALSE)</f>
        <v>Do you have documentation to support the accessibility features of your product?</v>
      </c>
      <c r="C48" s="31" t="str">
        <f>IF(LEN(VLOOKUP($A48,Questions!$B:$AA,20,FALSE))=0,"",VLOOKUP($A48,Questions!$B:$AA,20,FALSE))</f>
        <v xml:space="preserve"> </v>
      </c>
      <c r="D48" s="30" t="str">
        <f>IF(LEN(VLOOKUP($A48,Questions!$B:$AA,21,FALSE))=0,"",VLOOKUP($A48,Questions!$B:$AA,21,FALSE))</f>
        <v xml:space="preserve"> </v>
      </c>
      <c r="E48" s="30" t="str">
        <f>IF(LEN(VLOOKUP($A48,Questions!$B:$AA,22,FALSE))=0,"",VLOOKUP($A48,Questions!$B:$AA,22,FALSE))</f>
        <v xml:space="preserve"> </v>
      </c>
      <c r="F48" s="30" t="str">
        <f>IF(LEN(VLOOKUP($A48,Questions!$B:$AA,23,FALSE))=0,"",VLOOKUP($A48,Questions!$B:$AA,23,FALSE))</f>
        <v xml:space="preserve"> </v>
      </c>
      <c r="G48" s="30" t="str">
        <f>IF(LEN(VLOOKUP($A48,Questions!$B:$AA,24,FALSE))=0,"",VLOOKUP($A48,Questions!$B:$AA,24,FALSE))</f>
        <v xml:space="preserve"> </v>
      </c>
      <c r="H48" s="30" t="str">
        <f>IF(LEN(VLOOKUP($A48,Questions!$B:$AA,25,FALSE))=0,"",VLOOKUP($A48,Questions!$B:$AA,25,FALSE))</f>
        <v xml:space="preserve"> </v>
      </c>
      <c r="I48" s="31" t="str">
        <f>IF(LEN(VLOOKUP($A48,Questions!$B:$AA,26,FALSE))=0,"",VLOOKUP($A48,Questions!$B:$AA,26,FALSE))</f>
        <v xml:space="preserve"> </v>
      </c>
      <c r="J48" s="31" t="str">
        <f>IF(LEN(VLOOKUP($A48,Questions!$B:$AB,27,FALSE))=0,"",VLOOKUP($A48,Questions!$B:$AB,27,FALSE))</f>
        <v xml:space="preserve"> </v>
      </c>
    </row>
    <row r="49" spans="1:10" ht="36" customHeight="1" x14ac:dyDescent="0.15">
      <c r="A49" s="287" t="s">
        <v>2449</v>
      </c>
      <c r="B49" s="287"/>
      <c r="C49" s="19" t="str">
        <f t="shared" ref="C49:J49" si="2">C$22</f>
        <v>CIS Critical Security Controls v6.1</v>
      </c>
      <c r="D49" s="19" t="str">
        <f t="shared" si="2"/>
        <v>HIPAA</v>
      </c>
      <c r="E49" s="19" t="str">
        <f t="shared" si="2"/>
        <v>ISO 27002:27013</v>
      </c>
      <c r="F49" s="19" t="str">
        <f t="shared" si="2"/>
        <v>NIST Cybersecurity Framework</v>
      </c>
      <c r="G49" s="19" t="str">
        <f t="shared" si="2"/>
        <v>NIST SP 800-171r1</v>
      </c>
      <c r="H49" s="19" t="str">
        <f t="shared" si="2"/>
        <v>NIST SP 800-53r4</v>
      </c>
      <c r="I49" s="19" t="str">
        <f t="shared" si="2"/>
        <v>PCI DSS</v>
      </c>
      <c r="J49" s="19" t="str">
        <f t="shared" si="2"/>
        <v>Trusted CI</v>
      </c>
    </row>
    <row r="50" spans="1:10" ht="96" customHeight="1" x14ac:dyDescent="0.15">
      <c r="A50" s="11" t="s">
        <v>2444</v>
      </c>
      <c r="B50" s="24" t="str">
        <f>VLOOKUP(A50,'HECVAT - Full | Vendor Response'!A$26:B$283,2,FALSE)</f>
        <v>Has a third party expert conducted an audit of the most recent version of your product?</v>
      </c>
      <c r="C50" s="31" t="str">
        <f>IF(LEN(VLOOKUP($A50,Questions!$B:$AA,20,FALSE))=0,"",VLOOKUP($A50,Questions!$B:$AA,20,FALSE))</f>
        <v xml:space="preserve"> </v>
      </c>
      <c r="D50" s="30" t="str">
        <f>IF(LEN(VLOOKUP($A50,Questions!$B:$AA,21,FALSE))=0,"",VLOOKUP($A50,Questions!$B:$AA,21,FALSE))</f>
        <v xml:space="preserve"> </v>
      </c>
      <c r="E50" s="30" t="str">
        <f>IF(LEN(VLOOKUP($A50,Questions!$B:$AA,22,FALSE))=0,"",VLOOKUP($A50,Questions!$B:$AA,22,FALSE))</f>
        <v xml:space="preserve"> </v>
      </c>
      <c r="F50" s="30" t="str">
        <f>IF(LEN(VLOOKUP($A50,Questions!$B:$AA,23,FALSE))=0,"",VLOOKUP($A50,Questions!$B:$AA,23,FALSE))</f>
        <v xml:space="preserve"> </v>
      </c>
      <c r="G50" s="30" t="str">
        <f>IF(LEN(VLOOKUP($A50,Questions!$B:$AA,24,FALSE))=0,"",VLOOKUP($A50,Questions!$B:$AA,24,FALSE))</f>
        <v xml:space="preserve"> </v>
      </c>
      <c r="H50" s="30" t="str">
        <f>IF(LEN(VLOOKUP($A50,Questions!$B:$AA,25,FALSE))=0,"",VLOOKUP($A50,Questions!$B:$AA,25,FALSE))</f>
        <v xml:space="preserve"> </v>
      </c>
      <c r="I50" s="31" t="str">
        <f>IF(LEN(VLOOKUP($A50,Questions!$B:$AA,26,FALSE))=0,"",VLOOKUP($A50,Questions!$B:$AA,26,FALSE))</f>
        <v xml:space="preserve"> </v>
      </c>
      <c r="J50" s="31" t="str">
        <f>IF(LEN(VLOOKUP($A50,Questions!$B:$AB,27,FALSE))=0,"",VLOOKUP($A50,Questions!$B:$AB,27,FALSE))</f>
        <v xml:space="preserve"> </v>
      </c>
    </row>
    <row r="51" spans="1:10" ht="96" customHeight="1" x14ac:dyDescent="0.15">
      <c r="A51" s="11" t="s">
        <v>2450</v>
      </c>
      <c r="B51" s="24" t="str">
        <f>VLOOKUP(A51,'HECVAT - Full | Vendor Response'!A$26:B$283,2,FALSE)</f>
        <v>Do you have a documented and implemented process for verifying accessibility conformance?</v>
      </c>
      <c r="C51" s="31" t="str">
        <f>IF(LEN(VLOOKUP($A51,Questions!$B:$AA,20,FALSE))=0,"",VLOOKUP($A51,Questions!$B:$AA,20,FALSE))</f>
        <v xml:space="preserve"> </v>
      </c>
      <c r="D51" s="30" t="str">
        <f>IF(LEN(VLOOKUP($A51,Questions!$B:$AA,21,FALSE))=0,"",VLOOKUP($A51,Questions!$B:$AA,21,FALSE))</f>
        <v xml:space="preserve"> </v>
      </c>
      <c r="E51" s="30" t="str">
        <f>IF(LEN(VLOOKUP($A51,Questions!$B:$AA,22,FALSE))=0,"",VLOOKUP($A51,Questions!$B:$AA,22,FALSE))</f>
        <v xml:space="preserve"> </v>
      </c>
      <c r="F51" s="30" t="str">
        <f>IF(LEN(VLOOKUP($A51,Questions!$B:$AA,23,FALSE))=0,"",VLOOKUP($A51,Questions!$B:$AA,23,FALSE))</f>
        <v xml:space="preserve"> </v>
      </c>
      <c r="G51" s="30" t="str">
        <f>IF(LEN(VLOOKUP($A51,Questions!$B:$AA,24,FALSE))=0,"",VLOOKUP($A51,Questions!$B:$AA,24,FALSE))</f>
        <v xml:space="preserve"> </v>
      </c>
      <c r="H51" s="30" t="str">
        <f>IF(LEN(VLOOKUP($A51,Questions!$B:$AA,25,FALSE))=0,"",VLOOKUP($A51,Questions!$B:$AA,25,FALSE))</f>
        <v xml:space="preserve"> </v>
      </c>
      <c r="I51" s="31" t="str">
        <f>IF(LEN(VLOOKUP($A51,Questions!$B:$AA,26,FALSE))=0,"",VLOOKUP($A51,Questions!$B:$AA,26,FALSE))</f>
        <v xml:space="preserve"> </v>
      </c>
      <c r="J51" s="31" t="str">
        <f>IF(LEN(VLOOKUP($A51,Questions!$B:$AB,27,FALSE))=0,"",VLOOKUP($A51,Questions!$B:$AB,27,FALSE))</f>
        <v xml:space="preserve"> </v>
      </c>
    </row>
    <row r="52" spans="1:10" ht="96" customHeight="1" x14ac:dyDescent="0.15">
      <c r="A52" s="11" t="s">
        <v>2455</v>
      </c>
      <c r="B52" s="24" t="str">
        <f>VLOOKUP(A52,'HECVAT - Full | Vendor Response'!A$26:B$283,2,FALSE)</f>
        <v>Have you adopted a technical or legal standard of conformance for the product in question?</v>
      </c>
      <c r="C52" s="31" t="str">
        <f>IF(LEN(VLOOKUP($A52,Questions!$B:$AA,20,FALSE))=0,"",VLOOKUP($A52,Questions!$B:$AA,20,FALSE))</f>
        <v xml:space="preserve"> </v>
      </c>
      <c r="D52" s="30" t="str">
        <f>IF(LEN(VLOOKUP($A52,Questions!$B:$AA,21,FALSE))=0,"",VLOOKUP($A52,Questions!$B:$AA,21,FALSE))</f>
        <v xml:space="preserve"> </v>
      </c>
      <c r="E52" s="30" t="str">
        <f>IF(LEN(VLOOKUP($A52,Questions!$B:$AA,22,FALSE))=0,"",VLOOKUP($A52,Questions!$B:$AA,22,FALSE))</f>
        <v xml:space="preserve"> </v>
      </c>
      <c r="F52" s="30" t="str">
        <f>IF(LEN(VLOOKUP($A52,Questions!$B:$AA,23,FALSE))=0,"",VLOOKUP($A52,Questions!$B:$AA,23,FALSE))</f>
        <v xml:space="preserve"> </v>
      </c>
      <c r="G52" s="30" t="str">
        <f>IF(LEN(VLOOKUP($A52,Questions!$B:$AA,24,FALSE))=0,"",VLOOKUP($A52,Questions!$B:$AA,24,FALSE))</f>
        <v xml:space="preserve"> </v>
      </c>
      <c r="H52" s="30" t="str">
        <f>IF(LEN(VLOOKUP($A52,Questions!$B:$AA,25,FALSE))=0,"",VLOOKUP($A52,Questions!$B:$AA,25,FALSE))</f>
        <v xml:space="preserve"> </v>
      </c>
      <c r="I52" s="31" t="str">
        <f>IF(LEN(VLOOKUP($A52,Questions!$B:$AA,26,FALSE))=0,"",VLOOKUP($A52,Questions!$B:$AA,26,FALSE))</f>
        <v xml:space="preserve"> </v>
      </c>
      <c r="J52" s="31" t="str">
        <f>IF(LEN(VLOOKUP($A52,Questions!$B:$AB,27,FALSE))=0,"",VLOOKUP($A52,Questions!$B:$AB,27,FALSE))</f>
        <v xml:space="preserve"> </v>
      </c>
    </row>
    <row r="53" spans="1:10" ht="96" customHeight="1" x14ac:dyDescent="0.15">
      <c r="A53" s="11" t="s">
        <v>2460</v>
      </c>
      <c r="B53" s="24" t="str">
        <f>VLOOKUP(A53,'HECVAT - Full | Vendor Response'!A$26:B$283,2,FALSE)</f>
        <v>Can you provide a current, detailed accessibility roadmap with delivery timelines?</v>
      </c>
      <c r="C53" s="31" t="str">
        <f>IF(LEN(VLOOKUP($A53,Questions!$B:$AA,20,FALSE))=0,"",VLOOKUP($A53,Questions!$B:$AA,20,FALSE))</f>
        <v xml:space="preserve"> </v>
      </c>
      <c r="D53" s="30" t="str">
        <f>IF(LEN(VLOOKUP($A53,Questions!$B:$AA,21,FALSE))=0,"",VLOOKUP($A53,Questions!$B:$AA,21,FALSE))</f>
        <v xml:space="preserve"> </v>
      </c>
      <c r="E53" s="30" t="str">
        <f>IF(LEN(VLOOKUP($A53,Questions!$B:$AA,22,FALSE))=0,"",VLOOKUP($A53,Questions!$B:$AA,22,FALSE))</f>
        <v xml:space="preserve"> </v>
      </c>
      <c r="F53" s="30" t="str">
        <f>IF(LEN(VLOOKUP($A53,Questions!$B:$AA,23,FALSE))=0,"",VLOOKUP($A53,Questions!$B:$AA,23,FALSE))</f>
        <v xml:space="preserve"> </v>
      </c>
      <c r="G53" s="30" t="str">
        <f>IF(LEN(VLOOKUP($A53,Questions!$B:$AA,24,FALSE))=0,"",VLOOKUP($A53,Questions!$B:$AA,24,FALSE))</f>
        <v xml:space="preserve"> </v>
      </c>
      <c r="H53" s="30" t="str">
        <f>IF(LEN(VLOOKUP($A53,Questions!$B:$AA,25,FALSE))=0,"",VLOOKUP($A53,Questions!$B:$AA,25,FALSE))</f>
        <v xml:space="preserve"> </v>
      </c>
      <c r="I53" s="31" t="str">
        <f>IF(LEN(VLOOKUP($A53,Questions!$B:$AA,26,FALSE))=0,"",VLOOKUP($A53,Questions!$B:$AA,26,FALSE))</f>
        <v xml:space="preserve"> </v>
      </c>
      <c r="J53" s="31" t="str">
        <f>IF(LEN(VLOOKUP($A53,Questions!$B:$AB,27,FALSE))=0,"",VLOOKUP($A53,Questions!$B:$AB,27,FALSE))</f>
        <v xml:space="preserve"> </v>
      </c>
    </row>
    <row r="54" spans="1:10" ht="96" customHeight="1" x14ac:dyDescent="0.15">
      <c r="A54" s="11" t="s">
        <v>2465</v>
      </c>
      <c r="B54" s="24" t="str">
        <f>VLOOKUP(A54,'HECVAT - Full | Vendor Response'!A$26:B$283,2,FALSE)</f>
        <v>Do you expect your staff to maintain a current skill set in IT accessibility?</v>
      </c>
      <c r="C54" s="31" t="str">
        <f>IF(LEN(VLOOKUP($A54,Questions!$B:$AA,20,FALSE))=0,"",VLOOKUP($A54,Questions!$B:$AA,20,FALSE))</f>
        <v xml:space="preserve"> </v>
      </c>
      <c r="D54" s="30" t="str">
        <f>IF(LEN(VLOOKUP($A54,Questions!$B:$AA,21,FALSE))=0,"",VLOOKUP($A54,Questions!$B:$AA,21,FALSE))</f>
        <v xml:space="preserve"> </v>
      </c>
      <c r="E54" s="30" t="str">
        <f>IF(LEN(VLOOKUP($A54,Questions!$B:$AA,22,FALSE))=0,"",VLOOKUP($A54,Questions!$B:$AA,22,FALSE))</f>
        <v xml:space="preserve"> </v>
      </c>
      <c r="F54" s="30" t="str">
        <f>IF(LEN(VLOOKUP($A54,Questions!$B:$AA,23,FALSE))=0,"",VLOOKUP($A54,Questions!$B:$AA,23,FALSE))</f>
        <v xml:space="preserve"> </v>
      </c>
      <c r="G54" s="30" t="str">
        <f>IF(LEN(VLOOKUP($A54,Questions!$B:$AA,24,FALSE))=0,"",VLOOKUP($A54,Questions!$B:$AA,24,FALSE))</f>
        <v xml:space="preserve"> </v>
      </c>
      <c r="H54" s="30" t="str">
        <f>IF(LEN(VLOOKUP($A54,Questions!$B:$AA,25,FALSE))=0,"",VLOOKUP($A54,Questions!$B:$AA,25,FALSE))</f>
        <v xml:space="preserve"> </v>
      </c>
      <c r="I54" s="31" t="str">
        <f>IF(LEN(VLOOKUP($A54,Questions!$B:$AA,26,FALSE))=0,"",VLOOKUP($A54,Questions!$B:$AA,26,FALSE))</f>
        <v xml:space="preserve"> </v>
      </c>
      <c r="J54" s="31" t="str">
        <f>IF(LEN(VLOOKUP($A54,Questions!$B:$AB,27,FALSE))=0,"",VLOOKUP($A54,Questions!$B:$AB,27,FALSE))</f>
        <v xml:space="preserve"> </v>
      </c>
    </row>
    <row r="55" spans="1:10" ht="96" customHeight="1" x14ac:dyDescent="0.15">
      <c r="A55" s="11" t="s">
        <v>2470</v>
      </c>
      <c r="B55" s="24" t="str">
        <f>VLOOKUP(A55,'HECVAT - Full | Vendor Response'!A$26:B$283,2,FALSE)</f>
        <v>Do you have a documented and implemented process for reporting and tracking accessibility issues?</v>
      </c>
      <c r="C55" s="31" t="str">
        <f>IF(LEN(VLOOKUP($A55,Questions!$B:$AA,20,FALSE))=0,"",VLOOKUP($A55,Questions!$B:$AA,20,FALSE))</f>
        <v xml:space="preserve"> </v>
      </c>
      <c r="D55" s="30" t="str">
        <f>IF(LEN(VLOOKUP($A55,Questions!$B:$AA,21,FALSE))=0,"",VLOOKUP($A55,Questions!$B:$AA,21,FALSE))</f>
        <v xml:space="preserve"> </v>
      </c>
      <c r="E55" s="30" t="str">
        <f>IF(LEN(VLOOKUP($A55,Questions!$B:$AA,22,FALSE))=0,"",VLOOKUP($A55,Questions!$B:$AA,22,FALSE))</f>
        <v xml:space="preserve"> </v>
      </c>
      <c r="F55" s="30" t="str">
        <f>IF(LEN(VLOOKUP($A55,Questions!$B:$AA,23,FALSE))=0,"",VLOOKUP($A55,Questions!$B:$AA,23,FALSE))</f>
        <v xml:space="preserve"> </v>
      </c>
      <c r="G55" s="30" t="str">
        <f>IF(LEN(VLOOKUP($A55,Questions!$B:$AA,24,FALSE))=0,"",VLOOKUP($A55,Questions!$B:$AA,24,FALSE))</f>
        <v xml:space="preserve"> </v>
      </c>
      <c r="H55" s="30" t="str">
        <f>IF(LEN(VLOOKUP($A55,Questions!$B:$AA,25,FALSE))=0,"",VLOOKUP($A55,Questions!$B:$AA,25,FALSE))</f>
        <v xml:space="preserve"> </v>
      </c>
      <c r="I55" s="31" t="str">
        <f>IF(LEN(VLOOKUP($A55,Questions!$B:$AA,26,FALSE))=0,"",VLOOKUP($A55,Questions!$B:$AA,26,FALSE))</f>
        <v xml:space="preserve"> </v>
      </c>
      <c r="J55" s="31" t="str">
        <f>IF(LEN(VLOOKUP($A55,Questions!$B:$AB,27,FALSE))=0,"",VLOOKUP($A55,Questions!$B:$AB,27,FALSE))</f>
        <v xml:space="preserve"> </v>
      </c>
    </row>
    <row r="56" spans="1:10" ht="96" customHeight="1" x14ac:dyDescent="0.15">
      <c r="A56" s="11" t="s">
        <v>2475</v>
      </c>
      <c r="B56" s="24" t="str">
        <f>VLOOKUP(A56,'HECVAT - Full | Vendor Response'!A$26:B$283,2,FALSE)</f>
        <v>Do you have documented processes and procedures for implementing accessibility into your development lifecycle?</v>
      </c>
      <c r="C56" s="31" t="str">
        <f>IF(LEN(VLOOKUP($A56,Questions!$B:$AA,20,FALSE))=0,"",VLOOKUP($A56,Questions!$B:$AA,20,FALSE))</f>
        <v xml:space="preserve"> </v>
      </c>
      <c r="D56" s="30" t="str">
        <f>IF(LEN(VLOOKUP($A56,Questions!$B:$AA,21,FALSE))=0,"",VLOOKUP($A56,Questions!$B:$AA,21,FALSE))</f>
        <v xml:space="preserve"> </v>
      </c>
      <c r="E56" s="30" t="str">
        <f>IF(LEN(VLOOKUP($A56,Questions!$B:$AA,22,FALSE))=0,"",VLOOKUP($A56,Questions!$B:$AA,22,FALSE))</f>
        <v xml:space="preserve"> </v>
      </c>
      <c r="F56" s="30" t="str">
        <f>IF(LEN(VLOOKUP($A56,Questions!$B:$AA,23,FALSE))=0,"",VLOOKUP($A56,Questions!$B:$AA,23,FALSE))</f>
        <v xml:space="preserve"> </v>
      </c>
      <c r="G56" s="30" t="str">
        <f>IF(LEN(VLOOKUP($A56,Questions!$B:$AA,24,FALSE))=0,"",VLOOKUP($A56,Questions!$B:$AA,24,FALSE))</f>
        <v xml:space="preserve"> </v>
      </c>
      <c r="H56" s="30" t="str">
        <f>IF(LEN(VLOOKUP($A56,Questions!$B:$AA,25,FALSE))=0,"",VLOOKUP($A56,Questions!$B:$AA,25,FALSE))</f>
        <v xml:space="preserve"> </v>
      </c>
      <c r="I56" s="31" t="str">
        <f>IF(LEN(VLOOKUP($A56,Questions!$B:$AA,26,FALSE))=0,"",VLOOKUP($A56,Questions!$B:$AA,26,FALSE))</f>
        <v xml:space="preserve"> </v>
      </c>
      <c r="J56" s="31" t="str">
        <f>IF(LEN(VLOOKUP($A56,Questions!$B:$AB,27,FALSE))=0,"",VLOOKUP($A56,Questions!$B:$AB,27,FALSE))</f>
        <v xml:space="preserve"> </v>
      </c>
    </row>
    <row r="57" spans="1:10" ht="96" customHeight="1" x14ac:dyDescent="0.15">
      <c r="A57" s="11" t="s">
        <v>2479</v>
      </c>
      <c r="B57" s="24" t="str">
        <f>VLOOKUP(A57,'HECVAT - Full | Vendor Response'!A$26:B$283,2,FALSE)</f>
        <v>Can all functions of the application or service be performed using only the keyboard?</v>
      </c>
      <c r="C57" s="31" t="str">
        <f>IF(LEN(VLOOKUP($A57,Questions!$B:$AA,20,FALSE))=0,"",VLOOKUP($A57,Questions!$B:$AA,20,FALSE))</f>
        <v xml:space="preserve"> </v>
      </c>
      <c r="D57" s="30" t="str">
        <f>IF(LEN(VLOOKUP($A57,Questions!$B:$AA,21,FALSE))=0,"",VLOOKUP($A57,Questions!$B:$AA,21,FALSE))</f>
        <v xml:space="preserve"> </v>
      </c>
      <c r="E57" s="30" t="str">
        <f>IF(LEN(VLOOKUP($A57,Questions!$B:$AA,22,FALSE))=0,"",VLOOKUP($A57,Questions!$B:$AA,22,FALSE))</f>
        <v xml:space="preserve"> </v>
      </c>
      <c r="F57" s="30" t="str">
        <f>IF(LEN(VLOOKUP($A57,Questions!$B:$AA,23,FALSE))=0,"",VLOOKUP($A57,Questions!$B:$AA,23,FALSE))</f>
        <v xml:space="preserve"> </v>
      </c>
      <c r="G57" s="30" t="str">
        <f>IF(LEN(VLOOKUP($A57,Questions!$B:$AA,24,FALSE))=0,"",VLOOKUP($A57,Questions!$B:$AA,24,FALSE))</f>
        <v xml:space="preserve"> </v>
      </c>
      <c r="H57" s="30" t="str">
        <f>IF(LEN(VLOOKUP($A57,Questions!$B:$AA,25,FALSE))=0,"",VLOOKUP($A57,Questions!$B:$AA,25,FALSE))</f>
        <v xml:space="preserve"> </v>
      </c>
      <c r="I57" s="31" t="str">
        <f>IF(LEN(VLOOKUP($A57,Questions!$B:$AA,26,FALSE))=0,"",VLOOKUP($A57,Questions!$B:$AA,26,FALSE))</f>
        <v xml:space="preserve"> </v>
      </c>
      <c r="J57" s="31" t="str">
        <f>IF(LEN(VLOOKUP($A57,Questions!$B:$AB,27,FALSE))=0,"",VLOOKUP($A57,Questions!$B:$AB,27,FALSE))</f>
        <v xml:space="preserve"> </v>
      </c>
    </row>
    <row r="58" spans="1:10" ht="96" customHeight="1" x14ac:dyDescent="0.15">
      <c r="A58" s="11" t="s">
        <v>2484</v>
      </c>
      <c r="B58" s="24" t="str">
        <f>VLOOKUP(A58,'HECVAT - Full | Vendor Response'!A$26:B$283,2,FALSE)</f>
        <v>Does your product rely on activating a special ‘accessibility mode,’ a ‘lite version’ or accessing an alternate interface for accessibility purposes?</v>
      </c>
      <c r="C58" s="31" t="str">
        <f>IF(LEN(VLOOKUP($A58,Questions!$B:$AA,20,FALSE))=0,"",VLOOKUP($A58,Questions!$B:$AA,20,FALSE))</f>
        <v xml:space="preserve"> </v>
      </c>
      <c r="D58" s="30" t="str">
        <f>IF(LEN(VLOOKUP($A58,Questions!$B:$AA,21,FALSE))=0,"",VLOOKUP($A58,Questions!$B:$AA,21,FALSE))</f>
        <v xml:space="preserve"> </v>
      </c>
      <c r="E58" s="30" t="str">
        <f>IF(LEN(VLOOKUP($A58,Questions!$B:$AA,22,FALSE))=0,"",VLOOKUP($A58,Questions!$B:$AA,22,FALSE))</f>
        <v xml:space="preserve"> </v>
      </c>
      <c r="F58" s="30" t="str">
        <f>IF(LEN(VLOOKUP($A58,Questions!$B:$AA,23,FALSE))=0,"",VLOOKUP($A58,Questions!$B:$AA,23,FALSE))</f>
        <v xml:space="preserve"> </v>
      </c>
      <c r="G58" s="30" t="str">
        <f>IF(LEN(VLOOKUP($A58,Questions!$B:$AA,24,FALSE))=0,"",VLOOKUP($A58,Questions!$B:$AA,24,FALSE))</f>
        <v xml:space="preserve"> </v>
      </c>
      <c r="H58" s="30" t="str">
        <f>IF(LEN(VLOOKUP($A58,Questions!$B:$AA,25,FALSE))=0,"",VLOOKUP($A58,Questions!$B:$AA,25,FALSE))</f>
        <v xml:space="preserve"> </v>
      </c>
      <c r="I58" s="31" t="str">
        <f>IF(LEN(VLOOKUP($A58,Questions!$B:$AA,26,FALSE))=0,"",VLOOKUP($A58,Questions!$B:$AA,26,FALSE))</f>
        <v xml:space="preserve"> </v>
      </c>
      <c r="J58" s="31" t="str">
        <f>IF(LEN(VLOOKUP($A58,Questions!$B:$AB,27,FALSE))=0,"",VLOOKUP($A58,Questions!$B:$AB,27,FALSE))</f>
        <v xml:space="preserve"> </v>
      </c>
    </row>
    <row r="59" spans="1:10" ht="36" customHeight="1" x14ac:dyDescent="0.15">
      <c r="A59" s="287" t="str">
        <f>IF($C$26="No","Assessment of Third Parties - Optional based on QUALIFIER response.","Assessment of Third Parties")</f>
        <v>Assessment of Third Parties</v>
      </c>
      <c r="B59" s="287"/>
      <c r="C59" s="19" t="str">
        <f t="shared" ref="C59:J59" si="3">C$22</f>
        <v>CIS Critical Security Controls v6.1</v>
      </c>
      <c r="D59" s="19" t="str">
        <f t="shared" si="3"/>
        <v>HIPAA</v>
      </c>
      <c r="E59" s="19" t="str">
        <f t="shared" si="3"/>
        <v>ISO 27002:27013</v>
      </c>
      <c r="F59" s="19" t="str">
        <f t="shared" si="3"/>
        <v>NIST Cybersecurity Framework</v>
      </c>
      <c r="G59" s="19" t="str">
        <f t="shared" si="3"/>
        <v>NIST SP 800-171r1</v>
      </c>
      <c r="H59" s="19" t="str">
        <f t="shared" si="3"/>
        <v>NIST SP 800-53r4</v>
      </c>
      <c r="I59" s="19" t="str">
        <f t="shared" si="3"/>
        <v>PCI DSS</v>
      </c>
      <c r="J59" s="19" t="str">
        <f t="shared" si="3"/>
        <v>Trusted CI</v>
      </c>
    </row>
    <row r="60" spans="1:10" ht="96" customHeight="1" x14ac:dyDescent="0.15">
      <c r="A60" s="11" t="s">
        <v>142</v>
      </c>
      <c r="B60" s="24" t="str">
        <f>VLOOKUP(A60,'HECVAT - Full | Vendor Response'!A$26:B$283,2,FALSE)</f>
        <v>Do you perform security assessments of third party companies with which you share data? (i.e. hosting providers, cloud services, PaaS, IaaS, SaaS, etc.).</v>
      </c>
      <c r="C60" s="31" t="str">
        <f>IF(LEN(VLOOKUP($A60,Questions!$B:$AA,20,FALSE))=0,"",VLOOKUP($A60,Questions!$B:$AA,20,FALSE))</f>
        <v xml:space="preserve"> </v>
      </c>
      <c r="D60" s="30" t="str">
        <f>IF(LEN(VLOOKUP($A60,Questions!$B:$AA,21,FALSE))=0,"",VLOOKUP($A60,Questions!$B:$AA,21,FALSE))</f>
        <v xml:space="preserve"> </v>
      </c>
      <c r="E60" s="30" t="str">
        <f>IF(LEN(VLOOKUP($A60,Questions!$B:$AA,22,FALSE))=0,"",VLOOKUP($A60,Questions!$B:$AA,22,FALSE))</f>
        <v xml:space="preserve"> </v>
      </c>
      <c r="F60" s="30" t="str">
        <f>IF(LEN(VLOOKUP($A60,Questions!$B:$AA,23,FALSE))=0,"",VLOOKUP($A60,Questions!$B:$AA,23,FALSE))</f>
        <v xml:space="preserve"> </v>
      </c>
      <c r="G60" s="30" t="str">
        <f>IF(LEN(VLOOKUP($A60,Questions!$B:$AA,24,FALSE))=0,"",VLOOKUP($A60,Questions!$B:$AA,24,FALSE))</f>
        <v xml:space="preserve"> </v>
      </c>
      <c r="H60" s="30" t="str">
        <f>IF(LEN(VLOOKUP($A60,Questions!$B:$AA,25,FALSE))=0,"",VLOOKUP($A60,Questions!$B:$AA,25,FALSE))</f>
        <v xml:space="preserve"> </v>
      </c>
      <c r="I60" s="31" t="str">
        <f>IF(LEN(VLOOKUP($A60,Questions!$B:$AA,26,FALSE))=0,"",VLOOKUP($A60,Questions!$B:$AA,26,FALSE))</f>
        <v xml:space="preserve"> </v>
      </c>
      <c r="J60" s="31" t="str">
        <f>IF(LEN(VLOOKUP($A60,Questions!$B:$AB,27,FALSE))=0,"",VLOOKUP($A60,Questions!$B:$AB,27,FALSE))</f>
        <v xml:space="preserve"> </v>
      </c>
    </row>
    <row r="61" spans="1:10" ht="80" customHeight="1" x14ac:dyDescent="0.15">
      <c r="A61" s="11" t="s">
        <v>143</v>
      </c>
      <c r="B61" s="24" t="str">
        <f>VLOOKUP(A61,'HECVAT - Full | Vendor Response'!A$26:B$283,2,FALSE)</f>
        <v>Provide a brief description for why each of these third parties will have access to institution data.</v>
      </c>
      <c r="C61" s="31" t="str">
        <f>IF(LEN(VLOOKUP($A61,Questions!$B:$AA,20,FALSE))=0,"",VLOOKUP($A61,Questions!$B:$AA,20,FALSE))</f>
        <v xml:space="preserve"> </v>
      </c>
      <c r="D61" s="30" t="str">
        <f>IF(LEN(VLOOKUP($A61,Questions!$B:$AA,21,FALSE))=0,"",VLOOKUP($A61,Questions!$B:$AA,21,FALSE))</f>
        <v xml:space="preserve"> </v>
      </c>
      <c r="E61" s="30" t="str">
        <f>IF(LEN(VLOOKUP($A61,Questions!$B:$AA,22,FALSE))=0,"",VLOOKUP($A61,Questions!$B:$AA,22,FALSE))</f>
        <v xml:space="preserve"> </v>
      </c>
      <c r="F61" s="30" t="str">
        <f>IF(LEN(VLOOKUP($A61,Questions!$B:$AA,23,FALSE))=0,"",VLOOKUP($A61,Questions!$B:$AA,23,FALSE))</f>
        <v xml:space="preserve"> </v>
      </c>
      <c r="G61" s="30" t="str">
        <f>IF(LEN(VLOOKUP($A61,Questions!$B:$AA,24,FALSE))=0,"",VLOOKUP($A61,Questions!$B:$AA,24,FALSE))</f>
        <v xml:space="preserve"> </v>
      </c>
      <c r="H61" s="30" t="str">
        <f>IF(LEN(VLOOKUP($A61,Questions!$B:$AA,25,FALSE))=0,"",VLOOKUP($A61,Questions!$B:$AA,25,FALSE))</f>
        <v xml:space="preserve"> </v>
      </c>
      <c r="I61" s="31" t="str">
        <f>IF(LEN(VLOOKUP($A61,Questions!$B:$AA,26,FALSE))=0,"",VLOOKUP($A61,Questions!$B:$AA,26,FALSE))</f>
        <v xml:space="preserve"> </v>
      </c>
      <c r="J61" s="31" t="str">
        <f>IF(LEN(VLOOKUP($A61,Questions!$B:$AB,27,FALSE))=0,"",VLOOKUP($A61,Questions!$B:$AB,27,FALSE))</f>
        <v xml:space="preserve"> </v>
      </c>
    </row>
    <row r="62" spans="1:10" ht="80" customHeight="1" x14ac:dyDescent="0.15">
      <c r="A62" s="11" t="s">
        <v>144</v>
      </c>
      <c r="B62" s="24" t="str">
        <f>VLOOKUP(A62,'HECVAT - Full | Vendor Response'!A$26:B$283,2,FALSE)</f>
        <v>What legal agreements (i.e. contracts) do you have in place with these third parties that address liability in the event of a data breach?</v>
      </c>
      <c r="C62" s="31" t="str">
        <f>IF(LEN(VLOOKUP($A62,Questions!$B:$AA,20,FALSE))=0,"",VLOOKUP($A62,Questions!$B:$AA,20,FALSE))</f>
        <v xml:space="preserve"> </v>
      </c>
      <c r="D62" s="30" t="str">
        <f>IF(LEN(VLOOKUP($A62,Questions!$B:$AA,21,FALSE))=0,"",VLOOKUP($A62,Questions!$B:$AA,21,FALSE))</f>
        <v xml:space="preserve"> </v>
      </c>
      <c r="E62" s="30" t="str">
        <f>IF(LEN(VLOOKUP($A62,Questions!$B:$AA,22,FALSE))=0,"",VLOOKUP($A62,Questions!$B:$AA,22,FALSE))</f>
        <v xml:space="preserve"> </v>
      </c>
      <c r="F62" s="30" t="str">
        <f>IF(LEN(VLOOKUP($A62,Questions!$B:$AA,23,FALSE))=0,"",VLOOKUP($A62,Questions!$B:$AA,23,FALSE))</f>
        <v xml:space="preserve"> </v>
      </c>
      <c r="G62" s="30" t="str">
        <f>IF(LEN(VLOOKUP($A62,Questions!$B:$AA,24,FALSE))=0,"",VLOOKUP($A62,Questions!$B:$AA,24,FALSE))</f>
        <v xml:space="preserve"> </v>
      </c>
      <c r="H62" s="30" t="str">
        <f>IF(LEN(VLOOKUP($A62,Questions!$B:$AA,25,FALSE))=0,"",VLOOKUP($A62,Questions!$B:$AA,25,FALSE))</f>
        <v xml:space="preserve"> </v>
      </c>
      <c r="I62" s="31" t="str">
        <f>IF(LEN(VLOOKUP($A62,Questions!$B:$AA,26,FALSE))=0,"",VLOOKUP($A62,Questions!$B:$AA,26,FALSE))</f>
        <v xml:space="preserve"> </v>
      </c>
      <c r="J62" s="31" t="str">
        <f>IF(LEN(VLOOKUP($A62,Questions!$B:$AB,27,FALSE))=0,"",VLOOKUP($A62,Questions!$B:$AB,27,FALSE))</f>
        <v xml:space="preserve"> </v>
      </c>
    </row>
    <row r="63" spans="1:10" ht="80" customHeight="1" x14ac:dyDescent="0.15">
      <c r="A63" s="11" t="s">
        <v>341</v>
      </c>
      <c r="B63" s="24" t="str">
        <f>VLOOKUP(A63,'HECVAT - Full | Vendor Response'!A$26:B$283,2,FALSE)</f>
        <v>Do you have an implemented third party management strategy?</v>
      </c>
      <c r="C63" s="31" t="str">
        <f>IF(LEN(VLOOKUP($A63,Questions!$B:$AA,20,FALSE))=0,"",VLOOKUP($A63,Questions!$B:$AA,20,FALSE))</f>
        <v xml:space="preserve"> </v>
      </c>
      <c r="D63" s="30" t="str">
        <f>IF(LEN(VLOOKUP($A63,Questions!$B:$AA,21,FALSE))=0,"",VLOOKUP($A63,Questions!$B:$AA,21,FALSE))</f>
        <v xml:space="preserve"> </v>
      </c>
      <c r="E63" s="30" t="str">
        <f>IF(LEN(VLOOKUP($A63,Questions!$B:$AA,22,FALSE))=0,"",VLOOKUP($A63,Questions!$B:$AA,22,FALSE))</f>
        <v xml:space="preserve"> </v>
      </c>
      <c r="F63" s="30" t="str">
        <f>IF(LEN(VLOOKUP($A63,Questions!$B:$AA,23,FALSE))=0,"",VLOOKUP($A63,Questions!$B:$AA,23,FALSE))</f>
        <v xml:space="preserve"> </v>
      </c>
      <c r="G63" s="30" t="str">
        <f>IF(LEN(VLOOKUP($A63,Questions!$B:$AA,24,FALSE))=0,"",VLOOKUP($A63,Questions!$B:$AA,24,FALSE))</f>
        <v xml:space="preserve"> </v>
      </c>
      <c r="H63" s="30" t="str">
        <f>IF(LEN(VLOOKUP($A63,Questions!$B:$AA,25,FALSE))=0,"",VLOOKUP($A63,Questions!$B:$AA,25,FALSE))</f>
        <v xml:space="preserve"> </v>
      </c>
      <c r="I63" s="31" t="str">
        <f>IF(LEN(VLOOKUP($A63,Questions!$B:$AA,26,FALSE))=0,"",VLOOKUP($A63,Questions!$B:$AA,26,FALSE))</f>
        <v xml:space="preserve"> </v>
      </c>
      <c r="J63" s="31" t="str">
        <f>IF(LEN(VLOOKUP($A63,Questions!$B:$AB,27,FALSE))=0,"",VLOOKUP($A63,Questions!$B:$AB,27,FALSE))</f>
        <v xml:space="preserve"> </v>
      </c>
    </row>
    <row r="64" spans="1:10" ht="36" customHeight="1" x14ac:dyDescent="0.15">
      <c r="A64" s="287" t="str">
        <f>IF($C$30="","Consulting",IF($C$30="Yes","Consulting - All questions after this section are OPTIONAL.","Consulting - Optional based on QUALIFIER response."))</f>
        <v>Consulting - Optional based on QUALIFIER response.</v>
      </c>
      <c r="B64" s="287"/>
      <c r="C64" s="19" t="str">
        <f>C$22</f>
        <v>CIS Critical Security Controls v6.1</v>
      </c>
      <c r="D64" s="19" t="str">
        <f t="shared" ref="D64:J64" si="4">D$22</f>
        <v>HIPAA</v>
      </c>
      <c r="E64" s="19" t="str">
        <f t="shared" si="4"/>
        <v>ISO 27002:27013</v>
      </c>
      <c r="F64" s="19" t="str">
        <f t="shared" si="4"/>
        <v>NIST Cybersecurity Framework</v>
      </c>
      <c r="G64" s="19" t="str">
        <f t="shared" si="4"/>
        <v>NIST SP 800-171r1</v>
      </c>
      <c r="H64" s="19" t="str">
        <f t="shared" si="4"/>
        <v>NIST SP 800-53r4</v>
      </c>
      <c r="I64" s="19" t="str">
        <f t="shared" si="4"/>
        <v>PCI DSS</v>
      </c>
      <c r="J64" s="19" t="str">
        <f t="shared" si="4"/>
        <v>Trusted CI</v>
      </c>
    </row>
    <row r="65" spans="1:259" ht="36" customHeight="1" x14ac:dyDescent="0.15">
      <c r="A65" s="11" t="s">
        <v>145</v>
      </c>
      <c r="B65" s="24" t="str">
        <f>VLOOKUP(A65,'HECVAT - Full | Vendor Response'!A$26:B$283,2,FALSE)</f>
        <v>Will the consulting take place on-premises?</v>
      </c>
      <c r="C65" s="31" t="str">
        <f>IF(LEN(VLOOKUP($A65,Questions!$B:$AA,20,FALSE))=0,"",VLOOKUP($A65,Questions!$B:$AA,20,FALSE))</f>
        <v xml:space="preserve"> </v>
      </c>
      <c r="D65" s="31" t="str">
        <f>IF(LEN(VLOOKUP($A65,Questions!$B:$AA,21,FALSE))=0,"",VLOOKUP($A65,Questions!$B:$AA,21,FALSE))</f>
        <v xml:space="preserve"> </v>
      </c>
      <c r="E65" s="30" t="str">
        <f>IF(LEN(VLOOKUP($A65,Questions!$B:$AA,22,FALSE))=0,"",VLOOKUP($A65,Questions!$B:$AA,22,FALSE))</f>
        <v xml:space="preserve"> </v>
      </c>
      <c r="F65" s="30" t="str">
        <f>IF(LEN(VLOOKUP($A65,Questions!$B:$AA,23,FALSE))=0,"",VLOOKUP($A65,Questions!$B:$AA,23,FALSE))</f>
        <v xml:space="preserve"> </v>
      </c>
      <c r="G65" s="31" t="str">
        <f>IF(LEN(VLOOKUP($A65,Questions!$B:$AA,24,FALSE))=0,"",VLOOKUP($A65,Questions!$B:$AA,24,FALSE))</f>
        <v xml:space="preserve"> </v>
      </c>
      <c r="H65" s="31" t="str">
        <f>IF(LEN(VLOOKUP($A65,Questions!$B:$AA,25,FALSE))=0,"",VLOOKUP($A65,Questions!$B:$AA,25,FALSE))</f>
        <v xml:space="preserve"> </v>
      </c>
      <c r="I65" s="31" t="str">
        <f>IF(LEN(VLOOKUP($A65,Questions!$B:$AA,26,FALSE))=0,"",VLOOKUP($A65,Questions!$B:$AA,26,FALSE))</f>
        <v xml:space="preserve"> </v>
      </c>
      <c r="J65" s="31" t="str">
        <f>IF(LEN(VLOOKUP($A65,Questions!$B:$AB,27,FALSE))=0,"",VLOOKUP($A65,Questions!$B:$AB,27,FALSE))</f>
        <v xml:space="preserve"> </v>
      </c>
    </row>
    <row r="66" spans="1:259" ht="63" customHeight="1" x14ac:dyDescent="0.15">
      <c r="A66" s="11" t="s">
        <v>146</v>
      </c>
      <c r="B66" s="24" t="str">
        <f>VLOOKUP(A66,'HECVAT - Full | Vendor Response'!A$26:B$283,2,FALSE)</f>
        <v>Will the consultant require access to Institution's network resources?</v>
      </c>
      <c r="C66" s="30" t="str">
        <f>IF(LEN(VLOOKUP($A66,Questions!$B:$AA,20,FALSE))=0,"",VLOOKUP($A66,Questions!$B:$AA,20,FALSE))</f>
        <v xml:space="preserve"> </v>
      </c>
      <c r="D66" s="31" t="str">
        <f>IF(LEN(VLOOKUP($A66,Questions!$B:$AA,21,FALSE))=0,"",VLOOKUP($A66,Questions!$B:$AA,21,FALSE))</f>
        <v xml:space="preserve"> </v>
      </c>
      <c r="E66" s="30" t="str">
        <f>IF(LEN(VLOOKUP($A66,Questions!$B:$AA,22,FALSE))=0,"",VLOOKUP($A66,Questions!$B:$AA,22,FALSE))</f>
        <v xml:space="preserve"> </v>
      </c>
      <c r="F66" s="30" t="str">
        <f>IF(LEN(VLOOKUP($A66,Questions!$B:$AA,23,FALSE))=0,"",VLOOKUP($A66,Questions!$B:$AA,23,FALSE))</f>
        <v xml:space="preserve"> </v>
      </c>
      <c r="G66" s="30" t="str">
        <f>IF(LEN(VLOOKUP($A66,Questions!$B:$AA,24,FALSE))=0,"",VLOOKUP($A66,Questions!$B:$AA,24,FALSE))</f>
        <v xml:space="preserve"> </v>
      </c>
      <c r="H66" s="30" t="str">
        <f>IF(LEN(VLOOKUP($A66,Questions!$B:$AA,25,FALSE))=0,"",VLOOKUP($A66,Questions!$B:$AA,25,FALSE))</f>
        <v xml:space="preserve"> </v>
      </c>
      <c r="I66" s="31" t="str">
        <f>IF(LEN(VLOOKUP($A66,Questions!$B:$AA,26,FALSE))=0,"",VLOOKUP($A66,Questions!$B:$AA,26,FALSE))</f>
        <v xml:space="preserve"> </v>
      </c>
      <c r="J66" s="31" t="str">
        <f>IF(LEN(VLOOKUP($A66,Questions!$B:$AB,27,FALSE))=0,"",VLOOKUP($A66,Questions!$B:$AB,27,FALSE))</f>
        <v xml:space="preserve"> </v>
      </c>
    </row>
    <row r="67" spans="1:259" ht="63" customHeight="1" x14ac:dyDescent="0.15">
      <c r="A67" s="11" t="s">
        <v>147</v>
      </c>
      <c r="B67" s="24" t="str">
        <f>VLOOKUP(A67,'HECVAT - Full | Vendor Response'!A$26:B$283,2,FALSE)</f>
        <v>Will the consultant require access to hardware in the Institution's data centers?</v>
      </c>
      <c r="C67" s="30" t="str">
        <f>IF(LEN(VLOOKUP($A67,Questions!$B:$AA,20,FALSE))=0,"",VLOOKUP($A67,Questions!$B:$AA,20,FALSE))</f>
        <v xml:space="preserve"> </v>
      </c>
      <c r="D67" s="31" t="str">
        <f>IF(LEN(VLOOKUP($A67,Questions!$B:$AA,21,FALSE))=0,"",VLOOKUP($A67,Questions!$B:$AA,21,FALSE))</f>
        <v xml:space="preserve"> </v>
      </c>
      <c r="E67" s="30" t="str">
        <f>IF(LEN(VLOOKUP($A67,Questions!$B:$AA,22,FALSE))=0,"",VLOOKUP($A67,Questions!$B:$AA,22,FALSE))</f>
        <v xml:space="preserve"> </v>
      </c>
      <c r="F67" s="30" t="str">
        <f>IF(LEN(VLOOKUP($A67,Questions!$B:$AA,23,FALSE))=0,"",VLOOKUP($A67,Questions!$B:$AA,23,FALSE))</f>
        <v xml:space="preserve"> </v>
      </c>
      <c r="G67" s="30" t="str">
        <f>IF(LEN(VLOOKUP($A67,Questions!$B:$AA,24,FALSE))=0,"",VLOOKUP($A67,Questions!$B:$AA,24,FALSE))</f>
        <v xml:space="preserve"> </v>
      </c>
      <c r="H67" s="31" t="str">
        <f>IF(LEN(VLOOKUP($A67,Questions!$B:$AA,25,FALSE))=0,"",VLOOKUP($A67,Questions!$B:$AA,25,FALSE))</f>
        <v xml:space="preserve"> </v>
      </c>
      <c r="I67" s="31" t="str">
        <f>IF(LEN(VLOOKUP($A67,Questions!$B:$AA,26,FALSE))=0,"",VLOOKUP($A67,Questions!$B:$AA,26,FALSE))</f>
        <v xml:space="preserve"> </v>
      </c>
      <c r="J67" s="31" t="str">
        <f>IF(LEN(VLOOKUP($A67,Questions!$B:$AB,27,FALSE))=0,"",VLOOKUP($A67,Questions!$B:$AB,27,FALSE))</f>
        <v xml:space="preserve"> </v>
      </c>
    </row>
    <row r="68" spans="1:259" ht="48" customHeight="1" x14ac:dyDescent="0.15">
      <c r="A68" s="11" t="s">
        <v>148</v>
      </c>
      <c r="B68" s="24" t="str">
        <f>VLOOKUP(A68,'HECVAT - Full | Vendor Response'!A$26:B$283,2,FALSE)</f>
        <v>Will the consultant require an account within the Institution's domain (@*.edu)?</v>
      </c>
      <c r="C68" s="30" t="str">
        <f>IF(LEN(VLOOKUP($A68,Questions!$B:$AA,20,FALSE))=0,"",VLOOKUP($A68,Questions!$B:$AA,20,FALSE))</f>
        <v xml:space="preserve"> </v>
      </c>
      <c r="D68" s="31" t="str">
        <f>IF(LEN(VLOOKUP($A68,Questions!$B:$AA,21,FALSE))=0,"",VLOOKUP($A68,Questions!$B:$AA,21,FALSE))</f>
        <v xml:space="preserve"> </v>
      </c>
      <c r="E68" s="31" t="str">
        <f>IF(LEN(VLOOKUP($A68,Questions!$B:$AA,22,FALSE))=0,"",VLOOKUP($A68,Questions!$B:$AA,22,FALSE))</f>
        <v xml:space="preserve"> </v>
      </c>
      <c r="F68" s="30" t="str">
        <f>IF(LEN(VLOOKUP($A68,Questions!$B:$AA,23,FALSE))=0,"",VLOOKUP($A68,Questions!$B:$AA,23,FALSE))</f>
        <v xml:space="preserve"> </v>
      </c>
      <c r="G68" s="31" t="str">
        <f>IF(LEN(VLOOKUP($A68,Questions!$B:$AA,24,FALSE))=0,"",VLOOKUP($A68,Questions!$B:$AA,24,FALSE))</f>
        <v xml:space="preserve"> </v>
      </c>
      <c r="H68" s="31" t="str">
        <f>IF(LEN(VLOOKUP($A68,Questions!$B:$AA,25,FALSE))=0,"",VLOOKUP($A68,Questions!$B:$AA,25,FALSE))</f>
        <v xml:space="preserve"> </v>
      </c>
      <c r="I68" s="31" t="str">
        <f>IF(LEN(VLOOKUP($A68,Questions!$B:$AA,26,FALSE))=0,"",VLOOKUP($A68,Questions!$B:$AA,26,FALSE))</f>
        <v xml:space="preserve"> </v>
      </c>
      <c r="J68" s="31" t="str">
        <f>IF(LEN(VLOOKUP($A68,Questions!$B:$AB,27,FALSE))=0,"",VLOOKUP($A68,Questions!$B:$AB,27,FALSE))</f>
        <v xml:space="preserve"> </v>
      </c>
    </row>
    <row r="69" spans="1:259" ht="48" customHeight="1" x14ac:dyDescent="0.15">
      <c r="A69" s="11" t="s">
        <v>149</v>
      </c>
      <c r="B69" s="24" t="str">
        <f>VLOOKUP(A69,'HECVAT - Full | Vendor Response'!A$26:B$283,2,FALSE)</f>
        <v>Has the consultant received training on [sensitive, HIPAA, PCI, etc.] data handling?</v>
      </c>
      <c r="C69" s="30" t="str">
        <f>IF(LEN(VLOOKUP($A69,Questions!$B:$AA,20,FALSE))=0,"",VLOOKUP($A69,Questions!$B:$AA,20,FALSE))</f>
        <v xml:space="preserve"> </v>
      </c>
      <c r="D69" s="31" t="str">
        <f>IF(LEN(VLOOKUP($A69,Questions!$B:$AA,21,FALSE))=0,"",VLOOKUP($A69,Questions!$B:$AA,21,FALSE))</f>
        <v xml:space="preserve"> </v>
      </c>
      <c r="E69" s="30" t="str">
        <f>IF(LEN(VLOOKUP($A69,Questions!$B:$AA,22,FALSE))=0,"",VLOOKUP($A69,Questions!$B:$AA,22,FALSE))</f>
        <v xml:space="preserve"> </v>
      </c>
      <c r="F69" s="30" t="str">
        <f>IF(LEN(VLOOKUP($A69,Questions!$B:$AA,23,FALSE))=0,"",VLOOKUP($A69,Questions!$B:$AA,23,FALSE))</f>
        <v xml:space="preserve"> </v>
      </c>
      <c r="G69" s="31" t="str">
        <f>IF(LEN(VLOOKUP($A69,Questions!$B:$AA,24,FALSE))=0,"",VLOOKUP($A69,Questions!$B:$AA,24,FALSE))</f>
        <v xml:space="preserve"> </v>
      </c>
      <c r="H69" s="31" t="str">
        <f>IF(LEN(VLOOKUP($A69,Questions!$B:$AA,25,FALSE))=0,"",VLOOKUP($A69,Questions!$B:$AA,25,FALSE))</f>
        <v xml:space="preserve"> </v>
      </c>
      <c r="I69" s="31" t="str">
        <f>IF(LEN(VLOOKUP($A69,Questions!$B:$AA,26,FALSE))=0,"",VLOOKUP($A69,Questions!$B:$AA,26,FALSE))</f>
        <v xml:space="preserve"> </v>
      </c>
      <c r="J69" s="31" t="str">
        <f>IF(LEN(VLOOKUP($A69,Questions!$B:$AB,27,FALSE))=0,"",VLOOKUP($A69,Questions!$B:$AB,27,FALSE))</f>
        <v xml:space="preserve"> </v>
      </c>
    </row>
    <row r="70" spans="1:259" ht="48" customHeight="1" x14ac:dyDescent="0.15">
      <c r="A70" s="11" t="s">
        <v>150</v>
      </c>
      <c r="B70" s="24" t="str">
        <f>VLOOKUP(A70,'HECVAT - Full | Vendor Response'!A$26:B$283,2,FALSE)</f>
        <v>Will any data be transferred to the consultant's possession?</v>
      </c>
      <c r="C70" s="30" t="str">
        <f>IF(LEN(VLOOKUP($A70,Questions!$B:$AA,20,FALSE))=0,"",VLOOKUP($A70,Questions!$B:$AA,20,FALSE))</f>
        <v xml:space="preserve"> </v>
      </c>
      <c r="D70" s="31" t="str">
        <f>IF(LEN(VLOOKUP($A70,Questions!$B:$AA,21,FALSE))=0,"",VLOOKUP($A70,Questions!$B:$AA,21,FALSE))</f>
        <v xml:space="preserve"> </v>
      </c>
      <c r="E70" s="30" t="str">
        <f>IF(LEN(VLOOKUP($A70,Questions!$B:$AA,22,FALSE))=0,"",VLOOKUP($A70,Questions!$B:$AA,22,FALSE))</f>
        <v xml:space="preserve"> </v>
      </c>
      <c r="F70" s="30" t="str">
        <f>IF(LEN(VLOOKUP($A70,Questions!$B:$AA,23,FALSE))=0,"",VLOOKUP($A70,Questions!$B:$AA,23,FALSE))</f>
        <v xml:space="preserve"> </v>
      </c>
      <c r="G70" s="30" t="str">
        <f>IF(LEN(VLOOKUP($A70,Questions!$B:$AA,24,FALSE))=0,"",VLOOKUP($A70,Questions!$B:$AA,24,FALSE))</f>
        <v xml:space="preserve"> </v>
      </c>
      <c r="H70" s="30" t="str">
        <f>IF(LEN(VLOOKUP($A70,Questions!$B:$AA,25,FALSE))=0,"",VLOOKUP($A70,Questions!$B:$AA,25,FALSE))</f>
        <v xml:space="preserve"> </v>
      </c>
      <c r="I70" s="31" t="str">
        <f>IF(LEN(VLOOKUP($A70,Questions!$B:$AA,26,FALSE))=0,"",VLOOKUP($A70,Questions!$B:$AA,26,FALSE))</f>
        <v xml:space="preserve"> </v>
      </c>
      <c r="J70" s="31" t="str">
        <f>IF(LEN(VLOOKUP($A70,Questions!$B:$AB,27,FALSE))=0,"",VLOOKUP($A70,Questions!$B:$AB,27,FALSE))</f>
        <v xml:space="preserve"> </v>
      </c>
    </row>
    <row r="71" spans="1:259" s="1" customFormat="1" ht="48" customHeight="1" x14ac:dyDescent="0.2">
      <c r="A71" s="11" t="s">
        <v>151</v>
      </c>
      <c r="B71" s="24" t="str">
        <f>VLOOKUP(A71,'HECVAT - Full | Vendor Response'!A$26:B$283,2,FALSE)</f>
        <v>Is it encrypted (at rest) while in the consultant's possession?</v>
      </c>
      <c r="C71" s="30" t="str">
        <f>IF(LEN(VLOOKUP($A71,Questions!$B:$AA,20,FALSE))=0,"",VLOOKUP($A71,Questions!$B:$AA,20,FALSE))</f>
        <v xml:space="preserve"> </v>
      </c>
      <c r="D71" s="31" t="str">
        <f>IF(LEN(VLOOKUP($A71,Questions!$B:$AA,21,FALSE))=0,"",VLOOKUP($A71,Questions!$B:$AA,21,FALSE))</f>
        <v xml:space="preserve"> </v>
      </c>
      <c r="E71" s="30" t="str">
        <f>IF(LEN(VLOOKUP($A71,Questions!$B:$AA,22,FALSE))=0,"",VLOOKUP($A71,Questions!$B:$AA,22,FALSE))</f>
        <v xml:space="preserve"> </v>
      </c>
      <c r="F71" s="30" t="str">
        <f>IF(LEN(VLOOKUP($A71,Questions!$B:$AA,23,FALSE))=0,"",VLOOKUP($A71,Questions!$B:$AA,23,FALSE))</f>
        <v xml:space="preserve"> </v>
      </c>
      <c r="G71" s="30" t="str">
        <f>IF(LEN(VLOOKUP($A71,Questions!$B:$AA,24,FALSE))=0,"",VLOOKUP($A71,Questions!$B:$AA,24,FALSE))</f>
        <v xml:space="preserve"> </v>
      </c>
      <c r="H71" s="30" t="str">
        <f>IF(LEN(VLOOKUP($A71,Questions!$B:$AA,25,FALSE))=0,"",VLOOKUP($A71,Questions!$B:$AA,25,FALSE))</f>
        <v xml:space="preserve"> </v>
      </c>
      <c r="I71" s="31" t="str">
        <f>IF(LEN(VLOOKUP($A71,Questions!$B:$AA,26,FALSE))=0,"",VLOOKUP($A71,Questions!$B:$AA,26,FALSE))</f>
        <v xml:space="preserve"> </v>
      </c>
      <c r="J71" s="31" t="str">
        <f>IF(LEN(VLOOKUP($A71,Questions!$B:$AB,27,FALSE))=0,"",VLOOKUP($A71,Questions!$B:$AB,27,FALSE))</f>
        <v xml:space="preserve"> </v>
      </c>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row>
    <row r="72" spans="1:259" ht="36" customHeight="1" x14ac:dyDescent="0.15">
      <c r="A72" s="11" t="s">
        <v>152</v>
      </c>
      <c r="B72" s="24" t="str">
        <f>VLOOKUP(A72,'HECVAT - Full | Vendor Response'!A$26:B$283,2,FALSE)</f>
        <v>Will the consultant need remote access to the Institution's network or systems?</v>
      </c>
      <c r="C72" s="30" t="str">
        <f>IF(LEN(VLOOKUP($A72,Questions!$B:$AA,20,FALSE))=0,"",VLOOKUP($A72,Questions!$B:$AA,20,FALSE))</f>
        <v xml:space="preserve"> </v>
      </c>
      <c r="D72" s="31" t="str">
        <f>IF(LEN(VLOOKUP($A72,Questions!$B:$AA,21,FALSE))=0,"",VLOOKUP($A72,Questions!$B:$AA,21,FALSE))</f>
        <v xml:space="preserve"> </v>
      </c>
      <c r="E72" s="30" t="str">
        <f>IF(LEN(VLOOKUP($A72,Questions!$B:$AA,22,FALSE))=0,"",VLOOKUP($A72,Questions!$B:$AA,22,FALSE))</f>
        <v xml:space="preserve"> </v>
      </c>
      <c r="F72" s="30" t="str">
        <f>IF(LEN(VLOOKUP($A72,Questions!$B:$AA,23,FALSE))=0,"",VLOOKUP($A72,Questions!$B:$AA,23,FALSE))</f>
        <v xml:space="preserve"> </v>
      </c>
      <c r="G72" s="31" t="str">
        <f>IF(LEN(VLOOKUP($A72,Questions!$B:$AA,24,FALSE))=0,"",VLOOKUP($A72,Questions!$B:$AA,24,FALSE))</f>
        <v xml:space="preserve"> </v>
      </c>
      <c r="H72" s="31" t="str">
        <f>IF(LEN(VLOOKUP($A72,Questions!$B:$AA,25,FALSE))=0,"",VLOOKUP($A72,Questions!$B:$AA,25,FALSE))</f>
        <v xml:space="preserve"> </v>
      </c>
      <c r="I72" s="31" t="str">
        <f>IF(LEN(VLOOKUP($A72,Questions!$B:$AA,26,FALSE))=0,"",VLOOKUP($A72,Questions!$B:$AA,26,FALSE))</f>
        <v xml:space="preserve"> </v>
      </c>
      <c r="J72" s="31" t="str">
        <f>IF(LEN(VLOOKUP($A72,Questions!$B:$AB,27,FALSE))=0,"",VLOOKUP($A72,Questions!$B:$AB,27,FALSE))</f>
        <v xml:space="preserve"> </v>
      </c>
    </row>
    <row r="73" spans="1:259" s="1" customFormat="1" ht="36" customHeight="1" x14ac:dyDescent="0.2">
      <c r="A73" s="11" t="s">
        <v>153</v>
      </c>
      <c r="B73" s="24" t="str">
        <f>VLOOKUP(A73,'HECVAT - Full | Vendor Response'!A$26:B$283,2,FALSE)</f>
        <v>Can we restrict that access based on source IP address?</v>
      </c>
      <c r="C73" s="31" t="str">
        <f>IF(LEN(VLOOKUP($A73,Questions!$B:$AA,20,FALSE))=0,"",VLOOKUP($A73,Questions!$B:$AA,20,FALSE))</f>
        <v xml:space="preserve"> </v>
      </c>
      <c r="D73" s="31" t="str">
        <f>IF(LEN(VLOOKUP($A73,Questions!$B:$AA,21,FALSE))=0,"",VLOOKUP($A73,Questions!$B:$AA,21,FALSE))</f>
        <v xml:space="preserve"> </v>
      </c>
      <c r="E73" s="30" t="str">
        <f>IF(LEN(VLOOKUP($A73,Questions!$B:$AA,22,FALSE))=0,"",VLOOKUP($A73,Questions!$B:$AA,22,FALSE))</f>
        <v xml:space="preserve"> </v>
      </c>
      <c r="F73" s="30" t="str">
        <f>IF(LEN(VLOOKUP($A73,Questions!$B:$AA,23,FALSE))=0,"",VLOOKUP($A73,Questions!$B:$AA,23,FALSE))</f>
        <v xml:space="preserve"> </v>
      </c>
      <c r="G73" s="31" t="str">
        <f>IF(LEN(VLOOKUP($A73,Questions!$B:$AA,24,FALSE))=0,"",VLOOKUP($A73,Questions!$B:$AA,24,FALSE))</f>
        <v xml:space="preserve"> </v>
      </c>
      <c r="H73" s="31" t="str">
        <f>IF(LEN(VLOOKUP($A73,Questions!$B:$AA,25,FALSE))=0,"",VLOOKUP($A73,Questions!$B:$AA,25,FALSE))</f>
        <v xml:space="preserve"> </v>
      </c>
      <c r="I73" s="31" t="str">
        <f>IF(LEN(VLOOKUP($A73,Questions!$B:$AA,26,FALSE))=0,"",VLOOKUP($A73,Questions!$B:$AA,26,FALSE))</f>
        <v xml:space="preserve"> </v>
      </c>
      <c r="J73" s="31" t="str">
        <f>IF(LEN(VLOOKUP($A73,Questions!$B:$AB,27,FALSE))=0,"",VLOOKUP($A73,Questions!$B:$AB,27,FALSE))</f>
        <v xml:space="preserve"> </v>
      </c>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row>
    <row r="74" spans="1:259" ht="36" customHeight="1" x14ac:dyDescent="0.15">
      <c r="A74" s="287" t="str">
        <f>IF($C$30="","Application/Service Security",IF($C$30="Yes","App/Service Security - Optional based on QUALIFIER response.","Application/Service Security"))</f>
        <v>Application/Service Security</v>
      </c>
      <c r="B74" s="287"/>
      <c r="C74" s="19" t="str">
        <f>C$22</f>
        <v>CIS Critical Security Controls v6.1</v>
      </c>
      <c r="D74" s="19" t="str">
        <f t="shared" ref="D74:J74" si="5">D$22</f>
        <v>HIPAA</v>
      </c>
      <c r="E74" s="19" t="str">
        <f t="shared" si="5"/>
        <v>ISO 27002:27013</v>
      </c>
      <c r="F74" s="19" t="str">
        <f t="shared" si="5"/>
        <v>NIST Cybersecurity Framework</v>
      </c>
      <c r="G74" s="19" t="str">
        <f t="shared" si="5"/>
        <v>NIST SP 800-171r1</v>
      </c>
      <c r="H74" s="19" t="str">
        <f t="shared" si="5"/>
        <v>NIST SP 800-53r4</v>
      </c>
      <c r="I74" s="19" t="str">
        <f t="shared" si="5"/>
        <v>PCI DSS</v>
      </c>
      <c r="J74" s="19" t="str">
        <f t="shared" si="5"/>
        <v>Trusted CI</v>
      </c>
    </row>
    <row r="75" spans="1:259" ht="49.25" customHeight="1" x14ac:dyDescent="0.15">
      <c r="A75" s="11" t="s">
        <v>154</v>
      </c>
      <c r="B75" s="24" t="str">
        <f>VLOOKUP(A75,'HECVAT - Full | Vendor Response'!A$26:B$283,2,FALSE)</f>
        <v>Are access controls for institutional accounts based on structured rules, such as role-based access control (RBAC), attribute-based access control (ABAC) or policy-based access control (PBAC)?</v>
      </c>
      <c r="C75" s="30" t="str">
        <f>IF(LEN(VLOOKUP($A75,Questions!$B:$AA,20,FALSE))=0,"",VLOOKUP($A75,Questions!$B:$AA,20,FALSE))</f>
        <v xml:space="preserve"> </v>
      </c>
      <c r="D75" s="31" t="str">
        <f>IF(LEN(VLOOKUP($A75,Questions!$B:$AA,21,FALSE))=0,"",VLOOKUP($A75,Questions!$B:$AA,21,FALSE))</f>
        <v xml:space="preserve"> </v>
      </c>
      <c r="E75" s="31" t="str">
        <f>IF(LEN(VLOOKUP($A75,Questions!$B:$AA,22,FALSE))=0,"",VLOOKUP($A75,Questions!$B:$AA,22,FALSE))</f>
        <v xml:space="preserve"> </v>
      </c>
      <c r="F75" s="30" t="str">
        <f>IF(LEN(VLOOKUP($A75,Questions!$B:$AA,23,FALSE))=0,"",VLOOKUP($A75,Questions!$B:$AA,23,FALSE))</f>
        <v xml:space="preserve"> </v>
      </c>
      <c r="G75" s="31" t="str">
        <f>IF(LEN(VLOOKUP($A75,Questions!$B:$AA,24,FALSE))=0,"",VLOOKUP($A75,Questions!$B:$AA,24,FALSE))</f>
        <v xml:space="preserve"> </v>
      </c>
      <c r="H75" s="31" t="str">
        <f>IF(LEN(VLOOKUP($A75,Questions!$B:$AA,25,FALSE))=0,"",VLOOKUP($A75,Questions!$B:$AA,25,FALSE))</f>
        <v xml:space="preserve"> </v>
      </c>
      <c r="I75" s="31" t="str">
        <f>IF(LEN(VLOOKUP($A75,Questions!$B:$AA,26,FALSE))=0,"",VLOOKUP($A75,Questions!$B:$AA,26,FALSE))</f>
        <v xml:space="preserve"> </v>
      </c>
      <c r="J75" s="31" t="str">
        <f>IF(LEN(VLOOKUP($A75,Questions!$B:$AB,27,FALSE))=0,"",VLOOKUP($A75,Questions!$B:$AB,27,FALSE))</f>
        <v xml:space="preserve"> </v>
      </c>
    </row>
    <row r="76" spans="1:259" ht="48" customHeight="1" x14ac:dyDescent="0.15">
      <c r="A76" s="11" t="s">
        <v>155</v>
      </c>
      <c r="B76" s="24" t="str">
        <f>VLOOKUP(A76,'HECVAT - Full | Vendor Response'!A$26:B$283,2,FALSE)</f>
        <v>Are access controls for staff within your organization based on structured rules, such as RBAC, ABAC, or PBAC?</v>
      </c>
      <c r="C76" s="30" t="str">
        <f>IF(LEN(VLOOKUP($A76,Questions!$B:$AA,20,FALSE))=0,"",VLOOKUP($A76,Questions!$B:$AA,20,FALSE))</f>
        <v xml:space="preserve"> </v>
      </c>
      <c r="D76" s="31" t="str">
        <f>IF(LEN(VLOOKUP($A76,Questions!$B:$AA,21,FALSE))=0,"",VLOOKUP($A76,Questions!$B:$AA,21,FALSE))</f>
        <v xml:space="preserve"> </v>
      </c>
      <c r="E76" s="30" t="str">
        <f>IF(LEN(VLOOKUP($A76,Questions!$B:$AA,22,FALSE))=0,"",VLOOKUP($A76,Questions!$B:$AA,22,FALSE))</f>
        <v xml:space="preserve"> </v>
      </c>
      <c r="F76" s="30" t="str">
        <f>IF(LEN(VLOOKUP($A76,Questions!$B:$AA,23,FALSE))=0,"",VLOOKUP($A76,Questions!$B:$AA,23,FALSE))</f>
        <v xml:space="preserve"> </v>
      </c>
      <c r="G76" s="31" t="str">
        <f>IF(LEN(VLOOKUP($A76,Questions!$B:$AA,24,FALSE))=0,"",VLOOKUP($A76,Questions!$B:$AA,24,FALSE))</f>
        <v xml:space="preserve"> </v>
      </c>
      <c r="H76" s="31" t="str">
        <f>IF(LEN(VLOOKUP($A76,Questions!$B:$AA,25,FALSE))=0,"",VLOOKUP($A76,Questions!$B:$AA,25,FALSE))</f>
        <v xml:space="preserve"> </v>
      </c>
      <c r="I76" s="31" t="str">
        <f>IF(LEN(VLOOKUP($A76,Questions!$B:$AA,26,FALSE))=0,"",VLOOKUP($A76,Questions!$B:$AA,26,FALSE))</f>
        <v xml:space="preserve"> </v>
      </c>
      <c r="J76" s="31" t="str">
        <f>IF(LEN(VLOOKUP($A76,Questions!$B:$AB,27,FALSE))=0,"",VLOOKUP($A76,Questions!$B:$AB,27,FALSE))</f>
        <v xml:space="preserve"> </v>
      </c>
    </row>
    <row r="77" spans="1:259" ht="48" customHeight="1" x14ac:dyDescent="0.15">
      <c r="A77" s="11" t="s">
        <v>426</v>
      </c>
      <c r="B77" s="24" t="str">
        <f>VLOOKUP(A77,'HECVAT - Full | Vendor Response'!A$26:B$283,2,FALSE)</f>
        <v>Does the system provide data input validation and error messages?</v>
      </c>
      <c r="C77" s="135" t="str">
        <f>IF(LEN(VLOOKUP($A77,Questions!$B:$AA,20,FALSE))=0,"",VLOOKUP($A77,Questions!$B:$AA,20,FALSE))</f>
        <v xml:space="preserve"> </v>
      </c>
      <c r="D77" s="136" t="str">
        <f>IF(LEN(VLOOKUP($A77,Questions!$B:$AA,21,FALSE))=0,"",VLOOKUP($A77,Questions!$B:$AA,21,FALSE))</f>
        <v xml:space="preserve"> </v>
      </c>
      <c r="E77" s="135" t="str">
        <f>IF(LEN(VLOOKUP($A77,Questions!$B:$AA,22,FALSE))=0,"",VLOOKUP($A77,Questions!$B:$AA,22,FALSE))</f>
        <v xml:space="preserve"> </v>
      </c>
      <c r="F77" s="135" t="str">
        <f>IF(LEN(VLOOKUP($A77,Questions!$B:$AA,23,FALSE))=0,"",VLOOKUP($A77,Questions!$B:$AA,23,FALSE))</f>
        <v xml:space="preserve"> </v>
      </c>
      <c r="G77" s="135" t="str">
        <f>IF(LEN(VLOOKUP($A77,Questions!$B:$AA,24,FALSE))=0,"",VLOOKUP($A77,Questions!$B:$AA,24,FALSE))</f>
        <v xml:space="preserve"> </v>
      </c>
      <c r="H77" s="135" t="str">
        <f>IF(LEN(VLOOKUP($A77,Questions!$B:$AA,25,FALSE))=0,"",VLOOKUP($A77,Questions!$B:$AA,25,FALSE))</f>
        <v xml:space="preserve"> </v>
      </c>
      <c r="I77" s="135" t="str">
        <f>IF(LEN(VLOOKUP($A77,Questions!$B:$AA,26,FALSE))=0,"",VLOOKUP($A77,Questions!$B:$AA,26,FALSE))</f>
        <v xml:space="preserve"> </v>
      </c>
      <c r="J77" s="135" t="str">
        <f>IF(LEN(VLOOKUP($A77,Questions!$B:$AB,27,FALSE))=0,"",VLOOKUP($A77,Questions!$B:$AB,27,FALSE))</f>
        <v xml:space="preserve"> </v>
      </c>
    </row>
    <row r="78" spans="1:259" ht="64.25" customHeight="1" x14ac:dyDescent="0.15">
      <c r="A78" s="11" t="s">
        <v>156</v>
      </c>
      <c r="B78" s="24" t="str">
        <f>VLOOKUP(A78,'HECVAT - Full | Vendor Response'!A$26:B$283,2,FALSE)</f>
        <v>Are you using a web application firewall (WAF)?</v>
      </c>
      <c r="C78" s="30" t="str">
        <f>IF(LEN(VLOOKUP($A78,Questions!$B:$AA,20,FALSE))=0,"",VLOOKUP($A78,Questions!$B:$AA,20,FALSE))</f>
        <v xml:space="preserve"> </v>
      </c>
      <c r="D78" s="31" t="str">
        <f>IF(LEN(VLOOKUP($A78,Questions!$B:$AA,21,FALSE))=0,"",VLOOKUP($A78,Questions!$B:$AA,21,FALSE))</f>
        <v xml:space="preserve"> </v>
      </c>
      <c r="E78" s="30" t="str">
        <f>IF(LEN(VLOOKUP($A78,Questions!$B:$AA,22,FALSE))=0,"",VLOOKUP($A78,Questions!$B:$AA,22,FALSE))</f>
        <v xml:space="preserve"> </v>
      </c>
      <c r="F78" s="30" t="str">
        <f>IF(LEN(VLOOKUP($A78,Questions!$B:$AA,23,FALSE))=0,"",VLOOKUP($A78,Questions!$B:$AA,23,FALSE))</f>
        <v xml:space="preserve"> </v>
      </c>
      <c r="G78" s="30" t="str">
        <f>IF(LEN(VLOOKUP($A78,Questions!$B:$AA,24,FALSE))=0,"",VLOOKUP($A78,Questions!$B:$AA,24,FALSE))</f>
        <v xml:space="preserve"> </v>
      </c>
      <c r="H78" s="30" t="str">
        <f>IF(LEN(VLOOKUP($A78,Questions!$B:$AA,25,FALSE))=0,"",VLOOKUP($A78,Questions!$B:$AA,25,FALSE))</f>
        <v xml:space="preserve"> </v>
      </c>
      <c r="I78" s="135" t="str">
        <f>IF(LEN(VLOOKUP($A78,Questions!$B:$AA,26,FALSE))=0,"",VLOOKUP($A78,Questions!$B:$AA,26,FALSE))</f>
        <v xml:space="preserve"> </v>
      </c>
      <c r="J78" s="135" t="str">
        <f>IF(LEN(VLOOKUP($A78,Questions!$B:$AB,27,FALSE))=0,"",VLOOKUP($A78,Questions!$B:$AB,27,FALSE))</f>
        <v xml:space="preserve"> </v>
      </c>
    </row>
    <row r="79" spans="1:259" ht="63" customHeight="1" x14ac:dyDescent="0.15">
      <c r="A79" s="92" t="s">
        <v>157</v>
      </c>
      <c r="B79" s="24" t="str">
        <f>VLOOKUP(A79,'HECVAT - Full | Vendor Response'!A$26:B$283,2,FALSE)</f>
        <v>Do you have a process and implemented procedures for managing your software supply chain (e.g. libraries, repositories, frameworks, etc)</v>
      </c>
      <c r="C79" s="30" t="str">
        <f>IF(LEN(VLOOKUP($A79,Questions!$B:$AA,20,FALSE))=0,"",VLOOKUP($A79,Questions!$B:$AA,20,FALSE))</f>
        <v xml:space="preserve"> </v>
      </c>
      <c r="D79" s="31" t="str">
        <f>IF(LEN(VLOOKUP($A79,Questions!$B:$AA,21,FALSE))=0,"",VLOOKUP($A79,Questions!$B:$AA,21,FALSE))</f>
        <v xml:space="preserve"> </v>
      </c>
      <c r="E79" s="31" t="str">
        <f>IF(LEN(VLOOKUP($A79,Questions!$B:$AA,22,FALSE))=0,"",VLOOKUP($A79,Questions!$B:$AA,22,FALSE))</f>
        <v xml:space="preserve"> </v>
      </c>
      <c r="F79" s="30" t="str">
        <f>IF(LEN(VLOOKUP($A79,Questions!$B:$AA,23,FALSE))=0,"",VLOOKUP($A79,Questions!$B:$AA,23,FALSE))</f>
        <v xml:space="preserve"> </v>
      </c>
      <c r="G79" s="31" t="str">
        <f>IF(LEN(VLOOKUP($A79,Questions!$B:$AA,24,FALSE))=0,"",VLOOKUP($A79,Questions!$B:$AA,24,FALSE))</f>
        <v xml:space="preserve"> </v>
      </c>
      <c r="H79" s="31" t="str">
        <f>IF(LEN(VLOOKUP($A79,Questions!$B:$AA,25,FALSE))=0,"",VLOOKUP($A79,Questions!$B:$AA,25,FALSE))</f>
        <v xml:space="preserve"> </v>
      </c>
      <c r="I79" s="31" t="str">
        <f>IF(LEN(VLOOKUP($A79,Questions!$B:$AA,26,FALSE))=0,"",VLOOKUP($A79,Questions!$B:$AA,26,FALSE))</f>
        <v xml:space="preserve"> </v>
      </c>
      <c r="J79" s="31" t="str">
        <f>IF(LEN(VLOOKUP($A79,Questions!$B:$AB,27,FALSE))=0,"",VLOOKUP($A79,Questions!$B:$AB,27,FALSE))</f>
        <v xml:space="preserve"> </v>
      </c>
    </row>
    <row r="80" spans="1:259" ht="53" customHeight="1" x14ac:dyDescent="0.15">
      <c r="A80" s="11" t="s">
        <v>158</v>
      </c>
      <c r="B80" s="24" t="str">
        <f>VLOOKUP(A80,'HECVAT - Full | Vendor Response'!A$26:B$283,2,FALSE)</f>
        <v>Are only currently supported operating system(s), software, and libraries leveraged by the system(s)/application(s) that will have access to institution's data?</v>
      </c>
      <c r="C80" s="135" t="str">
        <f>IF(LEN(VLOOKUP($A80,Questions!$B:$AA,20,FALSE))=0,"",VLOOKUP($A80,Questions!$B:$AA,20,FALSE))</f>
        <v xml:space="preserve"> </v>
      </c>
      <c r="D80" s="136" t="str">
        <f>IF(LEN(VLOOKUP($A80,Questions!$B:$AA,21,FALSE))=0,"",VLOOKUP($A80,Questions!$B:$AA,21,FALSE))</f>
        <v xml:space="preserve"> </v>
      </c>
      <c r="E80" s="135" t="str">
        <f>IF(LEN(VLOOKUP($A80,Questions!$B:$AA,22,FALSE))=0,"",VLOOKUP($A80,Questions!$B:$AA,22,FALSE))</f>
        <v xml:space="preserve"> </v>
      </c>
      <c r="F80" s="135" t="str">
        <f>IF(LEN(VLOOKUP($A80,Questions!$B:$AA,23,FALSE))=0,"",VLOOKUP($A80,Questions!$B:$AA,23,FALSE))</f>
        <v xml:space="preserve"> </v>
      </c>
      <c r="G80" s="135" t="str">
        <f>IF(LEN(VLOOKUP($A80,Questions!$B:$AA,24,FALSE))=0,"",VLOOKUP($A80,Questions!$B:$AA,24,FALSE))</f>
        <v xml:space="preserve"> </v>
      </c>
      <c r="H80" s="135" t="str">
        <f>IF(LEN(VLOOKUP($A80,Questions!$B:$AA,25,FALSE))=0,"",VLOOKUP($A80,Questions!$B:$AA,25,FALSE))</f>
        <v xml:space="preserve"> </v>
      </c>
      <c r="I80" s="136" t="str">
        <f>IF(LEN(VLOOKUP($A80,Questions!$B:$AA,26,FALSE))=0,"",VLOOKUP($A80,Questions!$B:$AA,26,FALSE))</f>
        <v xml:space="preserve"> </v>
      </c>
      <c r="J80" s="136" t="str">
        <f>IF(LEN(VLOOKUP($A80,Questions!$B:$AB,27,FALSE))=0,"",VLOOKUP($A80,Questions!$B:$AB,27,FALSE))</f>
        <v xml:space="preserve"> </v>
      </c>
    </row>
    <row r="81" spans="1:259" ht="80" customHeight="1" x14ac:dyDescent="0.15">
      <c r="A81" s="11" t="s">
        <v>159</v>
      </c>
      <c r="B81" s="24" t="str">
        <f>VLOOKUP(A81,'HECVAT - Full | Vendor Response'!A$26:B$283,2,FALSE)</f>
        <v>If mobile, is the application available from a trusted source (e.g., App Store, Google Play Store)?</v>
      </c>
      <c r="C81" s="135" t="str">
        <f>IF(LEN(VLOOKUP($A81,Questions!$B:$AA,20,FALSE))=0,"",VLOOKUP($A81,Questions!$B:$AA,20,FALSE))</f>
        <v xml:space="preserve"> </v>
      </c>
      <c r="D81" s="136" t="str">
        <f>IF(LEN(VLOOKUP($A81,Questions!$B:$AA,21,FALSE))=0,"",VLOOKUP($A81,Questions!$B:$AA,21,FALSE))</f>
        <v xml:space="preserve"> </v>
      </c>
      <c r="E81" s="135" t="str">
        <f>IF(LEN(VLOOKUP($A81,Questions!$B:$AA,22,FALSE))=0,"",VLOOKUP($A81,Questions!$B:$AA,22,FALSE))</f>
        <v xml:space="preserve"> </v>
      </c>
      <c r="F81" s="135" t="str">
        <f>IF(LEN(VLOOKUP($A81,Questions!$B:$AA,23,FALSE))=0,"",VLOOKUP($A81,Questions!$B:$AA,23,FALSE))</f>
        <v xml:space="preserve"> </v>
      </c>
      <c r="G81" s="136" t="str">
        <f>IF(LEN(VLOOKUP($A81,Questions!$B:$AA,24,FALSE))=0,"",VLOOKUP($A81,Questions!$B:$AA,24,FALSE))</f>
        <v xml:space="preserve"> </v>
      </c>
      <c r="H81" s="135" t="str">
        <f>IF(LEN(VLOOKUP($A81,Questions!$B:$AA,25,FALSE))=0,"",VLOOKUP($A81,Questions!$B:$AA,25,FALSE))</f>
        <v xml:space="preserve"> </v>
      </c>
      <c r="I81" s="136" t="str">
        <f>IF(LEN(VLOOKUP($A81,Questions!$B:$AA,26,FALSE))=0,"",VLOOKUP($A81,Questions!$B:$AA,26,FALSE))</f>
        <v xml:space="preserve"> </v>
      </c>
      <c r="J81" s="136" t="str">
        <f>IF(LEN(VLOOKUP($A81,Questions!$B:$AB,27,FALSE))=0,"",VLOOKUP($A81,Questions!$B:$AB,27,FALSE))</f>
        <v xml:space="preserve"> </v>
      </c>
    </row>
    <row r="82" spans="1:259" s="1" customFormat="1" ht="80" customHeight="1" x14ac:dyDescent="0.2">
      <c r="A82" s="11" t="s">
        <v>160</v>
      </c>
      <c r="B82" s="24" t="str">
        <f>VLOOKUP(A82,'HECVAT - Full | Vendor Response'!A$26:B$283,2,FALSE)</f>
        <v>Does your application require access to location or GPS data?</v>
      </c>
      <c r="C82" s="136" t="str">
        <f>IF(LEN(VLOOKUP($A82,Questions!$B:$AA,20,FALSE))=0,"",VLOOKUP($A82,Questions!$B:$AA,20,FALSE))</f>
        <v xml:space="preserve"> </v>
      </c>
      <c r="D82" s="136" t="str">
        <f>IF(LEN(VLOOKUP($A82,Questions!$B:$AA,21,FALSE))=0,"",VLOOKUP($A82,Questions!$B:$AA,21,FALSE))</f>
        <v xml:space="preserve"> </v>
      </c>
      <c r="E82" s="135" t="str">
        <f>IF(LEN(VLOOKUP($A82,Questions!$B:$AA,22,FALSE))=0,"",VLOOKUP($A82,Questions!$B:$AA,22,FALSE))</f>
        <v xml:space="preserve"> </v>
      </c>
      <c r="F82" s="136" t="str">
        <f>IF(LEN(VLOOKUP($A82,Questions!$B:$AA,23,FALSE))=0,"",VLOOKUP($A82,Questions!$B:$AA,23,FALSE))</f>
        <v xml:space="preserve"> </v>
      </c>
      <c r="G82" s="136" t="str">
        <f>IF(LEN(VLOOKUP($A82,Questions!$B:$AA,24,FALSE))=0,"",VLOOKUP($A82,Questions!$B:$AA,24,FALSE))</f>
        <v xml:space="preserve"> </v>
      </c>
      <c r="H82" s="136" t="str">
        <f>IF(LEN(VLOOKUP($A82,Questions!$B:$AA,25,FALSE))=0,"",VLOOKUP($A82,Questions!$B:$AA,25,FALSE))</f>
        <v xml:space="preserve"> </v>
      </c>
      <c r="I82" s="135" t="str">
        <f>IF(LEN(VLOOKUP($A82,Questions!$B:$AA,26,FALSE))=0,"",VLOOKUP($A82,Questions!$B:$AA,26,FALSE))</f>
        <v xml:space="preserve"> </v>
      </c>
      <c r="J82" s="135" t="str">
        <f>IF(LEN(VLOOKUP($A82,Questions!$B:$AB,27,FALSE))=0,"",VLOOKUP($A82,Questions!$B:$AB,27,FALSE))</f>
        <v xml:space="preserve"> </v>
      </c>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row>
    <row r="83" spans="1:259" ht="72" customHeight="1" x14ac:dyDescent="0.15">
      <c r="A83" s="11" t="s">
        <v>161</v>
      </c>
      <c r="B83" s="24" t="str">
        <f>VLOOKUP(A83,'HECVAT - Full | Vendor Response'!A$26:B$283,2,FALSE)</f>
        <v>Does your application provide separation of duties between security administration, system administration, and standard user functions?</v>
      </c>
      <c r="C83" s="135" t="str">
        <f>IF(LEN(VLOOKUP($A83,Questions!$B:$AA,20,FALSE))=0,"",VLOOKUP($A83,Questions!$B:$AA,20,FALSE))</f>
        <v xml:space="preserve"> </v>
      </c>
      <c r="D83" s="136" t="str">
        <f>IF(LEN(VLOOKUP($A83,Questions!$B:$AA,21,FALSE))=0,"",VLOOKUP($A83,Questions!$B:$AA,21,FALSE))</f>
        <v xml:space="preserve"> </v>
      </c>
      <c r="E83" s="135" t="str">
        <f>IF(LEN(VLOOKUP($A83,Questions!$B:$AA,22,FALSE))=0,"",VLOOKUP($A83,Questions!$B:$AA,22,FALSE))</f>
        <v xml:space="preserve"> </v>
      </c>
      <c r="F83" s="135" t="str">
        <f>IF(LEN(VLOOKUP($A83,Questions!$B:$AA,23,FALSE))=0,"",VLOOKUP($A83,Questions!$B:$AA,23,FALSE))</f>
        <v xml:space="preserve"> </v>
      </c>
      <c r="G83" s="136" t="str">
        <f>IF(LEN(VLOOKUP($A83,Questions!$B:$AA,24,FALSE))=0,"",VLOOKUP($A83,Questions!$B:$AA,24,FALSE))</f>
        <v xml:space="preserve"> </v>
      </c>
      <c r="H83" s="136" t="str">
        <f>IF(LEN(VLOOKUP($A83,Questions!$B:$AA,25,FALSE))=0,"",VLOOKUP($A83,Questions!$B:$AA,25,FALSE))</f>
        <v xml:space="preserve"> </v>
      </c>
      <c r="I83" s="136" t="str">
        <f>IF(LEN(VLOOKUP($A83,Questions!$B:$AA,26,FALSE))=0,"",VLOOKUP($A83,Questions!$B:$AA,26,FALSE))</f>
        <v xml:space="preserve"> </v>
      </c>
      <c r="J83" s="136" t="str">
        <f>IF(LEN(VLOOKUP($A83,Questions!$B:$AB,27,FALSE))=0,"",VLOOKUP($A83,Questions!$B:$AB,27,FALSE))</f>
        <v xml:space="preserve"> </v>
      </c>
    </row>
    <row r="84" spans="1:259" ht="64.25" customHeight="1" x14ac:dyDescent="0.15">
      <c r="A84" s="11" t="s">
        <v>162</v>
      </c>
      <c r="B84" s="24" t="str">
        <f>VLOOKUP(A84,'HECVAT - Full | Vendor Response'!A$26:B$283,2,FALSE)</f>
        <v>Do you have a fully implemented policy or procedure that details how your employees obtain administrator access to institutional instance of the application?</v>
      </c>
      <c r="C84" s="135" t="str">
        <f>IF(LEN(VLOOKUP($A84,Questions!$B:$AA,20,FALSE))=0,"",VLOOKUP($A84,Questions!$B:$AA,20,FALSE))</f>
        <v xml:space="preserve"> </v>
      </c>
      <c r="D84" s="136" t="str">
        <f>IF(LEN(VLOOKUP($A84,Questions!$B:$AA,21,FALSE))=0,"",VLOOKUP($A84,Questions!$B:$AA,21,FALSE))</f>
        <v xml:space="preserve"> </v>
      </c>
      <c r="E84" s="135" t="str">
        <f>IF(LEN(VLOOKUP($A84,Questions!$B:$AA,22,FALSE))=0,"",VLOOKUP($A84,Questions!$B:$AA,22,FALSE))</f>
        <v xml:space="preserve"> </v>
      </c>
      <c r="F84" s="135" t="str">
        <f>IF(LEN(VLOOKUP($A84,Questions!$B:$AA,23,FALSE))=0,"",VLOOKUP($A84,Questions!$B:$AA,23,FALSE))</f>
        <v xml:space="preserve"> </v>
      </c>
      <c r="G84" s="136" t="str">
        <f>IF(LEN(VLOOKUP($A84,Questions!$B:$AA,24,FALSE))=0,"",VLOOKUP($A84,Questions!$B:$AA,24,FALSE))</f>
        <v xml:space="preserve"> </v>
      </c>
      <c r="H84" s="135" t="str">
        <f>IF(LEN(VLOOKUP($A84,Questions!$B:$AA,25,FALSE))=0,"",VLOOKUP($A84,Questions!$B:$AA,25,FALSE))</f>
        <v xml:space="preserve"> </v>
      </c>
      <c r="I84" s="135" t="str">
        <f>IF(LEN(VLOOKUP($A84,Questions!$B:$AA,26,FALSE))=0,"",VLOOKUP($A84,Questions!$B:$AA,26,FALSE))</f>
        <v xml:space="preserve"> </v>
      </c>
      <c r="J84" s="135" t="str">
        <f>IF(LEN(VLOOKUP($A84,Questions!$B:$AB,27,FALSE))=0,"",VLOOKUP($A84,Questions!$B:$AB,27,FALSE))</f>
        <v xml:space="preserve"> </v>
      </c>
    </row>
    <row r="85" spans="1:259" ht="64.25" customHeight="1" x14ac:dyDescent="0.15">
      <c r="A85" s="11" t="s">
        <v>163</v>
      </c>
      <c r="B85" s="24" t="str">
        <f>VLOOKUP(A85,'HECVAT - Full | Vendor Response'!A$26:B$283,2,FALSE)</f>
        <v>Have your developers been trained in secure coding techniques?</v>
      </c>
      <c r="C85" s="135" t="str">
        <f>IF(LEN(VLOOKUP($A85,Questions!$B:$AA,20,FALSE))=0,"",VLOOKUP($A85,Questions!$B:$AA,20,FALSE))</f>
        <v xml:space="preserve"> </v>
      </c>
      <c r="D85" s="136" t="str">
        <f>IF(LEN(VLOOKUP($A85,Questions!$B:$AA,21,FALSE))=0,"",VLOOKUP($A85,Questions!$B:$AA,21,FALSE))</f>
        <v xml:space="preserve"> </v>
      </c>
      <c r="E85" s="135" t="str">
        <f>IF(LEN(VLOOKUP($A85,Questions!$B:$AA,22,FALSE))=0,"",VLOOKUP($A85,Questions!$B:$AA,22,FALSE))</f>
        <v xml:space="preserve"> </v>
      </c>
      <c r="F85" s="135" t="str">
        <f>IF(LEN(VLOOKUP($A85,Questions!$B:$AA,23,FALSE))=0,"",VLOOKUP($A85,Questions!$B:$AA,23,FALSE))</f>
        <v xml:space="preserve"> </v>
      </c>
      <c r="G85" s="136" t="str">
        <f>IF(LEN(VLOOKUP($A85,Questions!$B:$AA,24,FALSE))=0,"",VLOOKUP($A85,Questions!$B:$AA,24,FALSE))</f>
        <v xml:space="preserve"> </v>
      </c>
      <c r="H85" s="135" t="str">
        <f>IF(LEN(VLOOKUP($A85,Questions!$B:$AA,25,FALSE))=0,"",VLOOKUP($A85,Questions!$B:$AA,25,FALSE))</f>
        <v xml:space="preserve"> </v>
      </c>
      <c r="I85" s="135" t="str">
        <f>IF(LEN(VLOOKUP($A85,Questions!$B:$AA,26,FALSE))=0,"",VLOOKUP($A85,Questions!$B:$AA,26,FALSE))</f>
        <v xml:space="preserve"> </v>
      </c>
      <c r="J85" s="135" t="str">
        <f>IF(LEN(VLOOKUP($A85,Questions!$B:$AB,27,FALSE))=0,"",VLOOKUP($A85,Questions!$B:$AB,27,FALSE))</f>
        <v xml:space="preserve"> </v>
      </c>
    </row>
    <row r="86" spans="1:259" ht="64.25" customHeight="1" x14ac:dyDescent="0.15">
      <c r="A86" s="11" t="s">
        <v>2688</v>
      </c>
      <c r="B86" s="24" t="str">
        <f>VLOOKUP(A86,'HECVAT - Full | Vendor Response'!A$26:B$283,2,FALSE)</f>
        <v>Was your application developed using secure coding techniques?</v>
      </c>
      <c r="C86" s="135" t="str">
        <f>IF(LEN(VLOOKUP($A86,Questions!$B:$AA,20,FALSE))=0,"",VLOOKUP($A86,Questions!$B:$AA,20,FALSE))</f>
        <v xml:space="preserve"> </v>
      </c>
      <c r="D86" s="136" t="str">
        <f>IF(LEN(VLOOKUP($A86,Questions!$B:$AA,21,FALSE))=0,"",VLOOKUP($A86,Questions!$B:$AA,21,FALSE))</f>
        <v xml:space="preserve"> </v>
      </c>
      <c r="E86" s="135" t="str">
        <f>IF(LEN(VLOOKUP($A86,Questions!$B:$AA,22,FALSE))=0,"",VLOOKUP($A86,Questions!$B:$AA,22,FALSE))</f>
        <v xml:space="preserve"> </v>
      </c>
      <c r="F86" s="135" t="str">
        <f>IF(LEN(VLOOKUP($A86,Questions!$B:$AA,23,FALSE))=0,"",VLOOKUP($A86,Questions!$B:$AA,23,FALSE))</f>
        <v xml:space="preserve"> </v>
      </c>
      <c r="G86" s="136" t="str">
        <f>IF(LEN(VLOOKUP($A86,Questions!$B:$AA,24,FALSE))=0,"",VLOOKUP($A86,Questions!$B:$AA,24,FALSE))</f>
        <v xml:space="preserve"> </v>
      </c>
      <c r="H86" s="135" t="str">
        <f>IF(LEN(VLOOKUP($A86,Questions!$B:$AA,25,FALSE))=0,"",VLOOKUP($A86,Questions!$B:$AA,25,FALSE))</f>
        <v xml:space="preserve"> </v>
      </c>
      <c r="I86" s="135" t="str">
        <f>IF(LEN(VLOOKUP($A86,Questions!$B:$AA,26,FALSE))=0,"",VLOOKUP($A86,Questions!$B:$AA,26,FALSE))</f>
        <v xml:space="preserve"> </v>
      </c>
      <c r="J86" s="135" t="str">
        <f>IF(LEN(VLOOKUP($A86,Questions!$B:$AB,27,FALSE))=0,"",VLOOKUP($A86,Questions!$B:$AB,27,FALSE))</f>
        <v xml:space="preserve"> </v>
      </c>
    </row>
    <row r="87" spans="1:259" ht="64.25" customHeight="1" x14ac:dyDescent="0.15">
      <c r="A87" s="11" t="s">
        <v>2689</v>
      </c>
      <c r="B87" s="24" t="str">
        <f>VLOOKUP(A87,'HECVAT - Full | Vendor Response'!A$26:B$283,2,FALSE)</f>
        <v>Do you subject your code to static code analysis and/or static application security testing prior to release?</v>
      </c>
      <c r="C87" s="135" t="str">
        <f>IF(LEN(VLOOKUP($A87,Questions!$B:$AA,20,FALSE))=0,"",VLOOKUP($A87,Questions!$B:$AA,20,FALSE))</f>
        <v xml:space="preserve"> </v>
      </c>
      <c r="D87" s="136" t="str">
        <f>IF(LEN(VLOOKUP($A87,Questions!$B:$AA,21,FALSE))=0,"",VLOOKUP($A87,Questions!$B:$AA,21,FALSE))</f>
        <v xml:space="preserve"> </v>
      </c>
      <c r="E87" s="135" t="str">
        <f>IF(LEN(VLOOKUP($A87,Questions!$B:$AA,22,FALSE))=0,"",VLOOKUP($A87,Questions!$B:$AA,22,FALSE))</f>
        <v xml:space="preserve"> </v>
      </c>
      <c r="F87" s="135" t="str">
        <f>IF(LEN(VLOOKUP($A87,Questions!$B:$AA,23,FALSE))=0,"",VLOOKUP($A87,Questions!$B:$AA,23,FALSE))</f>
        <v xml:space="preserve"> </v>
      </c>
      <c r="G87" s="136" t="str">
        <f>IF(LEN(VLOOKUP($A87,Questions!$B:$AA,24,FALSE))=0,"",VLOOKUP($A87,Questions!$B:$AA,24,FALSE))</f>
        <v xml:space="preserve"> </v>
      </c>
      <c r="H87" s="135" t="str">
        <f>IF(LEN(VLOOKUP($A87,Questions!$B:$AA,25,FALSE))=0,"",VLOOKUP($A87,Questions!$B:$AA,25,FALSE))</f>
        <v xml:space="preserve"> </v>
      </c>
      <c r="I87" s="135" t="str">
        <f>IF(LEN(VLOOKUP($A87,Questions!$B:$AA,26,FALSE))=0,"",VLOOKUP($A87,Questions!$B:$AA,26,FALSE))</f>
        <v xml:space="preserve"> </v>
      </c>
      <c r="J87" s="135" t="str">
        <f>IF(LEN(VLOOKUP($A87,Questions!$B:$AB,27,FALSE))=0,"",VLOOKUP($A87,Questions!$B:$AB,27,FALSE))</f>
        <v xml:space="preserve"> </v>
      </c>
    </row>
    <row r="88" spans="1:259" ht="64.25" customHeight="1" x14ac:dyDescent="0.15">
      <c r="A88" s="11" t="s">
        <v>164</v>
      </c>
      <c r="B88" s="24" t="str">
        <f>VLOOKUP(A88,'HECVAT - Full | Vendor Response'!A$26:B$283,2,FALSE)</f>
        <v>Do you have software testing processes (dynamic or static) that are established and followed?</v>
      </c>
      <c r="C88" s="135" t="str">
        <f>IF(LEN(VLOOKUP($A88,Questions!$B:$AA,20,FALSE))=0,"",VLOOKUP($A88,Questions!$B:$AA,20,FALSE))</f>
        <v xml:space="preserve"> </v>
      </c>
      <c r="D88" s="136" t="str">
        <f>IF(LEN(VLOOKUP($A88,Questions!$B:$AA,21,FALSE))=0,"",VLOOKUP($A88,Questions!$B:$AA,21,FALSE))</f>
        <v xml:space="preserve"> </v>
      </c>
      <c r="E88" s="135" t="str">
        <f>IF(LEN(VLOOKUP($A88,Questions!$B:$AA,22,FALSE))=0,"",VLOOKUP($A88,Questions!$B:$AA,22,FALSE))</f>
        <v xml:space="preserve"> </v>
      </c>
      <c r="F88" s="136" t="str">
        <f>IF(LEN(VLOOKUP($A88,Questions!$B:$AA,23,FALSE))=0,"",VLOOKUP($A88,Questions!$B:$AA,23,FALSE))</f>
        <v xml:space="preserve"> </v>
      </c>
      <c r="G88" s="136" t="str">
        <f>IF(LEN(VLOOKUP($A88,Questions!$B:$AA,24,FALSE))=0,"",VLOOKUP($A88,Questions!$B:$AA,24,FALSE))</f>
        <v xml:space="preserve"> </v>
      </c>
      <c r="H88" s="136" t="str">
        <f>IF(LEN(VLOOKUP($A88,Questions!$B:$AA,25,FALSE))=0,"",VLOOKUP($A88,Questions!$B:$AA,25,FALSE))</f>
        <v xml:space="preserve"> </v>
      </c>
      <c r="I88" s="136" t="str">
        <f>IF(LEN(VLOOKUP($A88,Questions!$B:$AA,26,FALSE))=0,"",VLOOKUP($A88,Questions!$B:$AA,26,FALSE))</f>
        <v xml:space="preserve"> </v>
      </c>
      <c r="J88" s="136" t="str">
        <f>IF(LEN(VLOOKUP($A88,Questions!$B:$AB,27,FALSE))=0,"",VLOOKUP($A88,Questions!$B:$AB,27,FALSE))</f>
        <v xml:space="preserve"> </v>
      </c>
    </row>
    <row r="89" spans="1:259" ht="36" customHeight="1" x14ac:dyDescent="0.15">
      <c r="A89" s="287" t="str">
        <f>IF($C$30="","Authentication, Authorization, and Accounting",IF($C$30="Yes","AAA - Optional based on QUALIFIER response.","Authentication, Authorization, and Accounting"))</f>
        <v>Authentication, Authorization, and Accounting</v>
      </c>
      <c r="B89" s="287"/>
      <c r="C89" s="19" t="str">
        <f>C$22</f>
        <v>CIS Critical Security Controls v6.1</v>
      </c>
      <c r="D89" s="19" t="str">
        <f t="shared" ref="D89:J89" si="6">D$22</f>
        <v>HIPAA</v>
      </c>
      <c r="E89" s="19" t="str">
        <f t="shared" si="6"/>
        <v>ISO 27002:27013</v>
      </c>
      <c r="F89" s="19" t="str">
        <f t="shared" si="6"/>
        <v>NIST Cybersecurity Framework</v>
      </c>
      <c r="G89" s="19" t="str">
        <f t="shared" si="6"/>
        <v>NIST SP 800-171r1</v>
      </c>
      <c r="H89" s="19" t="str">
        <f t="shared" si="6"/>
        <v>NIST SP 800-53r4</v>
      </c>
      <c r="I89" s="19" t="str">
        <f t="shared" si="6"/>
        <v>PCI DSS</v>
      </c>
      <c r="J89" s="19" t="str">
        <f t="shared" si="6"/>
        <v>Trusted CI</v>
      </c>
    </row>
    <row r="90" spans="1:259" ht="36" customHeight="1" x14ac:dyDescent="0.15">
      <c r="A90" s="11" t="s">
        <v>166</v>
      </c>
      <c r="B90" s="24" t="str">
        <f>VLOOKUP(A90,'HECVAT - Full | Vendor Response'!A$26:B$283,2,FALSE)</f>
        <v>Does your solution support single sign-on (SSO) protocols for user and administrator authentication?</v>
      </c>
      <c r="C90" s="30" t="str">
        <f>IF(LEN(VLOOKUP($A90,Questions!$B:$AA,20,FALSE))=0,"",VLOOKUP($A90,Questions!$B:$AA,20,FALSE))</f>
        <v xml:space="preserve"> </v>
      </c>
      <c r="D90" s="32" t="str">
        <f>IF(LEN(VLOOKUP($A90,Questions!$B:$AA,21,FALSE))=0,"",VLOOKUP($A90,Questions!$B:$AA,21,FALSE))</f>
        <v xml:space="preserve"> </v>
      </c>
      <c r="E90" s="30" t="str">
        <f>IF(LEN(VLOOKUP($A90,Questions!$B:$AA,22,FALSE))=0,"",VLOOKUP($A90,Questions!$B:$AA,22,FALSE))</f>
        <v xml:space="preserve"> </v>
      </c>
      <c r="F90" s="30" t="str">
        <f>IF(LEN(VLOOKUP($A90,Questions!$B:$AA,23,FALSE))=0,"",VLOOKUP($A90,Questions!$B:$AA,23,FALSE))</f>
        <v xml:space="preserve"> </v>
      </c>
      <c r="G90" s="30" t="str">
        <f>IF(LEN(VLOOKUP($A90,Questions!$B:$AA,24,FALSE))=0,"",VLOOKUP($A90,Questions!$B:$AA,24,FALSE))</f>
        <v xml:space="preserve"> </v>
      </c>
      <c r="H90" s="30" t="str">
        <f>IF(LEN(VLOOKUP($A90,Questions!$B:$AA,25,FALSE))=0,"",VLOOKUP($A90,Questions!$B:$AA,25,FALSE))</f>
        <v xml:space="preserve"> </v>
      </c>
      <c r="I90" s="30" t="str">
        <f>IF(LEN(VLOOKUP($A90,Questions!$B:$AA,26,FALSE))=0,"",VLOOKUP($A90,Questions!$B:$AA,26,FALSE))</f>
        <v xml:space="preserve"> </v>
      </c>
      <c r="J90" s="30" t="str">
        <f>IF(LEN(VLOOKUP($A90,Questions!$B:$AB,27,FALSE))=0,"",VLOOKUP($A90,Questions!$B:$AB,27,FALSE))</f>
        <v xml:space="preserve"> </v>
      </c>
    </row>
    <row r="91" spans="1:259" ht="48" customHeight="1" x14ac:dyDescent="0.15">
      <c r="A91" s="11" t="s">
        <v>167</v>
      </c>
      <c r="B91" s="24" t="str">
        <f>VLOOKUP(A91,'HECVAT - Full | Vendor Response'!A$26:B$283,2,FALSE)</f>
        <v>Does your solution support local authentication protocols for user and administrator authentication?</v>
      </c>
      <c r="C91" s="30" t="str">
        <f>IF(LEN(VLOOKUP($A91,Questions!$B:$AA,20,FALSE))=0,"",VLOOKUP($A91,Questions!$B:$AA,20,FALSE))</f>
        <v xml:space="preserve"> </v>
      </c>
      <c r="D91" s="32" t="str">
        <f>IF(LEN(VLOOKUP($A91,Questions!$B:$AA,21,FALSE))=0,"",VLOOKUP($A91,Questions!$B:$AA,21,FALSE))</f>
        <v xml:space="preserve"> </v>
      </c>
      <c r="E91" s="30" t="str">
        <f>IF(LEN(VLOOKUP($A91,Questions!$B:$AA,22,FALSE))=0,"",VLOOKUP($A91,Questions!$B:$AA,22,FALSE))</f>
        <v xml:space="preserve"> </v>
      </c>
      <c r="F91" s="30" t="str">
        <f>IF(LEN(VLOOKUP($A91,Questions!$B:$AA,23,FALSE))=0,"",VLOOKUP($A91,Questions!$B:$AA,23,FALSE))</f>
        <v xml:space="preserve"> </v>
      </c>
      <c r="G91" s="30" t="str">
        <f>IF(LEN(VLOOKUP($A91,Questions!$B:$AA,24,FALSE))=0,"",VLOOKUP($A91,Questions!$B:$AA,24,FALSE))</f>
        <v xml:space="preserve"> </v>
      </c>
      <c r="H91" s="30" t="str">
        <f>IF(LEN(VLOOKUP($A91,Questions!$B:$AA,25,FALSE))=0,"",VLOOKUP($A91,Questions!$B:$AA,25,FALSE))</f>
        <v xml:space="preserve"> </v>
      </c>
      <c r="I91" s="30" t="str">
        <f>IF(LEN(VLOOKUP($A91,Questions!$B:$AA,26,FALSE))=0,"",VLOOKUP($A91,Questions!$B:$AA,26,FALSE))</f>
        <v xml:space="preserve"> </v>
      </c>
      <c r="J91" s="30" t="str">
        <f>IF(LEN(VLOOKUP($A91,Questions!$B:$AB,27,FALSE))=0,"",VLOOKUP($A91,Questions!$B:$AB,27,FALSE))</f>
        <v xml:space="preserve"> </v>
      </c>
    </row>
    <row r="92" spans="1:259" ht="48" customHeight="1" x14ac:dyDescent="0.15">
      <c r="A92" s="11" t="s">
        <v>168</v>
      </c>
      <c r="B92" s="24" t="str">
        <f>VLOOKUP(A92,'HECVAT - Full | Vendor Response'!A$26:B$283,2,FALSE)</f>
        <v>Can you enforce password/passphrase aging requirements?</v>
      </c>
      <c r="C92" s="30" t="str">
        <f>IF(LEN(VLOOKUP($A92,Questions!$B:$AA,20,FALSE))=0,"",VLOOKUP($A92,Questions!$B:$AA,20,FALSE))</f>
        <v xml:space="preserve"> </v>
      </c>
      <c r="D92" s="32" t="str">
        <f>IF(LEN(VLOOKUP($A92,Questions!$B:$AA,21,FALSE))=0,"",VLOOKUP($A92,Questions!$B:$AA,21,FALSE))</f>
        <v xml:space="preserve"> </v>
      </c>
      <c r="E92" s="30" t="str">
        <f>IF(LEN(VLOOKUP($A92,Questions!$B:$AA,22,FALSE))=0,"",VLOOKUP($A92,Questions!$B:$AA,22,FALSE))</f>
        <v xml:space="preserve"> </v>
      </c>
      <c r="F92" s="30" t="str">
        <f>IF(LEN(VLOOKUP($A92,Questions!$B:$AA,23,FALSE))=0,"",VLOOKUP($A92,Questions!$B:$AA,23,FALSE))</f>
        <v xml:space="preserve"> </v>
      </c>
      <c r="G92" s="31" t="str">
        <f>IF(LEN(VLOOKUP($A92,Questions!$B:$AA,24,FALSE))=0,"",VLOOKUP($A92,Questions!$B:$AA,24,FALSE))</f>
        <v xml:space="preserve"> </v>
      </c>
      <c r="H92" s="31" t="str">
        <f>IF(LEN(VLOOKUP($A92,Questions!$B:$AA,25,FALSE))=0,"",VLOOKUP($A92,Questions!$B:$AA,25,FALSE))</f>
        <v xml:space="preserve"> </v>
      </c>
      <c r="I92" s="30" t="str">
        <f>IF(LEN(VLOOKUP($A92,Questions!$B:$AA,26,FALSE))=0,"",VLOOKUP($A92,Questions!$B:$AA,26,FALSE))</f>
        <v xml:space="preserve"> </v>
      </c>
      <c r="J92" s="30" t="str">
        <f>IF(LEN(VLOOKUP($A92,Questions!$B:$AB,27,FALSE))=0,"",VLOOKUP($A92,Questions!$B:$AB,27,FALSE))</f>
        <v xml:space="preserve"> </v>
      </c>
    </row>
    <row r="93" spans="1:259" ht="65" customHeight="1" x14ac:dyDescent="0.15">
      <c r="A93" s="11" t="s">
        <v>169</v>
      </c>
      <c r="B93" s="24" t="str">
        <f>VLOOKUP(A93,'HECVAT - Full | Vendor Response'!A$26:B$283,2,FALSE)</f>
        <v>Can you enforce password/passphrase complexity requirements [provided by the institution]?</v>
      </c>
      <c r="C93" s="30" t="str">
        <f>IF(LEN(VLOOKUP($A93,Questions!$B:$AA,20,FALSE))=0,"",VLOOKUP($A93,Questions!$B:$AA,20,FALSE))</f>
        <v xml:space="preserve"> </v>
      </c>
      <c r="D93" s="32" t="str">
        <f>IF(LEN(VLOOKUP($A93,Questions!$B:$AA,21,FALSE))=0,"",VLOOKUP($A93,Questions!$B:$AA,21,FALSE))</f>
        <v xml:space="preserve"> </v>
      </c>
      <c r="E93" s="30" t="str">
        <f>IF(LEN(VLOOKUP($A93,Questions!$B:$AA,22,FALSE))=0,"",VLOOKUP($A93,Questions!$B:$AA,22,FALSE))</f>
        <v xml:space="preserve"> </v>
      </c>
      <c r="F93" s="30" t="str">
        <f>IF(LEN(VLOOKUP($A93,Questions!$B:$AA,23,FALSE))=0,"",VLOOKUP($A93,Questions!$B:$AA,23,FALSE))</f>
        <v xml:space="preserve"> </v>
      </c>
      <c r="G93" s="30" t="str">
        <f>IF(LEN(VLOOKUP($A93,Questions!$B:$AA,24,FALSE))=0,"",VLOOKUP($A93,Questions!$B:$AA,24,FALSE))</f>
        <v xml:space="preserve"> </v>
      </c>
      <c r="H93" s="30" t="str">
        <f>IF(LEN(VLOOKUP($A93,Questions!$B:$AA,25,FALSE))=0,"",VLOOKUP($A93,Questions!$B:$AA,25,FALSE))</f>
        <v xml:space="preserve"> </v>
      </c>
      <c r="I93" s="30" t="str">
        <f>IF(LEN(VLOOKUP($A93,Questions!$B:$AA,26,FALSE))=0,"",VLOOKUP($A93,Questions!$B:$AA,26,FALSE))</f>
        <v xml:space="preserve"> </v>
      </c>
      <c r="J93" s="30" t="str">
        <f>IF(LEN(VLOOKUP($A93,Questions!$B:$AB,27,FALSE))=0,"",VLOOKUP($A93,Questions!$B:$AB,27,FALSE))</f>
        <v xml:space="preserve"> </v>
      </c>
    </row>
    <row r="94" spans="1:259" ht="65" customHeight="1" x14ac:dyDescent="0.15">
      <c r="A94" s="11" t="s">
        <v>170</v>
      </c>
      <c r="B94" s="24" t="str">
        <f>VLOOKUP(A94,'HECVAT - Full | Vendor Response'!A$26:B$283,2,FALSE)</f>
        <v>Does the system have password complexity or length limitations and/or restrictions?</v>
      </c>
      <c r="C94" s="30" t="str">
        <f>IF(LEN(VLOOKUP($A94,Questions!$B:$AA,20,FALSE))=0,"",VLOOKUP($A94,Questions!$B:$AA,20,FALSE))</f>
        <v xml:space="preserve"> </v>
      </c>
      <c r="D94" s="32" t="str">
        <f>IF(LEN(VLOOKUP($A94,Questions!$B:$AA,21,FALSE))=0,"",VLOOKUP($A94,Questions!$B:$AA,21,FALSE))</f>
        <v xml:space="preserve"> </v>
      </c>
      <c r="E94" s="30" t="str">
        <f>IF(LEN(VLOOKUP($A94,Questions!$B:$AA,22,FALSE))=0,"",VLOOKUP($A94,Questions!$B:$AA,22,FALSE))</f>
        <v xml:space="preserve"> </v>
      </c>
      <c r="F94" s="30" t="str">
        <f>IF(LEN(VLOOKUP($A94,Questions!$B:$AA,23,FALSE))=0,"",VLOOKUP($A94,Questions!$B:$AA,23,FALSE))</f>
        <v xml:space="preserve"> </v>
      </c>
      <c r="G94" s="30" t="str">
        <f>IF(LEN(VLOOKUP($A94,Questions!$B:$AA,24,FALSE))=0,"",VLOOKUP($A94,Questions!$B:$AA,24,FALSE))</f>
        <v xml:space="preserve"> </v>
      </c>
      <c r="H94" s="30" t="str">
        <f>IF(LEN(VLOOKUP($A94,Questions!$B:$AA,25,FALSE))=0,"",VLOOKUP($A94,Questions!$B:$AA,25,FALSE))</f>
        <v xml:space="preserve"> </v>
      </c>
      <c r="I94" s="30" t="str">
        <f>IF(LEN(VLOOKUP($A94,Questions!$B:$AA,26,FALSE))=0,"",VLOOKUP($A94,Questions!$B:$AA,26,FALSE))</f>
        <v xml:space="preserve"> </v>
      </c>
      <c r="J94" s="30" t="str">
        <f>IF(LEN(VLOOKUP($A94,Questions!$B:$AB,27,FALSE))=0,"",VLOOKUP($A94,Questions!$B:$AB,27,FALSE))</f>
        <v xml:space="preserve"> </v>
      </c>
    </row>
    <row r="95" spans="1:259" ht="48" customHeight="1" x14ac:dyDescent="0.15">
      <c r="A95" s="11" t="s">
        <v>171</v>
      </c>
      <c r="B95" s="24" t="str">
        <f>VLOOKUP(A95,'HECVAT - Full | Vendor Response'!A$26:B$283,2,FALSE)</f>
        <v>Do you have documented password/passphrase reset procedures that are currently implemented in the system and/or customer support?</v>
      </c>
      <c r="C95" s="30" t="str">
        <f>IF(LEN(VLOOKUP($A95,Questions!$B:$AA,20,FALSE))=0,"",VLOOKUP($A95,Questions!$B:$AA,20,FALSE))</f>
        <v xml:space="preserve"> </v>
      </c>
      <c r="D95" s="32" t="str">
        <f>IF(LEN(VLOOKUP($A95,Questions!$B:$AA,21,FALSE))=0,"",VLOOKUP($A95,Questions!$B:$AA,21,FALSE))</f>
        <v xml:space="preserve"> </v>
      </c>
      <c r="E95" s="30" t="str">
        <f>IF(LEN(VLOOKUP($A95,Questions!$B:$AA,22,FALSE))=0,"",VLOOKUP($A95,Questions!$B:$AA,22,FALSE))</f>
        <v xml:space="preserve"> </v>
      </c>
      <c r="F95" s="31" t="str">
        <f>IF(LEN(VLOOKUP($A95,Questions!$B:$AA,23,FALSE))=0,"",VLOOKUP($A95,Questions!$B:$AA,23,FALSE))</f>
        <v xml:space="preserve"> </v>
      </c>
      <c r="G95" s="31" t="str">
        <f>IF(LEN(VLOOKUP($A95,Questions!$B:$AA,24,FALSE))=0,"",VLOOKUP($A95,Questions!$B:$AA,24,FALSE))</f>
        <v xml:space="preserve"> </v>
      </c>
      <c r="H95" s="31" t="str">
        <f>IF(LEN(VLOOKUP($A95,Questions!$B:$AA,25,FALSE))=0,"",VLOOKUP($A95,Questions!$B:$AA,25,FALSE))</f>
        <v xml:space="preserve"> </v>
      </c>
      <c r="I95" s="30" t="str">
        <f>IF(LEN(VLOOKUP($A95,Questions!$B:$AA,26,FALSE))=0,"",VLOOKUP($A95,Questions!$B:$AA,26,FALSE))</f>
        <v xml:space="preserve"> </v>
      </c>
      <c r="J95" s="30" t="str">
        <f>IF(LEN(VLOOKUP($A95,Questions!$B:$AB,27,FALSE))=0,"",VLOOKUP($A95,Questions!$B:$AB,27,FALSE))</f>
        <v xml:space="preserve"> </v>
      </c>
    </row>
    <row r="96" spans="1:259" ht="36" customHeight="1" x14ac:dyDescent="0.15">
      <c r="A96" s="11" t="s">
        <v>172</v>
      </c>
      <c r="B96" s="24" t="str">
        <f>VLOOKUP(A96,'HECVAT - Full | Vendor Response'!A$26:B$283,2,FALSE)</f>
        <v>Does your organization participate in InCommon or another eduGAIN affiliated trust federation?</v>
      </c>
      <c r="C96" s="30" t="str">
        <f>IF(LEN(VLOOKUP($A96,Questions!$B:$AA,20,FALSE))=0,"",VLOOKUP($A96,Questions!$B:$AA,20,FALSE))</f>
        <v xml:space="preserve"> </v>
      </c>
      <c r="D96" s="32" t="str">
        <f>IF(LEN(VLOOKUP($A96,Questions!$B:$AA,21,FALSE))=0,"",VLOOKUP($A96,Questions!$B:$AA,21,FALSE))</f>
        <v xml:space="preserve"> </v>
      </c>
      <c r="E96" s="30" t="str">
        <f>IF(LEN(VLOOKUP($A96,Questions!$B:$AA,22,FALSE))=0,"",VLOOKUP($A96,Questions!$B:$AA,22,FALSE))</f>
        <v xml:space="preserve"> </v>
      </c>
      <c r="F96" s="30" t="str">
        <f>IF(LEN(VLOOKUP($A96,Questions!$B:$AA,23,FALSE))=0,"",VLOOKUP($A96,Questions!$B:$AA,23,FALSE))</f>
        <v xml:space="preserve"> </v>
      </c>
      <c r="G96" s="31" t="str">
        <f>IF(LEN(VLOOKUP($A96,Questions!$B:$AA,24,FALSE))=0,"",VLOOKUP($A96,Questions!$B:$AA,24,FALSE))</f>
        <v xml:space="preserve"> </v>
      </c>
      <c r="H96" s="31" t="str">
        <f>IF(LEN(VLOOKUP($A96,Questions!$B:$AA,25,FALSE))=0,"",VLOOKUP($A96,Questions!$B:$AA,25,FALSE))</f>
        <v xml:space="preserve"> </v>
      </c>
      <c r="I96" s="30" t="str">
        <f>IF(LEN(VLOOKUP($A96,Questions!$B:$AA,26,FALSE))=0,"",VLOOKUP($A96,Questions!$B:$AA,26,FALSE))</f>
        <v xml:space="preserve"> </v>
      </c>
      <c r="J96" s="30" t="str">
        <f>IF(LEN(VLOOKUP($A96,Questions!$B:$AB,27,FALSE))=0,"",VLOOKUP($A96,Questions!$B:$AB,27,FALSE))</f>
        <v xml:space="preserve"> </v>
      </c>
    </row>
    <row r="97" spans="1:259" ht="36" customHeight="1" x14ac:dyDescent="0.15">
      <c r="A97" s="11" t="s">
        <v>173</v>
      </c>
      <c r="B97" s="24" t="str">
        <f>VLOOKUP(A97,'HECVAT - Full | Vendor Response'!A$26:B$283,2,FALSE)</f>
        <v>Does your application support integration with other authentication and authorization systems?</v>
      </c>
      <c r="C97" s="30" t="str">
        <f>IF(LEN(VLOOKUP($A97,Questions!$B:$AA,20,FALSE))=0,"",VLOOKUP($A97,Questions!$B:$AA,20,FALSE))</f>
        <v xml:space="preserve"> </v>
      </c>
      <c r="D97" s="32" t="str">
        <f>IF(LEN(VLOOKUP($A97,Questions!$B:$AA,21,FALSE))=0,"",VLOOKUP($A97,Questions!$B:$AA,21,FALSE))</f>
        <v xml:space="preserve"> </v>
      </c>
      <c r="E97" s="30" t="str">
        <f>IF(LEN(VLOOKUP($A97,Questions!$B:$AA,22,FALSE))=0,"",VLOOKUP($A97,Questions!$B:$AA,22,FALSE))</f>
        <v xml:space="preserve"> </v>
      </c>
      <c r="F97" s="30" t="str">
        <f>IF(LEN(VLOOKUP($A97,Questions!$B:$AA,23,FALSE))=0,"",VLOOKUP($A97,Questions!$B:$AA,23,FALSE))</f>
        <v xml:space="preserve"> </v>
      </c>
      <c r="G97" s="30" t="str">
        <f>IF(LEN(VLOOKUP($A97,Questions!$B:$AA,24,FALSE))=0,"",VLOOKUP($A97,Questions!$B:$AA,24,FALSE))</f>
        <v xml:space="preserve"> </v>
      </c>
      <c r="H97" s="30" t="str">
        <f>IF(LEN(VLOOKUP($A97,Questions!$B:$AA,25,FALSE))=0,"",VLOOKUP($A97,Questions!$B:$AA,25,FALSE))</f>
        <v xml:space="preserve"> </v>
      </c>
      <c r="I97" s="30" t="str">
        <f>IF(LEN(VLOOKUP($A97,Questions!$B:$AA,26,FALSE))=0,"",VLOOKUP($A97,Questions!$B:$AA,26,FALSE))</f>
        <v xml:space="preserve"> </v>
      </c>
      <c r="J97" s="30" t="str">
        <f>IF(LEN(VLOOKUP($A97,Questions!$B:$AB,27,FALSE))=0,"",VLOOKUP($A97,Questions!$B:$AB,27,FALSE))</f>
        <v xml:space="preserve"> </v>
      </c>
    </row>
    <row r="98" spans="1:259" ht="47" customHeight="1" x14ac:dyDescent="0.15">
      <c r="A98" s="11" t="s">
        <v>174</v>
      </c>
      <c r="B98" s="24" t="str">
        <f>VLOOKUP(A98,'HECVAT - Full | Vendor Response'!A$26:B$283,2,FALSE)</f>
        <v>Does your solution support any of the following Web SSO standards? [e.g., SAML2 (with redirect flow), OIDC, CAS, or other]</v>
      </c>
      <c r="C98" s="30" t="str">
        <f>IF(LEN(VLOOKUP($A98,Questions!$B:$AA,20,FALSE))=0,"",VLOOKUP($A98,Questions!$B:$AA,20,FALSE))</f>
        <v xml:space="preserve"> </v>
      </c>
      <c r="D98" s="32" t="str">
        <f>IF(LEN(VLOOKUP($A98,Questions!$B:$AA,21,FALSE))=0,"",VLOOKUP($A98,Questions!$B:$AA,21,FALSE))</f>
        <v xml:space="preserve"> </v>
      </c>
      <c r="E98" s="30" t="str">
        <f>IF(LEN(VLOOKUP($A98,Questions!$B:$AA,22,FALSE))=0,"",VLOOKUP($A98,Questions!$B:$AA,22,FALSE))</f>
        <v xml:space="preserve"> </v>
      </c>
      <c r="F98" s="30" t="str">
        <f>IF(LEN(VLOOKUP($A98,Questions!$B:$AA,23,FALSE))=0,"",VLOOKUP($A98,Questions!$B:$AA,23,FALSE))</f>
        <v xml:space="preserve"> </v>
      </c>
      <c r="G98" s="30" t="str">
        <f>IF(LEN(VLOOKUP($A98,Questions!$B:$AA,24,FALSE))=0,"",VLOOKUP($A98,Questions!$B:$AA,24,FALSE))</f>
        <v xml:space="preserve"> </v>
      </c>
      <c r="H98" s="30" t="str">
        <f>IF(LEN(VLOOKUP($A98,Questions!$B:$AA,25,FALSE))=0,"",VLOOKUP($A98,Questions!$B:$AA,25,FALSE))</f>
        <v xml:space="preserve"> </v>
      </c>
      <c r="I98" s="30" t="str">
        <f>IF(LEN(VLOOKUP($A98,Questions!$B:$AA,26,FALSE))=0,"",VLOOKUP($A98,Questions!$B:$AA,26,FALSE))</f>
        <v xml:space="preserve"> </v>
      </c>
      <c r="J98" s="30" t="str">
        <f>IF(LEN(VLOOKUP($A98,Questions!$B:$AB,27,FALSE))=0,"",VLOOKUP($A98,Questions!$B:$AB,27,FALSE))</f>
        <v xml:space="preserve"> </v>
      </c>
    </row>
    <row r="99" spans="1:259" ht="53" customHeight="1" x14ac:dyDescent="0.15">
      <c r="A99" s="11" t="s">
        <v>175</v>
      </c>
      <c r="B99" s="24" t="str">
        <f>VLOOKUP(A99,'HECVAT - Full | Vendor Response'!A$26:B$283,2,FALSE)</f>
        <v>Do you support differentiation between email address and user identifier?</v>
      </c>
      <c r="C99" s="30" t="str">
        <f>IF(LEN(VLOOKUP($A99,Questions!$B:$AA,20,FALSE))=0,"",VLOOKUP($A99,Questions!$B:$AA,20,FALSE))</f>
        <v xml:space="preserve"> </v>
      </c>
      <c r="D99" s="32" t="str">
        <f>IF(LEN(VLOOKUP($A99,Questions!$B:$AA,21,FALSE))=0,"",VLOOKUP($A99,Questions!$B:$AA,21,FALSE))</f>
        <v xml:space="preserve"> </v>
      </c>
      <c r="E99" s="30" t="str">
        <f>IF(LEN(VLOOKUP($A99,Questions!$B:$AA,22,FALSE))=0,"",VLOOKUP($A99,Questions!$B:$AA,22,FALSE))</f>
        <v xml:space="preserve"> </v>
      </c>
      <c r="F99" s="30" t="str">
        <f>IF(LEN(VLOOKUP($A99,Questions!$B:$AA,23,FALSE))=0,"",VLOOKUP($A99,Questions!$B:$AA,23,FALSE))</f>
        <v xml:space="preserve"> </v>
      </c>
      <c r="G99" s="31" t="str">
        <f>IF(LEN(VLOOKUP($A99,Questions!$B:$AA,24,FALSE))=0,"",VLOOKUP($A99,Questions!$B:$AA,24,FALSE))</f>
        <v xml:space="preserve"> </v>
      </c>
      <c r="H99" s="31" t="str">
        <f>IF(LEN(VLOOKUP($A99,Questions!$B:$AA,25,FALSE))=0,"",VLOOKUP($A99,Questions!$B:$AA,25,FALSE))</f>
        <v xml:space="preserve"> </v>
      </c>
      <c r="I99" s="31" t="str">
        <f>IF(LEN(VLOOKUP($A99,Questions!$B:$AA,26,FALSE))=0,"",VLOOKUP($A99,Questions!$B:$AA,26,FALSE))</f>
        <v xml:space="preserve"> </v>
      </c>
      <c r="J99" s="31" t="str">
        <f>IF(LEN(VLOOKUP($A99,Questions!$B:$AB,27,FALSE))=0,"",VLOOKUP($A99,Questions!$B:$AB,27,FALSE))</f>
        <v xml:space="preserve"> </v>
      </c>
    </row>
    <row r="100" spans="1:259" ht="47" customHeight="1" x14ac:dyDescent="0.15">
      <c r="A100" s="11" t="s">
        <v>176</v>
      </c>
      <c r="B100" s="24" t="str">
        <f>VLOOKUP(A100,'HECVAT - Full | Vendor Response'!A$26:B$283,2,FALSE)</f>
        <v>Do you allow the customer to specify attribute mappings for any needed information beyond a user identifier? [e.g., Reference eduPerson, ePPA/ePPN/ePE ]</v>
      </c>
      <c r="C100" s="30" t="str">
        <f>IF(LEN(VLOOKUP($A100,Questions!$B:$AA,20,FALSE))=0,"",VLOOKUP($A100,Questions!$B:$AA,20,FALSE))</f>
        <v xml:space="preserve"> </v>
      </c>
      <c r="D100" s="32" t="str">
        <f>IF(LEN(VLOOKUP($A100,Questions!$B:$AA,21,FALSE))=0,"",VLOOKUP($A100,Questions!$B:$AA,21,FALSE))</f>
        <v xml:space="preserve"> </v>
      </c>
      <c r="E100" s="30" t="str">
        <f>IF(LEN(VLOOKUP($A100,Questions!$B:$AA,22,FALSE))=0,"",VLOOKUP($A100,Questions!$B:$AA,22,FALSE))</f>
        <v xml:space="preserve"> </v>
      </c>
      <c r="F100" s="30" t="str">
        <f>IF(LEN(VLOOKUP($A100,Questions!$B:$AA,23,FALSE))=0,"",VLOOKUP($A100,Questions!$B:$AA,23,FALSE))</f>
        <v xml:space="preserve"> </v>
      </c>
      <c r="G100" s="31" t="str">
        <f>IF(LEN(VLOOKUP($A100,Questions!$B:$AA,24,FALSE))=0,"",VLOOKUP($A100,Questions!$B:$AA,24,FALSE))</f>
        <v xml:space="preserve"> </v>
      </c>
      <c r="H100" s="31" t="str">
        <f>IF(LEN(VLOOKUP($A100,Questions!$B:$AA,25,FALSE))=0,"",VLOOKUP($A100,Questions!$B:$AA,25,FALSE))</f>
        <v xml:space="preserve"> </v>
      </c>
      <c r="I100" s="30" t="str">
        <f>IF(LEN(VLOOKUP($A100,Questions!$B:$AA,26,FALSE))=0,"",VLOOKUP($A100,Questions!$B:$AA,26,FALSE))</f>
        <v xml:space="preserve"> </v>
      </c>
      <c r="J100" s="30" t="str">
        <f>IF(LEN(VLOOKUP($A100,Questions!$B:$AB,27,FALSE))=0,"",VLOOKUP($A100,Questions!$B:$AB,27,FALSE))</f>
        <v xml:space="preserve"> </v>
      </c>
    </row>
    <row r="101" spans="1:259" ht="54" customHeight="1" x14ac:dyDescent="0.15">
      <c r="A101" s="11" t="s">
        <v>177</v>
      </c>
      <c r="B101" s="24" t="str">
        <f>VLOOKUP(A101,'HECVAT - Full | Vendor Response'!A$26:B$283,2,FALSE)</f>
        <v>If you don't support SSO, does your application and/or user-frontend/portal support multi-factor authentication? (e.g. Duo, Google Authenticator, OTP, etc.)</v>
      </c>
      <c r="C101" s="30" t="str">
        <f>IF(LEN(VLOOKUP($A101,Questions!$B:$AA,20,FALSE))=0,"",VLOOKUP($A101,Questions!$B:$AA,20,FALSE))</f>
        <v xml:space="preserve"> </v>
      </c>
      <c r="D101" s="32" t="str">
        <f>IF(LEN(VLOOKUP($A101,Questions!$B:$AA,21,FALSE))=0,"",VLOOKUP($A101,Questions!$B:$AA,21,FALSE))</f>
        <v xml:space="preserve"> </v>
      </c>
      <c r="E101" s="30" t="str">
        <f>IF(LEN(VLOOKUP($A101,Questions!$B:$AA,22,FALSE))=0,"",VLOOKUP($A101,Questions!$B:$AA,22,FALSE))</f>
        <v xml:space="preserve"> </v>
      </c>
      <c r="F101" s="30" t="str">
        <f>IF(LEN(VLOOKUP($A101,Questions!$B:$AA,23,FALSE))=0,"",VLOOKUP($A101,Questions!$B:$AA,23,FALSE))</f>
        <v xml:space="preserve"> </v>
      </c>
      <c r="G101" s="31" t="str">
        <f>IF(LEN(VLOOKUP($A101,Questions!$B:$AA,24,FALSE))=0,"",VLOOKUP($A101,Questions!$B:$AA,24,FALSE))</f>
        <v xml:space="preserve"> </v>
      </c>
      <c r="H101" s="31" t="str">
        <f>IF(LEN(VLOOKUP($A101,Questions!$B:$AA,25,FALSE))=0,"",VLOOKUP($A101,Questions!$B:$AA,25,FALSE))</f>
        <v xml:space="preserve"> </v>
      </c>
      <c r="I101" s="31" t="str">
        <f>IF(LEN(VLOOKUP($A101,Questions!$B:$AA,26,FALSE))=0,"",VLOOKUP($A101,Questions!$B:$AA,26,FALSE))</f>
        <v xml:space="preserve"> </v>
      </c>
      <c r="J101" s="31" t="str">
        <f>IF(LEN(VLOOKUP($A101,Questions!$B:$AB,27,FALSE))=0,"",VLOOKUP($A101,Questions!$B:$AB,27,FALSE))</f>
        <v xml:space="preserve"> </v>
      </c>
    </row>
    <row r="102" spans="1:259" ht="54" customHeight="1" x14ac:dyDescent="0.15">
      <c r="A102" s="11" t="s">
        <v>178</v>
      </c>
      <c r="B102" s="24" t="str">
        <f>VLOOKUP(A102,'HECVAT - Full | Vendor Response'!A$26:B$283,2,FALSE)</f>
        <v>Does your application automatically lock the session or log-out an account after a period of inactivity?</v>
      </c>
      <c r="C102" s="30" t="str">
        <f>IF(LEN(VLOOKUP($A102,Questions!$B:$AA,20,FALSE))=0,"",VLOOKUP($A102,Questions!$B:$AA,20,FALSE))</f>
        <v xml:space="preserve"> </v>
      </c>
      <c r="D102" s="32" t="str">
        <f>IF(LEN(VLOOKUP($A102,Questions!$B:$AA,21,FALSE))=0,"",VLOOKUP($A102,Questions!$B:$AA,21,FALSE))</f>
        <v xml:space="preserve"> </v>
      </c>
      <c r="E102" s="31" t="str">
        <f>IF(LEN(VLOOKUP($A102,Questions!$B:$AA,22,FALSE))=0,"",VLOOKUP($A102,Questions!$B:$AA,22,FALSE))</f>
        <v xml:space="preserve"> </v>
      </c>
      <c r="F102" s="30" t="str">
        <f>IF(LEN(VLOOKUP($A102,Questions!$B:$AA,23,FALSE))=0,"",VLOOKUP($A102,Questions!$B:$AA,23,FALSE))</f>
        <v xml:space="preserve"> </v>
      </c>
      <c r="G102" s="31" t="str">
        <f>IF(LEN(VLOOKUP($A102,Questions!$B:$AA,24,FALSE))=0,"",VLOOKUP($A102,Questions!$B:$AA,24,FALSE))</f>
        <v xml:space="preserve"> </v>
      </c>
      <c r="H102" s="31" t="str">
        <f>IF(LEN(VLOOKUP($A102,Questions!$B:$AA,25,FALSE))=0,"",VLOOKUP($A102,Questions!$B:$AA,25,FALSE))</f>
        <v xml:space="preserve"> </v>
      </c>
      <c r="I102" s="31" t="str">
        <f>IF(LEN(VLOOKUP($A102,Questions!$B:$AA,26,FALSE))=0,"",VLOOKUP($A102,Questions!$B:$AA,26,FALSE))</f>
        <v xml:space="preserve"> </v>
      </c>
      <c r="J102" s="31" t="str">
        <f>IF(LEN(VLOOKUP($A102,Questions!$B:$AB,27,FALSE))=0,"",VLOOKUP($A102,Questions!$B:$AB,27,FALSE))</f>
        <v xml:space="preserve"> </v>
      </c>
    </row>
    <row r="103" spans="1:259" ht="47" customHeight="1" x14ac:dyDescent="0.15">
      <c r="A103" s="11" t="s">
        <v>179</v>
      </c>
      <c r="B103" s="24" t="str">
        <f>VLOOKUP(A103,'HECVAT - Full | Vendor Response'!A$26:B$283,2,FALSE)</f>
        <v>Are there any passwords/passphrases hard coded into your systems or products?</v>
      </c>
      <c r="C103" s="30" t="str">
        <f>IF(LEN(VLOOKUP($A103,Questions!$B:$AA,20,FALSE))=0,"",VLOOKUP($A103,Questions!$B:$AA,20,FALSE))</f>
        <v xml:space="preserve"> </v>
      </c>
      <c r="D103" s="32" t="str">
        <f>IF(LEN(VLOOKUP($A103,Questions!$B:$AA,21,FALSE))=0,"",VLOOKUP($A103,Questions!$B:$AA,21,FALSE))</f>
        <v xml:space="preserve"> </v>
      </c>
      <c r="E103" s="31" t="str">
        <f>IF(LEN(VLOOKUP($A103,Questions!$B:$AA,22,FALSE))=0,"",VLOOKUP($A103,Questions!$B:$AA,22,FALSE))</f>
        <v xml:space="preserve"> </v>
      </c>
      <c r="F103" s="30" t="str">
        <f>IF(LEN(VLOOKUP($A103,Questions!$B:$AA,23,FALSE))=0,"",VLOOKUP($A103,Questions!$B:$AA,23,FALSE))</f>
        <v xml:space="preserve"> </v>
      </c>
      <c r="G103" s="30" t="str">
        <f>IF(LEN(VLOOKUP($A103,Questions!$B:$AA,24,FALSE))=0,"",VLOOKUP($A103,Questions!$B:$AA,24,FALSE))</f>
        <v xml:space="preserve"> </v>
      </c>
      <c r="H103" s="31" t="str">
        <f>IF(LEN(VLOOKUP($A103,Questions!$B:$AA,25,FALSE))=0,"",VLOOKUP($A103,Questions!$B:$AA,25,FALSE))</f>
        <v xml:space="preserve"> </v>
      </c>
      <c r="I103" s="30" t="str">
        <f>IF(LEN(VLOOKUP($A103,Questions!$B:$AA,26,FALSE))=0,"",VLOOKUP($A103,Questions!$B:$AA,26,FALSE))</f>
        <v xml:space="preserve"> </v>
      </c>
      <c r="J103" s="30" t="str">
        <f>IF(LEN(VLOOKUP($A103,Questions!$B:$AB,27,FALSE))=0,"",VLOOKUP($A103,Questions!$B:$AB,27,FALSE))</f>
        <v xml:space="preserve"> </v>
      </c>
    </row>
    <row r="104" spans="1:259" ht="48" customHeight="1" x14ac:dyDescent="0.15">
      <c r="A104" s="11" t="s">
        <v>180</v>
      </c>
      <c r="B104" s="24" t="str">
        <f>VLOOKUP(A104,'HECVAT - Full | Vendor Response'!A$26:B$283,2,FALSE)</f>
        <v>Are you storing any passwords in plaintext?</v>
      </c>
      <c r="C104" s="30" t="str">
        <f>IF(LEN(VLOOKUP($A104,Questions!$B:$AA,20,FALSE))=0,"",VLOOKUP($A104,Questions!$B:$AA,20,FALSE))</f>
        <v xml:space="preserve"> </v>
      </c>
      <c r="D104" s="32" t="str">
        <f>IF(LEN(VLOOKUP($A104,Questions!$B:$AA,21,FALSE))=0,"",VLOOKUP($A104,Questions!$B:$AA,21,FALSE))</f>
        <v xml:space="preserve"> </v>
      </c>
      <c r="E104" s="30" t="str">
        <f>IF(LEN(VLOOKUP($A104,Questions!$B:$AA,22,FALSE))=0,"",VLOOKUP($A104,Questions!$B:$AA,22,FALSE))</f>
        <v xml:space="preserve"> </v>
      </c>
      <c r="F104" s="30" t="str">
        <f>IF(LEN(VLOOKUP($A104,Questions!$B:$AA,23,FALSE))=0,"",VLOOKUP($A104,Questions!$B:$AA,23,FALSE))</f>
        <v xml:space="preserve"> </v>
      </c>
      <c r="G104" s="30" t="str">
        <f>IF(LEN(VLOOKUP($A104,Questions!$B:$AA,24,FALSE))=0,"",VLOOKUP($A104,Questions!$B:$AA,24,FALSE))</f>
        <v xml:space="preserve"> </v>
      </c>
      <c r="H104" s="30" t="str">
        <f>IF(LEN(VLOOKUP($A104,Questions!$B:$AA,25,FALSE))=0,"",VLOOKUP($A104,Questions!$B:$AA,25,FALSE))</f>
        <v xml:space="preserve"> </v>
      </c>
      <c r="I104" s="30" t="str">
        <f>IF(LEN(VLOOKUP($A104,Questions!$B:$AA,26,FALSE))=0,"",VLOOKUP($A104,Questions!$B:$AA,26,FALSE))</f>
        <v xml:space="preserve"> </v>
      </c>
      <c r="J104" s="30" t="str">
        <f>IF(LEN(VLOOKUP($A104,Questions!$B:$AB,27,FALSE))=0,"",VLOOKUP($A104,Questions!$B:$AB,27,FALSE))</f>
        <v xml:space="preserve"> </v>
      </c>
    </row>
    <row r="105" spans="1:259" ht="84" customHeight="1" x14ac:dyDescent="0.15">
      <c r="A105" s="11" t="s">
        <v>181</v>
      </c>
      <c r="B105" s="24" t="str">
        <f>VLOOKUP(A105,'HECVAT - Full | Vendor Response'!A$26:B$283,2,FALSE)</f>
        <v>Does your application support directory integration for user accounts?</v>
      </c>
      <c r="C105" s="30" t="str">
        <f>IF(LEN(VLOOKUP($A105,Questions!$B:$AA,20,FALSE))=0,"",VLOOKUP($A105,Questions!$B:$AA,20,FALSE))</f>
        <v xml:space="preserve"> </v>
      </c>
      <c r="D105" s="32" t="str">
        <f>IF(LEN(VLOOKUP($A105,Questions!$B:$AA,21,FALSE))=0,"",VLOOKUP($A105,Questions!$B:$AA,21,FALSE))</f>
        <v xml:space="preserve"> </v>
      </c>
      <c r="E105" s="30" t="str">
        <f>IF(LEN(VLOOKUP($A105,Questions!$B:$AA,22,FALSE))=0,"",VLOOKUP($A105,Questions!$B:$AA,22,FALSE))</f>
        <v xml:space="preserve"> </v>
      </c>
      <c r="F105" s="30" t="str">
        <f>IF(LEN(VLOOKUP($A105,Questions!$B:$AA,23,FALSE))=0,"",VLOOKUP($A105,Questions!$B:$AA,23,FALSE))</f>
        <v xml:space="preserve"> </v>
      </c>
      <c r="G105" s="30" t="str">
        <f>IF(LEN(VLOOKUP($A105,Questions!$B:$AA,24,FALSE))=0,"",VLOOKUP($A105,Questions!$B:$AA,24,FALSE))</f>
        <v xml:space="preserve"> </v>
      </c>
      <c r="H105" s="30" t="str">
        <f>IF(LEN(VLOOKUP($A105,Questions!$B:$AA,25,FALSE))=0,"",VLOOKUP($A105,Questions!$B:$AA,25,FALSE))</f>
        <v xml:space="preserve"> </v>
      </c>
      <c r="I105" s="30" t="str">
        <f>IF(LEN(VLOOKUP($A105,Questions!$B:$AA,26,FALSE))=0,"",VLOOKUP($A105,Questions!$B:$AA,26,FALSE))</f>
        <v xml:space="preserve"> </v>
      </c>
      <c r="J105" s="30" t="str">
        <f>IF(LEN(VLOOKUP($A105,Questions!$B:$AB,27,FALSE))=0,"",VLOOKUP($A105,Questions!$B:$AB,27,FALSE))</f>
        <v xml:space="preserve"> </v>
      </c>
    </row>
    <row r="106" spans="1:259" ht="84" customHeight="1" x14ac:dyDescent="0.15">
      <c r="A106" s="11" t="s">
        <v>182</v>
      </c>
      <c r="B106" s="24" t="str">
        <f>VLOOKUP(A106,'HECVAT - Full | Vendor Response'!A$26:B$283,2,FALSE)</f>
        <v>Are audit logs available that include AT LEAST all of the following; login, logout, actions performed, and source IP address?</v>
      </c>
      <c r="C106" s="30" t="str">
        <f>IF(LEN(VLOOKUP($A106,Questions!$B:$AA,20,FALSE))=0,"",VLOOKUP($A106,Questions!$B:$AA,20,FALSE))</f>
        <v xml:space="preserve"> </v>
      </c>
      <c r="D106" s="32" t="str">
        <f>IF(LEN(VLOOKUP($A106,Questions!$B:$AA,21,FALSE))=0,"",VLOOKUP($A106,Questions!$B:$AA,21,FALSE))</f>
        <v xml:space="preserve"> </v>
      </c>
      <c r="E106" s="30" t="str">
        <f>IF(LEN(VLOOKUP($A106,Questions!$B:$AA,22,FALSE))=0,"",VLOOKUP($A106,Questions!$B:$AA,22,FALSE))</f>
        <v xml:space="preserve"> </v>
      </c>
      <c r="F106" s="30" t="str">
        <f>IF(LEN(VLOOKUP($A106,Questions!$B:$AA,23,FALSE))=0,"",VLOOKUP($A106,Questions!$B:$AA,23,FALSE))</f>
        <v xml:space="preserve"> </v>
      </c>
      <c r="G106" s="30" t="str">
        <f>IF(LEN(VLOOKUP($A106,Questions!$B:$AA,24,FALSE))=0,"",VLOOKUP($A106,Questions!$B:$AA,24,FALSE))</f>
        <v xml:space="preserve"> </v>
      </c>
      <c r="H106" s="30" t="str">
        <f>IF(LEN(VLOOKUP($A106,Questions!$B:$AA,25,FALSE))=0,"",VLOOKUP($A106,Questions!$B:$AA,25,FALSE))</f>
        <v xml:space="preserve"> </v>
      </c>
      <c r="I106" s="30" t="str">
        <f>IF(LEN(VLOOKUP($A106,Questions!$B:$AA,26,FALSE))=0,"",VLOOKUP($A106,Questions!$B:$AA,26,FALSE))</f>
        <v xml:space="preserve"> </v>
      </c>
      <c r="J106" s="30" t="str">
        <f>IF(LEN(VLOOKUP($A106,Questions!$B:$AB,27,FALSE))=0,"",VLOOKUP($A106,Questions!$B:$AB,27,FALSE))</f>
        <v xml:space="preserve"> </v>
      </c>
    </row>
    <row r="107" spans="1:259" ht="84" customHeight="1" x14ac:dyDescent="0.15">
      <c r="A107" s="11" t="s">
        <v>2702</v>
      </c>
      <c r="B107" s="24"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0" t="str">
        <f>IF(LEN(VLOOKUP($A107,Questions!$B:$AA,20,FALSE))=0,"",VLOOKUP($A107,Questions!$B:$AA,20,FALSE))</f>
        <v xml:space="preserve"> </v>
      </c>
      <c r="D107" s="32" t="str">
        <f>IF(LEN(VLOOKUP($A107,Questions!$B:$AA,21,FALSE))=0,"",VLOOKUP($A107,Questions!$B:$AA,21,FALSE))</f>
        <v xml:space="preserve"> </v>
      </c>
      <c r="E107" s="30" t="str">
        <f>IF(LEN(VLOOKUP($A107,Questions!$B:$AA,22,FALSE))=0,"",VLOOKUP($A107,Questions!$B:$AA,22,FALSE))</f>
        <v xml:space="preserve"> </v>
      </c>
      <c r="F107" s="30" t="str">
        <f>IF(LEN(VLOOKUP($A107,Questions!$B:$AA,23,FALSE))=0,"",VLOOKUP($A107,Questions!$B:$AA,23,FALSE))</f>
        <v xml:space="preserve"> </v>
      </c>
      <c r="G107" s="30" t="str">
        <f>IF(LEN(VLOOKUP($A107,Questions!$B:$AA,24,FALSE))=0,"",VLOOKUP($A107,Questions!$B:$AA,24,FALSE))</f>
        <v xml:space="preserve"> </v>
      </c>
      <c r="H107" s="30" t="str">
        <f>IF(LEN(VLOOKUP($A107,Questions!$B:$AA,25,FALSE))=0,"",VLOOKUP($A107,Questions!$B:$AA,25,FALSE))</f>
        <v xml:space="preserve"> </v>
      </c>
      <c r="I107" s="30" t="str">
        <f>IF(LEN(VLOOKUP($A107,Questions!$B:$AA,26,FALSE))=0,"",VLOOKUP($A107,Questions!$B:$AA,26,FALSE))</f>
        <v xml:space="preserve"> </v>
      </c>
      <c r="J107" s="30" t="str">
        <f>IF(LEN(VLOOKUP($A107,Questions!$B:$AB,27,FALSE))=0,"",VLOOKUP($A107,Questions!$B:$AB,27,FALSE))</f>
        <v xml:space="preserve"> </v>
      </c>
    </row>
    <row r="108" spans="1:259" ht="64.25" customHeight="1" x14ac:dyDescent="0.15">
      <c r="A108" s="11" t="s">
        <v>2703</v>
      </c>
      <c r="B108" s="24" t="str">
        <f>VLOOKUP(A108,'HECVAT - Full | Vendor Response'!A$26:B$283,2,FALSE)</f>
        <v>Describe or provide a reference to the retention period for those logs, how logs are protected, and whether they are accessible to the customer (and if so, how).</v>
      </c>
      <c r="C108" s="30" t="str">
        <f>IF(LEN(VLOOKUP($A108,Questions!$B:$AA,20,FALSE))=0,"",VLOOKUP($A108,Questions!$B:$AA,20,FALSE))</f>
        <v xml:space="preserve"> </v>
      </c>
      <c r="D108" s="32" t="str">
        <f>IF(LEN(VLOOKUP($A108,Questions!$B:$AA,21,FALSE))=0,"",VLOOKUP($A108,Questions!$B:$AA,21,FALSE))</f>
        <v xml:space="preserve"> </v>
      </c>
      <c r="E108" s="30" t="str">
        <f>IF(LEN(VLOOKUP($A108,Questions!$B:$AA,22,FALSE))=0,"",VLOOKUP($A108,Questions!$B:$AA,22,FALSE))</f>
        <v xml:space="preserve"> </v>
      </c>
      <c r="F108" s="30" t="str">
        <f>IF(LEN(VLOOKUP($A108,Questions!$B:$AA,23,FALSE))=0,"",VLOOKUP($A108,Questions!$B:$AA,23,FALSE))</f>
        <v xml:space="preserve"> </v>
      </c>
      <c r="G108" s="30" t="str">
        <f>IF(LEN(VLOOKUP($A108,Questions!$B:$AA,24,FALSE))=0,"",VLOOKUP($A108,Questions!$B:$AA,24,FALSE))</f>
        <v xml:space="preserve"> </v>
      </c>
      <c r="H108" s="30" t="str">
        <f>IF(LEN(VLOOKUP($A108,Questions!$B:$AA,25,FALSE))=0,"",VLOOKUP($A108,Questions!$B:$AA,25,FALSE))</f>
        <v xml:space="preserve"> </v>
      </c>
      <c r="I108" s="30" t="str">
        <f>IF(LEN(VLOOKUP($A108,Questions!$B:$AA,26,FALSE))=0,"",VLOOKUP($A108,Questions!$B:$AA,26,FALSE))</f>
        <v xml:space="preserve"> </v>
      </c>
      <c r="J108" s="30" t="str">
        <f>IF(LEN(VLOOKUP($A108,Questions!$B:$AB,27,FALSE))=0,"",VLOOKUP($A108,Questions!$B:$AB,27,FALSE))</f>
        <v xml:space="preserve"> </v>
      </c>
    </row>
    <row r="109" spans="1:259" s="28" customFormat="1" ht="36" customHeight="1" x14ac:dyDescent="0.15">
      <c r="A109" s="287" t="str">
        <f>IF(OR($C$27="No",$C$30="Yes"),"BCP - Optional based on QUALIFIER response.","Business Continuity Plan")</f>
        <v>Business Continuity Plan</v>
      </c>
      <c r="B109" s="287"/>
      <c r="C109" s="19" t="str">
        <f>C$22</f>
        <v>CIS Critical Security Controls v6.1</v>
      </c>
      <c r="D109" s="19" t="str">
        <f t="shared" ref="D109:J109" si="7">D$22</f>
        <v>HIPAA</v>
      </c>
      <c r="E109" s="19" t="str">
        <f t="shared" si="7"/>
        <v>ISO 27002:27013</v>
      </c>
      <c r="F109" s="19" t="str">
        <f t="shared" si="7"/>
        <v>NIST Cybersecurity Framework</v>
      </c>
      <c r="G109" s="19" t="str">
        <f t="shared" si="7"/>
        <v>NIST SP 800-171r1</v>
      </c>
      <c r="H109" s="19" t="str">
        <f t="shared" si="7"/>
        <v>NIST SP 800-53r4</v>
      </c>
      <c r="I109" s="19" t="str">
        <f t="shared" si="7"/>
        <v>PCI DSS</v>
      </c>
      <c r="J109" s="19" t="str">
        <f t="shared" si="7"/>
        <v>Trusted CI</v>
      </c>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c r="DB109" s="27"/>
      <c r="DC109" s="27"/>
      <c r="DD109" s="27"/>
      <c r="DE109" s="27"/>
      <c r="DF109" s="27"/>
      <c r="DG109" s="27"/>
      <c r="DH109" s="27"/>
      <c r="DI109" s="27"/>
      <c r="DJ109" s="27"/>
      <c r="DK109" s="27"/>
      <c r="DL109" s="27"/>
      <c r="DM109" s="27"/>
      <c r="DN109" s="27"/>
      <c r="DO109" s="27"/>
      <c r="DP109" s="27"/>
      <c r="DQ109" s="27"/>
      <c r="DR109" s="27"/>
      <c r="DS109" s="27"/>
      <c r="DT109" s="27"/>
      <c r="DU109" s="27"/>
      <c r="DV109" s="27"/>
      <c r="DW109" s="27"/>
      <c r="DX109" s="27"/>
      <c r="DY109" s="27"/>
      <c r="DZ109" s="27"/>
      <c r="EA109" s="27"/>
      <c r="EB109" s="27"/>
      <c r="EC109" s="27"/>
      <c r="ED109" s="27"/>
      <c r="EE109" s="27"/>
      <c r="EF109" s="27"/>
      <c r="EG109" s="27"/>
      <c r="EH109" s="27"/>
      <c r="EI109" s="27"/>
      <c r="EJ109" s="27"/>
      <c r="EK109" s="27"/>
      <c r="EL109" s="27"/>
      <c r="EM109" s="27"/>
      <c r="EN109" s="27"/>
      <c r="EO109" s="27"/>
      <c r="EP109" s="27"/>
      <c r="EQ109" s="27"/>
      <c r="ER109" s="27"/>
      <c r="ES109" s="27"/>
      <c r="ET109" s="27"/>
      <c r="EU109" s="27"/>
      <c r="EV109" s="27"/>
      <c r="EW109" s="27"/>
      <c r="EX109" s="27"/>
      <c r="EY109" s="27"/>
      <c r="EZ109" s="27"/>
      <c r="FA109" s="27"/>
      <c r="FB109" s="27"/>
      <c r="FC109" s="27"/>
      <c r="FD109" s="27"/>
      <c r="FE109" s="27"/>
      <c r="FF109" s="27"/>
      <c r="FG109" s="27"/>
      <c r="FH109" s="27"/>
      <c r="FI109" s="27"/>
      <c r="FJ109" s="27"/>
      <c r="FK109" s="27"/>
      <c r="FL109" s="27"/>
      <c r="FM109" s="27"/>
      <c r="FN109" s="27"/>
      <c r="FO109" s="27"/>
      <c r="FP109" s="27"/>
      <c r="FQ109" s="27"/>
      <c r="FR109" s="27"/>
      <c r="FS109" s="27"/>
      <c r="FT109" s="27"/>
      <c r="FU109" s="27"/>
      <c r="FV109" s="27"/>
      <c r="FW109" s="27"/>
      <c r="FX109" s="27"/>
      <c r="FY109" s="27"/>
      <c r="FZ109" s="27"/>
      <c r="GA109" s="27"/>
      <c r="GB109" s="27"/>
      <c r="GC109" s="27"/>
      <c r="GD109" s="27"/>
      <c r="GE109" s="27"/>
      <c r="GF109" s="27"/>
      <c r="GG109" s="27"/>
      <c r="GH109" s="27"/>
      <c r="GI109" s="27"/>
      <c r="GJ109" s="27"/>
      <c r="GK109" s="27"/>
      <c r="GL109" s="27"/>
      <c r="GM109" s="27"/>
      <c r="GN109" s="27"/>
      <c r="GO109" s="27"/>
      <c r="GP109" s="27"/>
      <c r="GQ109" s="27"/>
      <c r="GR109" s="27"/>
      <c r="GS109" s="27"/>
      <c r="GT109" s="27"/>
      <c r="GU109" s="27"/>
      <c r="GV109" s="27"/>
      <c r="GW109" s="27"/>
      <c r="GX109" s="27"/>
      <c r="GY109" s="27"/>
      <c r="GZ109" s="27"/>
      <c r="HA109" s="27"/>
      <c r="HB109" s="27"/>
      <c r="HC109" s="27"/>
      <c r="HD109" s="27"/>
      <c r="HE109" s="27"/>
      <c r="HF109" s="27"/>
      <c r="HG109" s="27"/>
      <c r="HH109" s="27"/>
      <c r="HI109" s="27"/>
      <c r="HJ109" s="27"/>
      <c r="HK109" s="27"/>
      <c r="HL109" s="27"/>
      <c r="HM109" s="27"/>
      <c r="HN109" s="27"/>
      <c r="HO109" s="27"/>
      <c r="HP109" s="27"/>
      <c r="HQ109" s="27"/>
      <c r="HR109" s="27"/>
      <c r="HS109" s="27"/>
      <c r="HT109" s="27"/>
      <c r="HU109" s="27"/>
      <c r="HV109" s="27"/>
      <c r="HW109" s="27"/>
      <c r="HX109" s="27"/>
      <c r="HY109" s="27"/>
      <c r="HZ109" s="27"/>
      <c r="IA109" s="27"/>
      <c r="IB109" s="27"/>
      <c r="IC109" s="27"/>
      <c r="ID109" s="27"/>
      <c r="IE109" s="27"/>
      <c r="IF109" s="27"/>
      <c r="IG109" s="27"/>
      <c r="IH109" s="27"/>
      <c r="II109" s="27"/>
      <c r="IJ109" s="27"/>
      <c r="IK109" s="27"/>
      <c r="IL109" s="27"/>
      <c r="IM109" s="27"/>
      <c r="IN109" s="27"/>
      <c r="IO109" s="27"/>
      <c r="IP109" s="27"/>
      <c r="IQ109" s="27"/>
      <c r="IR109" s="27"/>
      <c r="IS109" s="27"/>
      <c r="IT109" s="27"/>
      <c r="IU109" s="27"/>
      <c r="IV109" s="27"/>
      <c r="IW109" s="27"/>
      <c r="IX109" s="27"/>
      <c r="IY109" s="27"/>
    </row>
    <row r="110" spans="1:259" ht="48" customHeight="1" x14ac:dyDescent="0.15">
      <c r="A110" s="11" t="s">
        <v>165</v>
      </c>
      <c r="B110" s="24" t="str">
        <f>VLOOKUP(A110,'HECVAT - Full | Vendor Response'!A$26:B$283,2,FALSE)</f>
        <v>Is an owner assigned who is responsible for the maintenance and review of the Business Continuity Plan?</v>
      </c>
      <c r="C110" s="30" t="str">
        <f>IF(LEN(VLOOKUP($A110,Questions!$B:$AA,20,FALSE))=0,"",VLOOKUP($A110,Questions!$B:$AA,20,FALSE))</f>
        <v xml:space="preserve"> </v>
      </c>
      <c r="D110" s="32" t="str">
        <f>IF(LEN(VLOOKUP($A110,Questions!$B:$AA,21,FALSE))=0,"",VLOOKUP($A110,Questions!$B:$AA,21,FALSE))</f>
        <v xml:space="preserve"> </v>
      </c>
      <c r="E110" s="30" t="str">
        <f>IF(LEN(VLOOKUP($A110,Questions!$B:$AA,22,FALSE))=0,"",VLOOKUP($A110,Questions!$B:$AA,22,FALSE))</f>
        <v xml:space="preserve"> </v>
      </c>
      <c r="F110" s="30" t="str">
        <f>IF(LEN(VLOOKUP($A110,Questions!$B:$AA,23,FALSE))=0,"",VLOOKUP($A110,Questions!$B:$AA,23,FALSE))</f>
        <v xml:space="preserve"> </v>
      </c>
      <c r="G110" s="30" t="str">
        <f>IF(LEN(VLOOKUP($A110,Questions!$B:$AA,24,FALSE))=0,"",VLOOKUP($A110,Questions!$B:$AA,24,FALSE))</f>
        <v xml:space="preserve"> </v>
      </c>
      <c r="H110" s="30" t="str">
        <f>IF(LEN(VLOOKUP($A110,Questions!$B:$AA,25,FALSE))=0,"",VLOOKUP($A110,Questions!$B:$AA,25,FALSE))</f>
        <v xml:space="preserve"> </v>
      </c>
      <c r="I110" s="31" t="str">
        <f>IF(LEN(VLOOKUP($A110,Questions!$B:$AA,26,FALSE))=0,"",VLOOKUP($A110,Questions!$B:$AA,26,FALSE))</f>
        <v xml:space="preserve"> </v>
      </c>
      <c r="J110" s="31" t="str">
        <f>IF(LEN(VLOOKUP($A110,Questions!$B:$AB,27,FALSE))=0,"",VLOOKUP($A110,Questions!$B:$AB,27,FALSE))</f>
        <v xml:space="preserve"> </v>
      </c>
    </row>
    <row r="111" spans="1:259" ht="47" customHeight="1" x14ac:dyDescent="0.15">
      <c r="A111" s="11" t="s">
        <v>183</v>
      </c>
      <c r="B111" s="24" t="str">
        <f>VLOOKUP(A111,'HECVAT - Full | Vendor Response'!A$26:B$283,2,FALSE)</f>
        <v>Is there a defined problem/issue escalation plan in your BCP for impacted clients?</v>
      </c>
      <c r="C111" s="30" t="str">
        <f>IF(LEN(VLOOKUP($A111,Questions!$B:$AA,20,FALSE))=0,"",VLOOKUP($A111,Questions!$B:$AA,20,FALSE))</f>
        <v xml:space="preserve"> </v>
      </c>
      <c r="D111" s="32" t="str">
        <f>IF(LEN(VLOOKUP($A111,Questions!$B:$AA,21,FALSE))=0,"",VLOOKUP($A111,Questions!$B:$AA,21,FALSE))</f>
        <v xml:space="preserve"> </v>
      </c>
      <c r="E111" s="31" t="str">
        <f>IF(LEN(VLOOKUP($A111,Questions!$B:$AA,22,FALSE))=0,"",VLOOKUP($A111,Questions!$B:$AA,22,FALSE))</f>
        <v xml:space="preserve"> </v>
      </c>
      <c r="F111" s="30" t="str">
        <f>IF(LEN(VLOOKUP($A111,Questions!$B:$AA,23,FALSE))=0,"",VLOOKUP($A111,Questions!$B:$AA,23,FALSE))</f>
        <v xml:space="preserve"> </v>
      </c>
      <c r="G111" s="30" t="str">
        <f>IF(LEN(VLOOKUP($A111,Questions!$B:$AA,24,FALSE))=0,"",VLOOKUP($A111,Questions!$B:$AA,24,FALSE))</f>
        <v xml:space="preserve"> </v>
      </c>
      <c r="H111" s="30" t="str">
        <f>IF(LEN(VLOOKUP($A111,Questions!$B:$AA,25,FALSE))=0,"",VLOOKUP($A111,Questions!$B:$AA,25,FALSE))</f>
        <v xml:space="preserve"> </v>
      </c>
      <c r="I111" s="31" t="str">
        <f>IF(LEN(VLOOKUP($A111,Questions!$B:$AA,26,FALSE))=0,"",VLOOKUP($A111,Questions!$B:$AA,26,FALSE))</f>
        <v xml:space="preserve"> </v>
      </c>
      <c r="J111" s="31" t="str">
        <f>IF(LEN(VLOOKUP($A111,Questions!$B:$AB,27,FALSE))=0,"",VLOOKUP($A111,Questions!$B:$AB,27,FALSE))</f>
        <v xml:space="preserve"> </v>
      </c>
    </row>
    <row r="112" spans="1:259" ht="47" customHeight="1" x14ac:dyDescent="0.15">
      <c r="A112" s="11" t="s">
        <v>184</v>
      </c>
      <c r="B112" s="24" t="str">
        <f>VLOOKUP(A112,'HECVAT - Full | Vendor Response'!A$26:B$283,2,FALSE)</f>
        <v>Is there a documented communication plan in your BCP for impacted clients?</v>
      </c>
      <c r="C112" s="30" t="str">
        <f>IF(LEN(VLOOKUP($A112,Questions!$B:$AA,20,FALSE))=0,"",VLOOKUP($A112,Questions!$B:$AA,20,FALSE))</f>
        <v xml:space="preserve"> </v>
      </c>
      <c r="D112" s="32" t="str">
        <f>IF(LEN(VLOOKUP($A112,Questions!$B:$AA,21,FALSE))=0,"",VLOOKUP($A112,Questions!$B:$AA,21,FALSE))</f>
        <v xml:space="preserve"> </v>
      </c>
      <c r="E112" s="30" t="str">
        <f>IF(LEN(VLOOKUP($A112,Questions!$B:$AA,22,FALSE))=0,"",VLOOKUP($A112,Questions!$B:$AA,22,FALSE))</f>
        <v xml:space="preserve"> </v>
      </c>
      <c r="F112" s="30" t="str">
        <f>IF(LEN(VLOOKUP($A112,Questions!$B:$AA,23,FALSE))=0,"",VLOOKUP($A112,Questions!$B:$AA,23,FALSE))</f>
        <v xml:space="preserve"> </v>
      </c>
      <c r="G112" s="30" t="str">
        <f>IF(LEN(VLOOKUP($A112,Questions!$B:$AA,24,FALSE))=0,"",VLOOKUP($A112,Questions!$B:$AA,24,FALSE))</f>
        <v xml:space="preserve"> </v>
      </c>
      <c r="H112" s="30" t="str">
        <f>IF(LEN(VLOOKUP($A112,Questions!$B:$AA,25,FALSE))=0,"",VLOOKUP($A112,Questions!$B:$AA,25,FALSE))</f>
        <v xml:space="preserve"> </v>
      </c>
      <c r="I112" s="31" t="str">
        <f>IF(LEN(VLOOKUP($A112,Questions!$B:$AA,26,FALSE))=0,"",VLOOKUP($A112,Questions!$B:$AA,26,FALSE))</f>
        <v xml:space="preserve"> </v>
      </c>
      <c r="J112" s="31" t="str">
        <f>IF(LEN(VLOOKUP($A112,Questions!$B:$AB,27,FALSE))=0,"",VLOOKUP($A112,Questions!$B:$AB,27,FALSE))</f>
        <v xml:space="preserve"> </v>
      </c>
    </row>
    <row r="113" spans="1:10" ht="47" customHeight="1" x14ac:dyDescent="0.15">
      <c r="A113" s="11" t="s">
        <v>185</v>
      </c>
      <c r="B113" s="24" t="str">
        <f>VLOOKUP(A113,'HECVAT - Full | Vendor Response'!A$26:B$283,2,FALSE)</f>
        <v>Are all components of the BCP reviewed at least annually and updated as needed to reflect change?</v>
      </c>
      <c r="C113" s="30" t="str">
        <f>IF(LEN(VLOOKUP($A113,Questions!$B:$AA,20,FALSE))=0,"",VLOOKUP($A113,Questions!$B:$AA,20,FALSE))</f>
        <v xml:space="preserve"> </v>
      </c>
      <c r="D113" s="32" t="str">
        <f>IF(LEN(VLOOKUP($A113,Questions!$B:$AA,21,FALSE))=0,"",VLOOKUP($A113,Questions!$B:$AA,21,FALSE))</f>
        <v xml:space="preserve"> </v>
      </c>
      <c r="E113" s="30" t="str">
        <f>IF(LEN(VLOOKUP($A113,Questions!$B:$AA,22,FALSE))=0,"",VLOOKUP($A113,Questions!$B:$AA,22,FALSE))</f>
        <v xml:space="preserve"> </v>
      </c>
      <c r="F113" s="30" t="str">
        <f>IF(LEN(VLOOKUP($A113,Questions!$B:$AA,23,FALSE))=0,"",VLOOKUP($A113,Questions!$B:$AA,23,FALSE))</f>
        <v xml:space="preserve"> </v>
      </c>
      <c r="G113" s="30" t="str">
        <f>IF(LEN(VLOOKUP($A113,Questions!$B:$AA,24,FALSE))=0,"",VLOOKUP($A113,Questions!$B:$AA,24,FALSE))</f>
        <v xml:space="preserve"> </v>
      </c>
      <c r="H113" s="30" t="str">
        <f>IF(LEN(VLOOKUP($A113,Questions!$B:$AA,25,FALSE))=0,"",VLOOKUP($A113,Questions!$B:$AA,25,FALSE))</f>
        <v xml:space="preserve"> </v>
      </c>
      <c r="I113" s="31" t="str">
        <f>IF(LEN(VLOOKUP($A113,Questions!$B:$AA,26,FALSE))=0,"",VLOOKUP($A113,Questions!$B:$AA,26,FALSE))</f>
        <v xml:space="preserve"> </v>
      </c>
      <c r="J113" s="31" t="str">
        <f>IF(LEN(VLOOKUP($A113,Questions!$B:$AB,27,FALSE))=0,"",VLOOKUP($A113,Questions!$B:$AB,27,FALSE))</f>
        <v xml:space="preserve"> </v>
      </c>
    </row>
    <row r="114" spans="1:10" ht="47" customHeight="1" x14ac:dyDescent="0.15">
      <c r="A114" s="11" t="s">
        <v>186</v>
      </c>
      <c r="B114" s="24" t="str">
        <f>VLOOKUP(A114,'HECVAT - Full | Vendor Response'!A$26:B$283,2,FALSE)</f>
        <v>Are specific crisis management roles and responsibilities defined and documented?</v>
      </c>
      <c r="C114" s="30" t="str">
        <f>IF(LEN(VLOOKUP($A114,Questions!$B:$AA,20,FALSE))=0,"",VLOOKUP($A114,Questions!$B:$AA,20,FALSE))</f>
        <v xml:space="preserve"> </v>
      </c>
      <c r="D114" s="32" t="str">
        <f>IF(LEN(VLOOKUP($A114,Questions!$B:$AA,21,FALSE))=0,"",VLOOKUP($A114,Questions!$B:$AA,21,FALSE))</f>
        <v xml:space="preserve"> </v>
      </c>
      <c r="E114" s="30" t="str">
        <f>IF(LEN(VLOOKUP($A114,Questions!$B:$AA,22,FALSE))=0,"",VLOOKUP($A114,Questions!$B:$AA,22,FALSE))</f>
        <v xml:space="preserve"> </v>
      </c>
      <c r="F114" s="30" t="str">
        <f>IF(LEN(VLOOKUP($A114,Questions!$B:$AA,23,FALSE))=0,"",VLOOKUP($A114,Questions!$B:$AA,23,FALSE))</f>
        <v xml:space="preserve"> </v>
      </c>
      <c r="G114" s="30" t="str">
        <f>IF(LEN(VLOOKUP($A114,Questions!$B:$AA,24,FALSE))=0,"",VLOOKUP($A114,Questions!$B:$AA,24,FALSE))</f>
        <v xml:space="preserve"> </v>
      </c>
      <c r="H114" s="30" t="str">
        <f>IF(LEN(VLOOKUP($A114,Questions!$B:$AA,25,FALSE))=0,"",VLOOKUP($A114,Questions!$B:$AA,25,FALSE))</f>
        <v xml:space="preserve"> </v>
      </c>
      <c r="I114" s="31" t="str">
        <f>IF(LEN(VLOOKUP($A114,Questions!$B:$AA,26,FALSE))=0,"",VLOOKUP($A114,Questions!$B:$AA,26,FALSE))</f>
        <v xml:space="preserve"> </v>
      </c>
      <c r="J114" s="31" t="str">
        <f>IF(LEN(VLOOKUP($A114,Questions!$B:$AB,27,FALSE))=0,"",VLOOKUP($A114,Questions!$B:$AB,27,FALSE))</f>
        <v xml:space="preserve"> </v>
      </c>
    </row>
    <row r="115" spans="1:10" ht="48" customHeight="1" x14ac:dyDescent="0.15">
      <c r="A115" s="11" t="s">
        <v>187</v>
      </c>
      <c r="B115" s="24" t="str">
        <f>VLOOKUP(A115,'HECVAT - Full | Vendor Response'!A$26:B$283,2,FALSE)</f>
        <v>Does your organization conduct training and awareness activities to validate its employees understanding of their roles and responsibilities during a crisis?</v>
      </c>
      <c r="C115" s="30" t="str">
        <f>IF(LEN(VLOOKUP($A115,Questions!$B:$AA,20,FALSE))=0,"",VLOOKUP($A115,Questions!$B:$AA,20,FALSE))</f>
        <v xml:space="preserve"> </v>
      </c>
      <c r="D115" s="32" t="str">
        <f>IF(LEN(VLOOKUP($A115,Questions!$B:$AA,21,FALSE))=0,"",VLOOKUP($A115,Questions!$B:$AA,21,FALSE))</f>
        <v xml:space="preserve"> </v>
      </c>
      <c r="E115" s="30" t="str">
        <f>IF(LEN(VLOOKUP($A115,Questions!$B:$AA,22,FALSE))=0,"",VLOOKUP($A115,Questions!$B:$AA,22,FALSE))</f>
        <v xml:space="preserve"> </v>
      </c>
      <c r="F115" s="30" t="str">
        <f>IF(LEN(VLOOKUP($A115,Questions!$B:$AA,23,FALSE))=0,"",VLOOKUP($A115,Questions!$B:$AA,23,FALSE))</f>
        <v xml:space="preserve"> </v>
      </c>
      <c r="G115" s="30" t="str">
        <f>IF(LEN(VLOOKUP($A115,Questions!$B:$AA,24,FALSE))=0,"",VLOOKUP($A115,Questions!$B:$AA,24,FALSE))</f>
        <v xml:space="preserve"> </v>
      </c>
      <c r="H115" s="30" t="str">
        <f>IF(LEN(VLOOKUP($A115,Questions!$B:$AA,25,FALSE))=0,"",VLOOKUP($A115,Questions!$B:$AA,25,FALSE))</f>
        <v xml:space="preserve"> </v>
      </c>
      <c r="I115" s="31" t="str">
        <f>IF(LEN(VLOOKUP($A115,Questions!$B:$AA,26,FALSE))=0,"",VLOOKUP($A115,Questions!$B:$AA,26,FALSE))</f>
        <v xml:space="preserve"> </v>
      </c>
      <c r="J115" s="31" t="str">
        <f>IF(LEN(VLOOKUP($A115,Questions!$B:$AB,27,FALSE))=0,"",VLOOKUP($A115,Questions!$B:$AB,27,FALSE))</f>
        <v xml:space="preserve"> </v>
      </c>
    </row>
    <row r="116" spans="1:10" ht="48" customHeight="1" x14ac:dyDescent="0.15">
      <c r="A116" s="11" t="s">
        <v>188</v>
      </c>
      <c r="B116" s="24" t="str">
        <f>VLOOKUP(A116,'HECVAT - Full | Vendor Response'!A$26:B$283,2,FALSE)</f>
        <v>Does your organization have an alternative business site or a contracted Business Recovery provider?</v>
      </c>
      <c r="C116" s="30" t="str">
        <f>IF(LEN(VLOOKUP($A116,Questions!$B:$AA,20,FALSE))=0,"",VLOOKUP($A116,Questions!$B:$AA,20,FALSE))</f>
        <v xml:space="preserve"> </v>
      </c>
      <c r="D116" s="32" t="str">
        <f>IF(LEN(VLOOKUP($A116,Questions!$B:$AA,21,FALSE))=0,"",VLOOKUP($A116,Questions!$B:$AA,21,FALSE))</f>
        <v xml:space="preserve"> </v>
      </c>
      <c r="E116" s="30" t="str">
        <f>IF(LEN(VLOOKUP($A116,Questions!$B:$AA,22,FALSE))=0,"",VLOOKUP($A116,Questions!$B:$AA,22,FALSE))</f>
        <v xml:space="preserve"> </v>
      </c>
      <c r="F116" s="30" t="str">
        <f>IF(LEN(VLOOKUP($A116,Questions!$B:$AA,23,FALSE))=0,"",VLOOKUP($A116,Questions!$B:$AA,23,FALSE))</f>
        <v xml:space="preserve"> </v>
      </c>
      <c r="G116" s="30" t="str">
        <f>IF(LEN(VLOOKUP($A116,Questions!$B:$AA,24,FALSE))=0,"",VLOOKUP($A116,Questions!$B:$AA,24,FALSE))</f>
        <v xml:space="preserve"> </v>
      </c>
      <c r="H116" s="30" t="str">
        <f>IF(LEN(VLOOKUP($A116,Questions!$B:$AA,25,FALSE))=0,"",VLOOKUP($A116,Questions!$B:$AA,25,FALSE))</f>
        <v xml:space="preserve"> </v>
      </c>
      <c r="I116" s="31" t="str">
        <f>IF(LEN(VLOOKUP($A116,Questions!$B:$AA,26,FALSE))=0,"",VLOOKUP($A116,Questions!$B:$AA,26,FALSE))</f>
        <v xml:space="preserve"> </v>
      </c>
      <c r="J116" s="31" t="str">
        <f>IF(LEN(VLOOKUP($A116,Questions!$B:$AB,27,FALSE))=0,"",VLOOKUP($A116,Questions!$B:$AB,27,FALSE))</f>
        <v xml:space="preserve"> </v>
      </c>
    </row>
    <row r="117" spans="1:10" ht="47" customHeight="1" x14ac:dyDescent="0.15">
      <c r="A117" s="11" t="s">
        <v>189</v>
      </c>
      <c r="B117" s="24" t="str">
        <f>VLOOKUP(A117,'HECVAT - Full | Vendor Response'!A$26:B$283,2,FALSE)</f>
        <v>Does your organization conduct an annual test of relocating to an alternate site for business recovery purposes?</v>
      </c>
      <c r="C117" s="30" t="str">
        <f>IF(LEN(VLOOKUP($A117,Questions!$B:$AA,20,FALSE))=0,"",VLOOKUP($A117,Questions!$B:$AA,20,FALSE))</f>
        <v xml:space="preserve"> </v>
      </c>
      <c r="D117" s="32" t="str">
        <f>IF(LEN(VLOOKUP($A117,Questions!$B:$AA,21,FALSE))=0,"",VLOOKUP($A117,Questions!$B:$AA,21,FALSE))</f>
        <v xml:space="preserve"> </v>
      </c>
      <c r="E117" s="30" t="str">
        <f>IF(LEN(VLOOKUP($A117,Questions!$B:$AA,22,FALSE))=0,"",VLOOKUP($A117,Questions!$B:$AA,22,FALSE))</f>
        <v xml:space="preserve"> </v>
      </c>
      <c r="F117" s="30" t="str">
        <f>IF(LEN(VLOOKUP($A117,Questions!$B:$AA,23,FALSE))=0,"",VLOOKUP($A117,Questions!$B:$AA,23,FALSE))</f>
        <v xml:space="preserve"> </v>
      </c>
      <c r="G117" s="30" t="str">
        <f>IF(LEN(VLOOKUP($A117,Questions!$B:$AA,24,FALSE))=0,"",VLOOKUP($A117,Questions!$B:$AA,24,FALSE))</f>
        <v xml:space="preserve"> </v>
      </c>
      <c r="H117" s="30" t="str">
        <f>IF(LEN(VLOOKUP($A117,Questions!$B:$AA,25,FALSE))=0,"",VLOOKUP($A117,Questions!$B:$AA,25,FALSE))</f>
        <v xml:space="preserve"> </v>
      </c>
      <c r="I117" s="30" t="str">
        <f>IF(LEN(VLOOKUP($A117,Questions!$B:$AA,26,FALSE))=0,"",VLOOKUP($A117,Questions!$B:$AA,26,FALSE))</f>
        <v xml:space="preserve"> </v>
      </c>
      <c r="J117" s="30" t="str">
        <f>IF(LEN(VLOOKUP($A117,Questions!$B:$AB,27,FALSE))=0,"",VLOOKUP($A117,Questions!$B:$AB,27,FALSE))</f>
        <v xml:space="preserve"> </v>
      </c>
    </row>
    <row r="118" spans="1:10" ht="47" customHeight="1" x14ac:dyDescent="0.15">
      <c r="A118" s="11" t="s">
        <v>190</v>
      </c>
      <c r="B118" s="24" t="str">
        <f>VLOOKUP(A118,'HECVAT - Full | Vendor Response'!A$26:B$283,2,FALSE)</f>
        <v>Is this product a core service of your organization, and as such, the top priority during business continuity planning?</v>
      </c>
      <c r="C118" s="30" t="str">
        <f>IF(LEN(VLOOKUP($A118,Questions!$B:$AA,20,FALSE))=0,"",VLOOKUP($A118,Questions!$B:$AA,20,FALSE))</f>
        <v xml:space="preserve"> </v>
      </c>
      <c r="D118" s="32" t="str">
        <f>IF(LEN(VLOOKUP($A118,Questions!$B:$AA,21,FALSE))=0,"",VLOOKUP($A118,Questions!$B:$AA,21,FALSE))</f>
        <v xml:space="preserve"> </v>
      </c>
      <c r="E118" s="30" t="str">
        <f>IF(LEN(VLOOKUP($A118,Questions!$B:$AA,22,FALSE))=0,"",VLOOKUP($A118,Questions!$B:$AA,22,FALSE))</f>
        <v xml:space="preserve"> </v>
      </c>
      <c r="F118" s="30" t="str">
        <f>IF(LEN(VLOOKUP($A118,Questions!$B:$AA,23,FALSE))=0,"",VLOOKUP($A118,Questions!$B:$AA,23,FALSE))</f>
        <v xml:space="preserve"> </v>
      </c>
      <c r="G118" s="31" t="str">
        <f>IF(LEN(VLOOKUP($A118,Questions!$B:$AA,24,FALSE))=0,"",VLOOKUP($A118,Questions!$B:$AA,24,FALSE))</f>
        <v xml:space="preserve"> </v>
      </c>
      <c r="H118" s="30" t="str">
        <f>IF(LEN(VLOOKUP($A118,Questions!$B:$AA,25,FALSE))=0,"",VLOOKUP($A118,Questions!$B:$AA,25,FALSE))</f>
        <v xml:space="preserve"> </v>
      </c>
      <c r="I118" s="30" t="str">
        <f>IF(LEN(VLOOKUP($A118,Questions!$B:$AA,26,FALSE))=0,"",VLOOKUP($A118,Questions!$B:$AA,26,FALSE))</f>
        <v xml:space="preserve"> </v>
      </c>
      <c r="J118" s="30" t="str">
        <f>IF(LEN(VLOOKUP($A118,Questions!$B:$AB,27,FALSE))=0,"",VLOOKUP($A118,Questions!$B:$AB,27,FALSE))</f>
        <v xml:space="preserve"> </v>
      </c>
    </row>
    <row r="119" spans="1:10" ht="47" customHeight="1" x14ac:dyDescent="0.15">
      <c r="A119" s="11" t="s">
        <v>191</v>
      </c>
      <c r="B119" s="24" t="str">
        <f>VLOOKUP(A119,'HECVAT - Full | Vendor Response'!A$26:B$283,2,FALSE)</f>
        <v>Are all services that support your product fully redundant?</v>
      </c>
      <c r="C119" s="30" t="str">
        <f>IF(LEN(VLOOKUP($A119,Questions!$B:$AA,20,FALSE))=0,"",VLOOKUP($A119,Questions!$B:$AA,20,FALSE))</f>
        <v xml:space="preserve"> </v>
      </c>
      <c r="D119" s="32" t="str">
        <f>IF(LEN(VLOOKUP($A119,Questions!$B:$AA,21,FALSE))=0,"",VLOOKUP($A119,Questions!$B:$AA,21,FALSE))</f>
        <v xml:space="preserve"> </v>
      </c>
      <c r="E119" s="30" t="str">
        <f>IF(LEN(VLOOKUP($A119,Questions!$B:$AA,22,FALSE))=0,"",VLOOKUP($A119,Questions!$B:$AA,22,FALSE))</f>
        <v xml:space="preserve"> </v>
      </c>
      <c r="F119" s="30" t="str">
        <f>IF(LEN(VLOOKUP($A119,Questions!$B:$AA,23,FALSE))=0,"",VLOOKUP($A119,Questions!$B:$AA,23,FALSE))</f>
        <v xml:space="preserve"> </v>
      </c>
      <c r="G119" s="31" t="str">
        <f>IF(LEN(VLOOKUP($A119,Questions!$B:$AA,24,FALSE))=0,"",VLOOKUP($A119,Questions!$B:$AA,24,FALSE))</f>
        <v xml:space="preserve"> </v>
      </c>
      <c r="H119" s="30" t="str">
        <f>IF(LEN(VLOOKUP($A119,Questions!$B:$AA,25,FALSE))=0,"",VLOOKUP($A119,Questions!$B:$AA,25,FALSE))</f>
        <v xml:space="preserve"> </v>
      </c>
      <c r="I119" s="30" t="str">
        <f>IF(LEN(VLOOKUP($A119,Questions!$B:$AA,26,FALSE))=0,"",VLOOKUP($A119,Questions!$B:$AA,26,FALSE))</f>
        <v xml:space="preserve"> </v>
      </c>
      <c r="J119" s="30" t="str">
        <f>IF(LEN(VLOOKUP($A119,Questions!$B:$AB,27,FALSE))=0,"",VLOOKUP($A119,Questions!$B:$AB,27,FALSE))</f>
        <v xml:space="preserve"> </v>
      </c>
    </row>
    <row r="120" spans="1:10" ht="36" customHeight="1" x14ac:dyDescent="0.15">
      <c r="A120" s="287" t="str">
        <f>IF($C$30="","Change Management",IF($C$30="Yes","Change Management - Optional based on QUALIFIER response.","Change Management"))</f>
        <v>Change Management</v>
      </c>
      <c r="B120" s="287"/>
      <c r="C120" s="19" t="str">
        <f>C$22</f>
        <v>CIS Critical Security Controls v6.1</v>
      </c>
      <c r="D120" s="19" t="str">
        <f t="shared" ref="D120:J120" si="8">D$22</f>
        <v>HIPAA</v>
      </c>
      <c r="E120" s="19" t="str">
        <f t="shared" si="8"/>
        <v>ISO 27002:27013</v>
      </c>
      <c r="F120" s="19" t="str">
        <f t="shared" si="8"/>
        <v>NIST Cybersecurity Framework</v>
      </c>
      <c r="G120" s="19" t="str">
        <f t="shared" si="8"/>
        <v>NIST SP 800-171r1</v>
      </c>
      <c r="H120" s="19" t="str">
        <f t="shared" si="8"/>
        <v>NIST SP 800-53r4</v>
      </c>
      <c r="I120" s="19" t="str">
        <f t="shared" si="8"/>
        <v>PCI DSS</v>
      </c>
      <c r="J120" s="19" t="str">
        <f t="shared" si="8"/>
        <v>Trusted CI</v>
      </c>
    </row>
    <row r="121" spans="1:10" ht="48" customHeight="1" x14ac:dyDescent="0.15">
      <c r="A121" s="11" t="s">
        <v>192</v>
      </c>
      <c r="B121" s="24" t="str">
        <f>VLOOKUP(A121,'HECVAT - Full | Vendor Response'!A$26:B$283,2,FALSE)</f>
        <v>Does your Change Management process minimally include authorization, impact analysis, testing, and validation before moving changes to production?</v>
      </c>
      <c r="C121" s="30" t="str">
        <f>IF(LEN(VLOOKUP($A121,Questions!$B:$AA,20,FALSE))=0,"",VLOOKUP($A121,Questions!$B:$AA,20,FALSE))</f>
        <v xml:space="preserve"> </v>
      </c>
      <c r="D121" s="32" t="str">
        <f>IF(LEN(VLOOKUP($A121,Questions!$B:$AA,21,FALSE))=0,"",VLOOKUP($A121,Questions!$B:$AA,21,FALSE))</f>
        <v xml:space="preserve"> </v>
      </c>
      <c r="E121" s="30" t="str">
        <f>IF(LEN(VLOOKUP($A121,Questions!$B:$AA,22,FALSE))=0,"",VLOOKUP($A121,Questions!$B:$AA,22,FALSE))</f>
        <v xml:space="preserve"> </v>
      </c>
      <c r="F121" s="30" t="str">
        <f>IF(LEN(VLOOKUP($A121,Questions!$B:$AA,23,FALSE))=0,"",VLOOKUP($A121,Questions!$B:$AA,23,FALSE))</f>
        <v xml:space="preserve"> </v>
      </c>
      <c r="G121" s="30" t="str">
        <f>IF(LEN(VLOOKUP($A121,Questions!$B:$AA,24,FALSE))=0,"",VLOOKUP($A121,Questions!$B:$AA,24,FALSE))</f>
        <v xml:space="preserve"> </v>
      </c>
      <c r="H121" s="30" t="str">
        <f>IF(LEN(VLOOKUP($A121,Questions!$B:$AA,25,FALSE))=0,"",VLOOKUP($A121,Questions!$B:$AA,25,FALSE))</f>
        <v xml:space="preserve"> </v>
      </c>
      <c r="I121" s="30" t="str">
        <f>IF(LEN(VLOOKUP($A121,Questions!$B:$AA,26,FALSE))=0,"",VLOOKUP($A121,Questions!$B:$AA,26,FALSE))</f>
        <v xml:space="preserve"> </v>
      </c>
      <c r="J121" s="30" t="str">
        <f>IF(LEN(VLOOKUP($A121,Questions!$B:$AB,27,FALSE))=0,"",VLOOKUP($A121,Questions!$B:$AB,27,FALSE))</f>
        <v xml:space="preserve"> </v>
      </c>
    </row>
    <row r="122" spans="1:10" ht="80" customHeight="1" x14ac:dyDescent="0.15">
      <c r="A122" s="11" t="s">
        <v>193</v>
      </c>
      <c r="B122" s="24" t="str">
        <f>VLOOKUP(A122,'HECVAT - Full | Vendor Response'!A$26:B$283,2,FALSE)</f>
        <v>Does your Change Management process also verify that all required third party libraries and dependencies are still supported with each major change?</v>
      </c>
      <c r="C122" s="30" t="str">
        <f>IF(LEN(VLOOKUP($A122,Questions!$B:$AA,20,FALSE))=0,"",VLOOKUP($A122,Questions!$B:$AA,20,FALSE))</f>
        <v xml:space="preserve"> </v>
      </c>
      <c r="D122" s="32" t="str">
        <f>IF(LEN(VLOOKUP($A122,Questions!$B:$AA,21,FALSE))=0,"",VLOOKUP($A122,Questions!$B:$AA,21,FALSE))</f>
        <v xml:space="preserve"> </v>
      </c>
      <c r="E122" s="30" t="str">
        <f>IF(LEN(VLOOKUP($A122,Questions!$B:$AA,22,FALSE))=0,"",VLOOKUP($A122,Questions!$B:$AA,22,FALSE))</f>
        <v xml:space="preserve"> </v>
      </c>
      <c r="F122" s="30" t="str">
        <f>IF(LEN(VLOOKUP($A122,Questions!$B:$AA,23,FALSE))=0,"",VLOOKUP($A122,Questions!$B:$AA,23,FALSE))</f>
        <v xml:space="preserve"> </v>
      </c>
      <c r="G122" s="30" t="str">
        <f>IF(LEN(VLOOKUP($A122,Questions!$B:$AA,24,FALSE))=0,"",VLOOKUP($A122,Questions!$B:$AA,24,FALSE))</f>
        <v xml:space="preserve"> </v>
      </c>
      <c r="H122" s="30" t="str">
        <f>IF(LEN(VLOOKUP($A122,Questions!$B:$AA,25,FALSE))=0,"",VLOOKUP($A122,Questions!$B:$AA,25,FALSE))</f>
        <v xml:space="preserve"> </v>
      </c>
      <c r="I122" s="30" t="str">
        <f>IF(LEN(VLOOKUP($A122,Questions!$B:$AA,26,FALSE))=0,"",VLOOKUP($A122,Questions!$B:$AA,26,FALSE))</f>
        <v xml:space="preserve"> </v>
      </c>
      <c r="J122" s="30" t="str">
        <f>IF(LEN(VLOOKUP($A122,Questions!$B:$AB,27,FALSE))=0,"",VLOOKUP($A122,Questions!$B:$AB,27,FALSE))</f>
        <v xml:space="preserve"> </v>
      </c>
    </row>
    <row r="123" spans="1:10" ht="64.25" customHeight="1" x14ac:dyDescent="0.15">
      <c r="A123" s="11" t="s">
        <v>194</v>
      </c>
      <c r="B123" s="24" t="str">
        <f>VLOOKUP(A123,'HECVAT - Full | Vendor Response'!A$26:B$283,2,FALSE)</f>
        <v>Will the institution be notified of major changes to your environment that could impact the institution's security posture?</v>
      </c>
      <c r="C123" s="30" t="str">
        <f>IF(LEN(VLOOKUP($A123,Questions!$B:$AA,20,FALSE))=0,"",VLOOKUP($A123,Questions!$B:$AA,20,FALSE))</f>
        <v xml:space="preserve"> </v>
      </c>
      <c r="D123" s="32" t="str">
        <f>IF(LEN(VLOOKUP($A123,Questions!$B:$AA,21,FALSE))=0,"",VLOOKUP($A123,Questions!$B:$AA,21,FALSE))</f>
        <v xml:space="preserve"> </v>
      </c>
      <c r="E123" s="30" t="str">
        <f>IF(LEN(VLOOKUP($A123,Questions!$B:$AA,22,FALSE))=0,"",VLOOKUP($A123,Questions!$B:$AA,22,FALSE))</f>
        <v xml:space="preserve"> </v>
      </c>
      <c r="F123" s="31" t="str">
        <f>IF(LEN(VLOOKUP($A123,Questions!$B:$AA,23,FALSE))=0,"",VLOOKUP($A123,Questions!$B:$AA,23,FALSE))</f>
        <v xml:space="preserve"> </v>
      </c>
      <c r="G123" s="31" t="str">
        <f>IF(LEN(VLOOKUP($A123,Questions!$B:$AA,24,FALSE))=0,"",VLOOKUP($A123,Questions!$B:$AA,24,FALSE))</f>
        <v xml:space="preserve"> </v>
      </c>
      <c r="H123" s="30" t="str">
        <f>IF(LEN(VLOOKUP($A123,Questions!$B:$AA,25,FALSE))=0,"",VLOOKUP($A123,Questions!$B:$AA,25,FALSE))</f>
        <v xml:space="preserve"> </v>
      </c>
      <c r="I123" s="30" t="str">
        <f>IF(LEN(VLOOKUP($A123,Questions!$B:$AA,26,FALSE))=0,"",VLOOKUP($A123,Questions!$B:$AA,26,FALSE))</f>
        <v xml:space="preserve"> </v>
      </c>
      <c r="J123" s="30" t="str">
        <f>IF(LEN(VLOOKUP($A123,Questions!$B:$AB,27,FALSE))=0,"",VLOOKUP($A123,Questions!$B:$AB,27,FALSE))</f>
        <v xml:space="preserve"> </v>
      </c>
    </row>
    <row r="124" spans="1:10" ht="64.25" customHeight="1" x14ac:dyDescent="0.15">
      <c r="A124" s="11" t="s">
        <v>195</v>
      </c>
      <c r="B124" s="24" t="str">
        <f>VLOOKUP(A124,'HECVAT - Full | Vendor Response'!A$26:B$283,2,FALSE)</f>
        <v>Do clients have the option to not participate in or postpone an upgrade to a new release?</v>
      </c>
      <c r="C124" s="30" t="str">
        <f>IF(LEN(VLOOKUP($A124,Questions!$B:$AA,20,FALSE))=0,"",VLOOKUP($A124,Questions!$B:$AA,20,FALSE))</f>
        <v xml:space="preserve"> </v>
      </c>
      <c r="D124" s="137" t="str">
        <f>IF(LEN(VLOOKUP($A124,Questions!$B:$AA,21,FALSE))=0,"",VLOOKUP($A124,Questions!$B:$AA,21,FALSE))</f>
        <v xml:space="preserve"> </v>
      </c>
      <c r="E124" s="31" t="str">
        <f>IF(LEN(VLOOKUP($A124,Questions!$B:$AA,22,FALSE))=0,"",VLOOKUP($A124,Questions!$B:$AA,22,FALSE))</f>
        <v xml:space="preserve"> </v>
      </c>
      <c r="F124" s="31" t="str">
        <f>IF(LEN(VLOOKUP($A124,Questions!$B:$AA,23,FALSE))=0,"",VLOOKUP($A124,Questions!$B:$AA,23,FALSE))</f>
        <v xml:space="preserve"> </v>
      </c>
      <c r="G124" s="31" t="str">
        <f>IF(LEN(VLOOKUP($A124,Questions!$B:$AA,24,FALSE))=0,"",VLOOKUP($A124,Questions!$B:$AA,24,FALSE))</f>
        <v xml:space="preserve"> </v>
      </c>
      <c r="H124" s="30" t="str">
        <f>IF(LEN(VLOOKUP($A124,Questions!$B:$AA,25,FALSE))=0,"",VLOOKUP($A124,Questions!$B:$AA,25,FALSE))</f>
        <v xml:space="preserve"> </v>
      </c>
      <c r="I124" s="30" t="str">
        <f>IF(LEN(VLOOKUP($A124,Questions!$B:$AA,26,FALSE))=0,"",VLOOKUP($A124,Questions!$B:$AA,26,FALSE))</f>
        <v xml:space="preserve"> </v>
      </c>
      <c r="J124" s="30" t="str">
        <f>IF(LEN(VLOOKUP($A124,Questions!$B:$AB,27,FALSE))=0,"",VLOOKUP($A124,Questions!$B:$AB,27,FALSE))</f>
        <v xml:space="preserve"> </v>
      </c>
    </row>
    <row r="125" spans="1:10" ht="64.25" customHeight="1" x14ac:dyDescent="0.15">
      <c r="A125" s="11" t="s">
        <v>196</v>
      </c>
      <c r="B125" s="24" t="str">
        <f>VLOOKUP(A125,'HECVAT - Full | Vendor Response'!A$26:B$283,2,FALSE)</f>
        <v>Do you have a fully implemented solution support strategy that defines how many concurrent versions you support?</v>
      </c>
      <c r="C125" s="30" t="str">
        <f>IF(LEN(VLOOKUP($A125,Questions!$B:$AA,20,FALSE))=0,"",VLOOKUP($A125,Questions!$B:$AA,20,FALSE))</f>
        <v xml:space="preserve"> </v>
      </c>
      <c r="D125" s="32" t="str">
        <f>IF(LEN(VLOOKUP($A125,Questions!$B:$AA,21,FALSE))=0,"",VLOOKUP($A125,Questions!$B:$AA,21,FALSE))</f>
        <v xml:space="preserve"> </v>
      </c>
      <c r="E125" s="31" t="str">
        <f>IF(LEN(VLOOKUP($A125,Questions!$B:$AA,22,FALSE))=0,"",VLOOKUP($A125,Questions!$B:$AA,22,FALSE))</f>
        <v xml:space="preserve"> </v>
      </c>
      <c r="F125" s="31" t="str">
        <f>IF(LEN(VLOOKUP($A125,Questions!$B:$AA,23,FALSE))=0,"",VLOOKUP($A125,Questions!$B:$AA,23,FALSE))</f>
        <v xml:space="preserve"> </v>
      </c>
      <c r="G125" s="31" t="str">
        <f>IF(LEN(VLOOKUP($A125,Questions!$B:$AA,24,FALSE))=0,"",VLOOKUP($A125,Questions!$B:$AA,24,FALSE))</f>
        <v xml:space="preserve"> </v>
      </c>
      <c r="H125" s="30" t="str">
        <f>IF(LEN(VLOOKUP($A125,Questions!$B:$AA,25,FALSE))=0,"",VLOOKUP($A125,Questions!$B:$AA,25,FALSE))</f>
        <v xml:space="preserve"> </v>
      </c>
      <c r="I125" s="30" t="str">
        <f>IF(LEN(VLOOKUP($A125,Questions!$B:$AA,26,FALSE))=0,"",VLOOKUP($A125,Questions!$B:$AA,26,FALSE))</f>
        <v xml:space="preserve"> </v>
      </c>
      <c r="J125" s="30" t="str">
        <f>IF(LEN(VLOOKUP($A125,Questions!$B:$AB,27,FALSE))=0,"",VLOOKUP($A125,Questions!$B:$AB,27,FALSE))</f>
        <v xml:space="preserve"> </v>
      </c>
    </row>
    <row r="126" spans="1:10" ht="64.25" customHeight="1" x14ac:dyDescent="0.15">
      <c r="A126" s="11" t="s">
        <v>197</v>
      </c>
      <c r="B126" s="24" t="str">
        <f>VLOOKUP(A126,'HECVAT - Full | Vendor Response'!A$26:B$283,2,FALSE)</f>
        <v>Does the system support client customizations from one release to another?</v>
      </c>
      <c r="C126" s="30" t="str">
        <f>IF(LEN(VLOOKUP($A126,Questions!$B:$AA,20,FALSE))=0,"",VLOOKUP($A126,Questions!$B:$AA,20,FALSE))</f>
        <v xml:space="preserve"> </v>
      </c>
      <c r="D126" s="32" t="str">
        <f>IF(LEN(VLOOKUP($A126,Questions!$B:$AA,21,FALSE))=0,"",VLOOKUP($A126,Questions!$B:$AA,21,FALSE))</f>
        <v xml:space="preserve"> </v>
      </c>
      <c r="E126" s="31" t="str">
        <f>IF(LEN(VLOOKUP($A126,Questions!$B:$AA,22,FALSE))=0,"",VLOOKUP($A126,Questions!$B:$AA,22,FALSE))</f>
        <v xml:space="preserve"> </v>
      </c>
      <c r="F126" s="31" t="str">
        <f>IF(LEN(VLOOKUP($A126,Questions!$B:$AA,23,FALSE))=0,"",VLOOKUP($A126,Questions!$B:$AA,23,FALSE))</f>
        <v xml:space="preserve"> </v>
      </c>
      <c r="G126" s="31" t="str">
        <f>IF(LEN(VLOOKUP($A126,Questions!$B:$AA,24,FALSE))=0,"",VLOOKUP($A126,Questions!$B:$AA,24,FALSE))</f>
        <v xml:space="preserve"> </v>
      </c>
      <c r="H126" s="30" t="str">
        <f>IF(LEN(VLOOKUP($A126,Questions!$B:$AA,25,FALSE))=0,"",VLOOKUP($A126,Questions!$B:$AA,25,FALSE))</f>
        <v xml:space="preserve"> </v>
      </c>
      <c r="I126" s="31" t="str">
        <f>IF(LEN(VLOOKUP($A126,Questions!$B:$AA,26,FALSE))=0,"",VLOOKUP($A126,Questions!$B:$AA,26,FALSE))</f>
        <v xml:space="preserve"> </v>
      </c>
      <c r="J126" s="31" t="str">
        <f>IF(LEN(VLOOKUP($A126,Questions!$B:$AB,27,FALSE))=0,"",VLOOKUP($A126,Questions!$B:$AB,27,FALSE))</f>
        <v xml:space="preserve"> </v>
      </c>
    </row>
    <row r="127" spans="1:10" ht="64.25" customHeight="1" x14ac:dyDescent="0.15">
      <c r="A127" s="11" t="s">
        <v>198</v>
      </c>
      <c r="B127" s="24" t="str">
        <f>VLOOKUP(A127,'HECVAT - Full | Vendor Response'!A$26:B$283,2,FALSE)</f>
        <v>Do you have a release schedule for product updates?</v>
      </c>
      <c r="C127" s="30" t="str">
        <f>IF(LEN(VLOOKUP($A127,Questions!$B:$AA,20,FALSE))=0,"",VLOOKUP($A127,Questions!$B:$AA,20,FALSE))</f>
        <v xml:space="preserve"> </v>
      </c>
      <c r="D127" s="32" t="str">
        <f>IF(LEN(VLOOKUP($A127,Questions!$B:$AA,21,FALSE))=0,"",VLOOKUP($A127,Questions!$B:$AA,21,FALSE))</f>
        <v xml:space="preserve"> </v>
      </c>
      <c r="E127" s="31" t="str">
        <f>IF(LEN(VLOOKUP($A127,Questions!$B:$AA,22,FALSE))=0,"",VLOOKUP($A127,Questions!$B:$AA,22,FALSE))</f>
        <v xml:space="preserve"> </v>
      </c>
      <c r="F127" s="31" t="str">
        <f>IF(LEN(VLOOKUP($A127,Questions!$B:$AA,23,FALSE))=0,"",VLOOKUP($A127,Questions!$B:$AA,23,FALSE))</f>
        <v xml:space="preserve"> </v>
      </c>
      <c r="G127" s="31" t="str">
        <f>IF(LEN(VLOOKUP($A127,Questions!$B:$AA,24,FALSE))=0,"",VLOOKUP($A127,Questions!$B:$AA,24,FALSE))</f>
        <v xml:space="preserve"> </v>
      </c>
      <c r="H127" s="30" t="str">
        <f>IF(LEN(VLOOKUP($A127,Questions!$B:$AA,25,FALSE))=0,"",VLOOKUP($A127,Questions!$B:$AA,25,FALSE))</f>
        <v xml:space="preserve"> </v>
      </c>
      <c r="I127" s="31" t="str">
        <f>IF(LEN(VLOOKUP($A127,Questions!$B:$AA,26,FALSE))=0,"",VLOOKUP($A127,Questions!$B:$AA,26,FALSE))</f>
        <v xml:space="preserve"> </v>
      </c>
      <c r="J127" s="31" t="str">
        <f>IF(LEN(VLOOKUP($A127,Questions!$B:$AB,27,FALSE))=0,"",VLOOKUP($A127,Questions!$B:$AB,27,FALSE))</f>
        <v xml:space="preserve"> </v>
      </c>
    </row>
    <row r="128" spans="1:10" ht="64.25" customHeight="1" x14ac:dyDescent="0.15">
      <c r="A128" s="11" t="s">
        <v>199</v>
      </c>
      <c r="B128" s="24" t="str">
        <f>VLOOKUP(A128,'HECVAT - Full | Vendor Response'!A$26:B$283,2,FALSE)</f>
        <v>Do you have a technology roadmap, for at least the next 2 years, for enhancements and bug fixes for the product/service being assessed?</v>
      </c>
      <c r="C128" s="30" t="str">
        <f>IF(LEN(VLOOKUP($A128,Questions!$B:$AA,20,FALSE))=0,"",VLOOKUP($A128,Questions!$B:$AA,20,FALSE))</f>
        <v xml:space="preserve"> </v>
      </c>
      <c r="D128" s="32" t="str">
        <f>IF(LEN(VLOOKUP($A128,Questions!$B:$AA,21,FALSE))=0,"",VLOOKUP($A128,Questions!$B:$AA,21,FALSE))</f>
        <v xml:space="preserve"> </v>
      </c>
      <c r="E128" s="30" t="str">
        <f>IF(LEN(VLOOKUP($A128,Questions!$B:$AA,22,FALSE))=0,"",VLOOKUP($A128,Questions!$B:$AA,22,FALSE))</f>
        <v xml:space="preserve"> </v>
      </c>
      <c r="F128" s="30" t="str">
        <f>IF(LEN(VLOOKUP($A128,Questions!$B:$AA,23,FALSE))=0,"",VLOOKUP($A128,Questions!$B:$AA,23,FALSE))</f>
        <v xml:space="preserve"> </v>
      </c>
      <c r="G128" s="30" t="str">
        <f>IF(LEN(VLOOKUP($A128,Questions!$B:$AA,24,FALSE))=0,"",VLOOKUP($A128,Questions!$B:$AA,24,FALSE))</f>
        <v xml:space="preserve"> </v>
      </c>
      <c r="H128" s="30" t="str">
        <f>IF(LEN(VLOOKUP($A128,Questions!$B:$AA,25,FALSE))=0,"",VLOOKUP($A128,Questions!$B:$AA,25,FALSE))</f>
        <v xml:space="preserve"> </v>
      </c>
      <c r="I128" s="30" t="str">
        <f>IF(LEN(VLOOKUP($A128,Questions!$B:$AA,26,FALSE))=0,"",VLOOKUP($A128,Questions!$B:$AA,26,FALSE))</f>
        <v xml:space="preserve"> </v>
      </c>
      <c r="J128" s="30" t="str">
        <f>IF(LEN(VLOOKUP($A128,Questions!$B:$AB,27,FALSE))=0,"",VLOOKUP($A128,Questions!$B:$AB,27,FALSE))</f>
        <v xml:space="preserve"> </v>
      </c>
    </row>
    <row r="129" spans="1:259" ht="64.25" customHeight="1" x14ac:dyDescent="0.15">
      <c r="A129" s="11" t="s">
        <v>200</v>
      </c>
      <c r="B129" s="24" t="str">
        <f>VLOOKUP(A129,'HECVAT - Full | Vendor Response'!A$26:B$283,2,FALSE)</f>
        <v>Is Institution involvement (i.e. technically or organizationally) required during product updates?</v>
      </c>
      <c r="C129" s="30" t="str">
        <f>IF(LEN(VLOOKUP($A129,Questions!$B:$AA,20,FALSE))=0,"",VLOOKUP($A129,Questions!$B:$AA,20,FALSE))</f>
        <v xml:space="preserve"> </v>
      </c>
      <c r="D129" s="32" t="str">
        <f>IF(LEN(VLOOKUP($A129,Questions!$B:$AA,21,FALSE))=0,"",VLOOKUP($A129,Questions!$B:$AA,21,FALSE))</f>
        <v xml:space="preserve"> </v>
      </c>
      <c r="E129" s="31" t="str">
        <f>IF(LEN(VLOOKUP($A129,Questions!$B:$AA,22,FALSE))=0,"",VLOOKUP($A129,Questions!$B:$AA,22,FALSE))</f>
        <v xml:space="preserve"> </v>
      </c>
      <c r="F129" s="31" t="str">
        <f>IF(LEN(VLOOKUP($A129,Questions!$B:$AA,23,FALSE))=0,"",VLOOKUP($A129,Questions!$B:$AA,23,FALSE))</f>
        <v xml:space="preserve"> </v>
      </c>
      <c r="G129" s="30" t="str">
        <f>IF(LEN(VLOOKUP($A129,Questions!$B:$AA,24,FALSE))=0,"",VLOOKUP($A129,Questions!$B:$AA,24,FALSE))</f>
        <v xml:space="preserve"> </v>
      </c>
      <c r="H129" s="30" t="str">
        <f>IF(LEN(VLOOKUP($A129,Questions!$B:$AA,25,FALSE))=0,"",VLOOKUP($A129,Questions!$B:$AA,25,FALSE))</f>
        <v xml:space="preserve"> </v>
      </c>
      <c r="I129" s="31" t="str">
        <f>IF(LEN(VLOOKUP($A129,Questions!$B:$AA,26,FALSE))=0,"",VLOOKUP($A129,Questions!$B:$AA,26,FALSE))</f>
        <v xml:space="preserve"> </v>
      </c>
      <c r="J129" s="31" t="str">
        <f>IF(LEN(VLOOKUP($A129,Questions!$B:$AB,27,FALSE))=0,"",VLOOKUP($A129,Questions!$B:$AB,27,FALSE))</f>
        <v xml:space="preserve"> </v>
      </c>
    </row>
    <row r="130" spans="1:259" ht="64.25" customHeight="1" x14ac:dyDescent="0.15">
      <c r="A130" s="11" t="s">
        <v>201</v>
      </c>
      <c r="B130" s="24" t="str">
        <f>VLOOKUP(A130,'HECVAT - Full | Vendor Response'!A$26:B$283,2,FALSE)</f>
        <v>Do you have policy and procedure, currently implemented, managing how critical patches are applied to all systems and applications?</v>
      </c>
      <c r="C130" s="30" t="str">
        <f>IF(LEN(VLOOKUP($A130,Questions!$B:$AA,20,FALSE))=0,"",VLOOKUP($A130,Questions!$B:$AA,20,FALSE))</f>
        <v xml:space="preserve"> </v>
      </c>
      <c r="D130" s="32" t="str">
        <f>IF(LEN(VLOOKUP($A130,Questions!$B:$AA,21,FALSE))=0,"",VLOOKUP($A130,Questions!$B:$AA,21,FALSE))</f>
        <v xml:space="preserve"> </v>
      </c>
      <c r="E130" s="31" t="str">
        <f>IF(LEN(VLOOKUP($A130,Questions!$B:$AA,22,FALSE))=0,"",VLOOKUP($A130,Questions!$B:$AA,22,FALSE))</f>
        <v xml:space="preserve"> </v>
      </c>
      <c r="F130" s="31" t="str">
        <f>IF(LEN(VLOOKUP($A130,Questions!$B:$AA,23,FALSE))=0,"",VLOOKUP($A130,Questions!$B:$AA,23,FALSE))</f>
        <v xml:space="preserve"> </v>
      </c>
      <c r="G130" s="31" t="str">
        <f>IF(LEN(VLOOKUP($A130,Questions!$B:$AA,24,FALSE))=0,"",VLOOKUP($A130,Questions!$B:$AA,24,FALSE))</f>
        <v xml:space="preserve"> </v>
      </c>
      <c r="H130" s="30" t="str">
        <f>IF(LEN(VLOOKUP($A130,Questions!$B:$AA,25,FALSE))=0,"",VLOOKUP($A130,Questions!$B:$AA,25,FALSE))</f>
        <v xml:space="preserve"> </v>
      </c>
      <c r="I130" s="31" t="str">
        <f>IF(LEN(VLOOKUP($A130,Questions!$B:$AA,26,FALSE))=0,"",VLOOKUP($A130,Questions!$B:$AA,26,FALSE))</f>
        <v xml:space="preserve"> </v>
      </c>
      <c r="J130" s="31" t="str">
        <f>IF(LEN(VLOOKUP($A130,Questions!$B:$AB,27,FALSE))=0,"",VLOOKUP($A130,Questions!$B:$AB,27,FALSE))</f>
        <v xml:space="preserve"> </v>
      </c>
    </row>
    <row r="131" spans="1:259" ht="64.25" customHeight="1" x14ac:dyDescent="0.15">
      <c r="A131" s="11" t="s">
        <v>202</v>
      </c>
      <c r="B131" s="24" t="str">
        <f>VLOOKUP(A131,'HECVAT - Full | Vendor Response'!A$26:B$283,2,FALSE)</f>
        <v>Do you have policy and procedure, currently implemented, guiding how security risks are mitigated until patches can be applied?</v>
      </c>
      <c r="C131" s="31" t="str">
        <f>IF(LEN(VLOOKUP($A131,Questions!$B:$AA,20,FALSE))=0,"",VLOOKUP($A131,Questions!$B:$AA,20,FALSE))</f>
        <v xml:space="preserve"> </v>
      </c>
      <c r="D131" s="32" t="str">
        <f>IF(LEN(VLOOKUP($A131,Questions!$B:$AA,21,FALSE))=0,"",VLOOKUP($A131,Questions!$B:$AA,21,FALSE))</f>
        <v xml:space="preserve"> </v>
      </c>
      <c r="E131" s="31" t="str">
        <f>IF(LEN(VLOOKUP($A131,Questions!$B:$AA,22,FALSE))=0,"",VLOOKUP($A131,Questions!$B:$AA,22,FALSE))</f>
        <v xml:space="preserve"> </v>
      </c>
      <c r="F131" s="31" t="str">
        <f>IF(LEN(VLOOKUP($A131,Questions!$B:$AA,23,FALSE))=0,"",VLOOKUP($A131,Questions!$B:$AA,23,FALSE))</f>
        <v xml:space="preserve"> </v>
      </c>
      <c r="G131" s="31" t="str">
        <f>IF(LEN(VLOOKUP($A131,Questions!$B:$AA,24,FALSE))=0,"",VLOOKUP($A131,Questions!$B:$AA,24,FALSE))</f>
        <v xml:space="preserve"> </v>
      </c>
      <c r="H131" s="30" t="str">
        <f>IF(LEN(VLOOKUP($A131,Questions!$B:$AA,25,FALSE))=0,"",VLOOKUP($A131,Questions!$B:$AA,25,FALSE))</f>
        <v xml:space="preserve"> </v>
      </c>
      <c r="I131" s="31" t="str">
        <f>IF(LEN(VLOOKUP($A131,Questions!$B:$AA,26,FALSE))=0,"",VLOOKUP($A131,Questions!$B:$AA,26,FALSE))</f>
        <v xml:space="preserve"> </v>
      </c>
      <c r="J131" s="31" t="str">
        <f>IF(LEN(VLOOKUP($A131,Questions!$B:$AB,27,FALSE))=0,"",VLOOKUP($A131,Questions!$B:$AB,27,FALSE))</f>
        <v xml:space="preserve"> </v>
      </c>
    </row>
    <row r="132" spans="1:259" ht="64.25" customHeight="1" x14ac:dyDescent="0.15">
      <c r="A132" s="11" t="s">
        <v>203</v>
      </c>
      <c r="B132" s="24" t="str">
        <f>VLOOKUP(A132,'HECVAT - Full | Vendor Response'!A$26:B$283,2,FALSE)</f>
        <v>Are upgrades or system changes installed during off-peak hours or in a manner that does not impact the customer?</v>
      </c>
      <c r="C132" s="30" t="str">
        <f>IF(LEN(VLOOKUP($A132,Questions!$B:$AA,20,FALSE))=0,"",VLOOKUP($A132,Questions!$B:$AA,20,FALSE))</f>
        <v xml:space="preserve"> </v>
      </c>
      <c r="D132" s="32" t="str">
        <f>IF(LEN(VLOOKUP($A132,Questions!$B:$AA,21,FALSE))=0,"",VLOOKUP($A132,Questions!$B:$AA,21,FALSE))</f>
        <v xml:space="preserve"> </v>
      </c>
      <c r="E132" s="30" t="str">
        <f>IF(LEN(VLOOKUP($A132,Questions!$B:$AA,22,FALSE))=0,"",VLOOKUP($A132,Questions!$B:$AA,22,FALSE))</f>
        <v xml:space="preserve"> </v>
      </c>
      <c r="F132" s="31" t="str">
        <f>IF(LEN(VLOOKUP($A132,Questions!$B:$AA,23,FALSE))=0,"",VLOOKUP($A132,Questions!$B:$AA,23,FALSE))</f>
        <v xml:space="preserve"> </v>
      </c>
      <c r="G132" s="31" t="str">
        <f>IF(LEN(VLOOKUP($A132,Questions!$B:$AA,24,FALSE))=0,"",VLOOKUP($A132,Questions!$B:$AA,24,FALSE))</f>
        <v xml:space="preserve"> </v>
      </c>
      <c r="H132" s="30" t="str">
        <f>IF(LEN(VLOOKUP($A132,Questions!$B:$AA,25,FALSE))=0,"",VLOOKUP($A132,Questions!$B:$AA,25,FALSE))</f>
        <v xml:space="preserve"> </v>
      </c>
      <c r="I132" s="30" t="str">
        <f>IF(LEN(VLOOKUP($A132,Questions!$B:$AA,26,FALSE))=0,"",VLOOKUP($A132,Questions!$B:$AA,26,FALSE))</f>
        <v xml:space="preserve"> </v>
      </c>
      <c r="J132" s="30" t="str">
        <f>IF(LEN(VLOOKUP($A132,Questions!$B:$AB,27,FALSE))=0,"",VLOOKUP($A132,Questions!$B:$AB,27,FALSE))</f>
        <v xml:space="preserve"> </v>
      </c>
    </row>
    <row r="133" spans="1:259" ht="64.25" customHeight="1" x14ac:dyDescent="0.15">
      <c r="A133" s="11" t="s">
        <v>204</v>
      </c>
      <c r="B133" s="24" t="str">
        <f>VLOOKUP(A133,'HECVAT - Full | Vendor Response'!A$26:B$283,2,FALSE)</f>
        <v>Do procedures exist to provide that emergency changes are documented and authorized (including after the fact approval)?</v>
      </c>
      <c r="C133" s="30" t="str">
        <f>IF(LEN(VLOOKUP($A133,Questions!$B:$AA,20,FALSE))=0,"",VLOOKUP($A133,Questions!$B:$AA,20,FALSE))</f>
        <v xml:space="preserve"> </v>
      </c>
      <c r="D133" s="30" t="str">
        <f>IF(LEN(VLOOKUP($A133,Questions!$B:$AA,21,FALSE))=0,"",VLOOKUP($A133,Questions!$B:$AA,21,FALSE))</f>
        <v xml:space="preserve"> </v>
      </c>
      <c r="E133" s="30" t="str">
        <f>IF(LEN(VLOOKUP($A133,Questions!$B:$AA,22,FALSE))=0,"",VLOOKUP($A133,Questions!$B:$AA,22,FALSE))</f>
        <v xml:space="preserve"> </v>
      </c>
      <c r="F133" s="31" t="str">
        <f>IF(LEN(VLOOKUP($A133,Questions!$B:$AA,23,FALSE))=0,"",VLOOKUP($A133,Questions!$B:$AA,23,FALSE))</f>
        <v xml:space="preserve"> </v>
      </c>
      <c r="G133" s="31" t="str">
        <f>IF(LEN(VLOOKUP($A133,Questions!$B:$AA,24,FALSE))=0,"",VLOOKUP($A133,Questions!$B:$AA,24,FALSE))</f>
        <v xml:space="preserve"> </v>
      </c>
      <c r="H133" s="30" t="str">
        <f>IF(LEN(VLOOKUP($A133,Questions!$B:$AA,25,FALSE))=0,"",VLOOKUP($A133,Questions!$B:$AA,25,FALSE))</f>
        <v xml:space="preserve"> </v>
      </c>
      <c r="I133" s="30" t="str">
        <f>IF(LEN(VLOOKUP($A133,Questions!$B:$AA,26,FALSE))=0,"",VLOOKUP($A133,Questions!$B:$AA,26,FALSE))</f>
        <v xml:space="preserve"> </v>
      </c>
      <c r="J133" s="30" t="str">
        <f>IF(LEN(VLOOKUP($A133,Questions!$B:$AB,27,FALSE))=0,"",VLOOKUP($A133,Questions!$B:$AB,27,FALSE))</f>
        <v xml:space="preserve"> </v>
      </c>
    </row>
    <row r="134" spans="1:259" ht="48" customHeight="1" x14ac:dyDescent="0.15">
      <c r="A134" s="11" t="s">
        <v>205</v>
      </c>
      <c r="B134" s="24" t="str">
        <f>VLOOKUP(A134,'HECVAT - Full | Vendor Response'!A$26:B$283,2,FALSE)</f>
        <v>Do you have an implemented system configuration management process? (e.g. secure "gold" images, etc.)</v>
      </c>
      <c r="C134" s="30" t="str">
        <f>IF(LEN(VLOOKUP($A134,Questions!$B:$AA,20,FALSE))=0,"",VLOOKUP($A134,Questions!$B:$AA,20,FALSE))</f>
        <v xml:space="preserve"> </v>
      </c>
      <c r="D134" s="137" t="str">
        <f>IF(LEN(VLOOKUP($A134,Questions!$B:$AA,21,FALSE))=0,"",VLOOKUP($A134,Questions!$B:$AA,21,FALSE))</f>
        <v xml:space="preserve"> </v>
      </c>
      <c r="E134" s="31" t="str">
        <f>IF(LEN(VLOOKUP($A134,Questions!$B:$AA,22,FALSE))=0,"",VLOOKUP($A134,Questions!$B:$AA,22,FALSE))</f>
        <v xml:space="preserve"> </v>
      </c>
      <c r="F134" s="31" t="str">
        <f>IF(LEN(VLOOKUP($A134,Questions!$B:$AA,23,FALSE))=0,"",VLOOKUP($A134,Questions!$B:$AA,23,FALSE))</f>
        <v xml:space="preserve"> </v>
      </c>
      <c r="G134" s="31" t="str">
        <f>IF(LEN(VLOOKUP($A134,Questions!$B:$AA,24,FALSE))=0,"",VLOOKUP($A134,Questions!$B:$AA,24,FALSE))</f>
        <v xml:space="preserve"> </v>
      </c>
      <c r="H134" s="30" t="str">
        <f>IF(LEN(VLOOKUP($A134,Questions!$B:$AA,25,FALSE))=0,"",VLOOKUP($A134,Questions!$B:$AA,25,FALSE))</f>
        <v xml:space="preserve"> </v>
      </c>
      <c r="I134" s="30" t="str">
        <f>IF(LEN(VLOOKUP($A134,Questions!$B:$AA,26,FALSE))=0,"",VLOOKUP($A134,Questions!$B:$AA,26,FALSE))</f>
        <v xml:space="preserve"> </v>
      </c>
      <c r="J134" s="30" t="str">
        <f>IF(LEN(VLOOKUP($A134,Questions!$B:$AB,27,FALSE))=0,"",VLOOKUP($A134,Questions!$B:$AB,27,FALSE))</f>
        <v xml:space="preserve"> </v>
      </c>
    </row>
    <row r="135" spans="1:259" ht="78.75" customHeight="1" x14ac:dyDescent="0.15">
      <c r="A135" s="11" t="s">
        <v>206</v>
      </c>
      <c r="B135" s="24" t="str">
        <f>VLOOKUP(A135,'HECVAT - Full | Vendor Response'!A$26:B$283,2,FALSE)</f>
        <v>Do you have a systems management and configuration strategy that encompasses servers, appliances, cloud services, applications, and mobile devices (company and employee owned)?</v>
      </c>
      <c r="C135" s="30" t="str">
        <f>IF(LEN(VLOOKUP($A135,Questions!$B:$AA,20,FALSE))=0,"",VLOOKUP($A135,Questions!$B:$AA,20,FALSE))</f>
        <v xml:space="preserve"> </v>
      </c>
      <c r="D135" s="137" t="str">
        <f>IF(LEN(VLOOKUP($A135,Questions!$B:$AA,21,FALSE))=0,"",VLOOKUP($A135,Questions!$B:$AA,21,FALSE))</f>
        <v xml:space="preserve"> </v>
      </c>
      <c r="E135" s="30" t="str">
        <f>IF(LEN(VLOOKUP($A135,Questions!$B:$AA,22,FALSE))=0,"",VLOOKUP($A135,Questions!$B:$AA,22,FALSE))</f>
        <v xml:space="preserve"> </v>
      </c>
      <c r="F135" s="30" t="str">
        <f>IF(LEN(VLOOKUP($A135,Questions!$B:$AA,23,FALSE))=0,"",VLOOKUP($A135,Questions!$B:$AA,23,FALSE))</f>
        <v xml:space="preserve"> </v>
      </c>
      <c r="G135" s="31" t="str">
        <f>IF(LEN(VLOOKUP($A135,Questions!$B:$AA,24,FALSE))=0,"",VLOOKUP($A135,Questions!$B:$AA,24,FALSE))</f>
        <v xml:space="preserve"> </v>
      </c>
      <c r="H135" s="30" t="str">
        <f>IF(LEN(VLOOKUP($A135,Questions!$B:$AA,25,FALSE))=0,"",VLOOKUP($A135,Questions!$B:$AA,25,FALSE))</f>
        <v xml:space="preserve"> </v>
      </c>
      <c r="I135" s="30" t="str">
        <f>IF(LEN(VLOOKUP($A135,Questions!$B:$AA,26,FALSE))=0,"",VLOOKUP($A135,Questions!$B:$AA,26,FALSE))</f>
        <v xml:space="preserve"> </v>
      </c>
      <c r="J135" s="30" t="str">
        <f>IF(LEN(VLOOKUP($A135,Questions!$B:$AB,27,FALSE))=0,"",VLOOKUP($A135,Questions!$B:$AB,27,FALSE))</f>
        <v xml:space="preserve"> </v>
      </c>
    </row>
    <row r="136" spans="1:259" ht="36" customHeight="1" x14ac:dyDescent="0.2">
      <c r="A136" s="287" t="str">
        <f>IF($C$30="","Data",IF($C$30="Yes","Data - Optional based on QUALIFIER response.","Data"))</f>
        <v>Data</v>
      </c>
      <c r="B136" s="287"/>
      <c r="C136" s="19" t="str">
        <f>C$22</f>
        <v>CIS Critical Security Controls v6.1</v>
      </c>
      <c r="D136" s="19" t="str">
        <f t="shared" ref="D136:J136" si="9">D$22</f>
        <v>HIPAA</v>
      </c>
      <c r="E136" s="19" t="str">
        <f t="shared" si="9"/>
        <v>ISO 27002:27013</v>
      </c>
      <c r="F136" s="19" t="str">
        <f t="shared" si="9"/>
        <v>NIST Cybersecurity Framework</v>
      </c>
      <c r="G136" s="19" t="str">
        <f t="shared" si="9"/>
        <v>NIST SP 800-171r1</v>
      </c>
      <c r="H136" s="19" t="str">
        <f t="shared" si="9"/>
        <v>NIST SP 800-53r4</v>
      </c>
      <c r="I136" s="19" t="str">
        <f t="shared" si="9"/>
        <v>PCI DSS</v>
      </c>
      <c r="J136" s="19"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1" t="s">
        <v>207</v>
      </c>
      <c r="B137" s="24"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0" t="str">
        <f>IF(LEN(VLOOKUP($A137,Questions!$B:$AA,20,FALSE))=0,"",VLOOKUP($A137,Questions!$B:$AA,20,FALSE))</f>
        <v xml:space="preserve"> </v>
      </c>
      <c r="D137" s="31" t="str">
        <f>IF(LEN(VLOOKUP($A137,Questions!$B:$AA,21,FALSE))=0,"",VLOOKUP($A137,Questions!$B:$AA,21,FALSE))</f>
        <v xml:space="preserve"> </v>
      </c>
      <c r="E137" s="31" t="str">
        <f>IF(LEN(VLOOKUP($A137,Questions!$B:$AA,22,FALSE))=0,"",VLOOKUP($A137,Questions!$B:$AA,22,FALSE))</f>
        <v xml:space="preserve"> </v>
      </c>
      <c r="F137" s="30" t="str">
        <f>IF(LEN(VLOOKUP($A137,Questions!$B:$AA,23,FALSE))=0,"",VLOOKUP($A137,Questions!$B:$AA,23,FALSE))</f>
        <v xml:space="preserve"> </v>
      </c>
      <c r="G137" s="30" t="str">
        <f>IF(LEN(VLOOKUP($A137,Questions!$B:$AA,24,FALSE))=0,"",VLOOKUP($A137,Questions!$B:$AA,24,FALSE))</f>
        <v xml:space="preserve"> </v>
      </c>
      <c r="H137" s="30" t="str">
        <f>IF(LEN(VLOOKUP($A137,Questions!$B:$AA,25,FALSE))=0,"",VLOOKUP($A137,Questions!$B:$AA,25,FALSE))</f>
        <v xml:space="preserve"> </v>
      </c>
      <c r="I137" s="30" t="str">
        <f>IF(LEN(VLOOKUP($A137,Questions!$B:$AA,26,FALSE))=0,"",VLOOKUP($A137,Questions!$B:$AA,26,FALSE))</f>
        <v xml:space="preserve"> </v>
      </c>
      <c r="J137" s="30"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1" t="s">
        <v>208</v>
      </c>
      <c r="B138" s="24" t="str">
        <f>VLOOKUP(A138,'HECVAT - Full | Vendor Response'!A$26:B$283,2,FALSE)</f>
        <v>Will Institution's data be stored on any devices (database servers, file servers, SAN, NAS, …) configured with non-RFC 1918/4193 (i.e. publicly routable) IP addresses?</v>
      </c>
      <c r="C138" s="30" t="str">
        <f>IF(LEN(VLOOKUP($A138,Questions!$B:$AA,20,FALSE))=0,"",VLOOKUP($A138,Questions!$B:$AA,20,FALSE))</f>
        <v xml:space="preserve"> </v>
      </c>
      <c r="D138" s="31" t="str">
        <f>IF(LEN(VLOOKUP($A138,Questions!$B:$AA,21,FALSE))=0,"",VLOOKUP($A138,Questions!$B:$AA,21,FALSE))</f>
        <v xml:space="preserve"> </v>
      </c>
      <c r="E138" s="31" t="str">
        <f>IF(LEN(VLOOKUP($A138,Questions!$B:$AA,22,FALSE))=0,"",VLOOKUP($A138,Questions!$B:$AA,22,FALSE))</f>
        <v xml:space="preserve"> </v>
      </c>
      <c r="F138" s="30" t="str">
        <f>IF(LEN(VLOOKUP($A138,Questions!$B:$AA,23,FALSE))=0,"",VLOOKUP($A138,Questions!$B:$AA,23,FALSE))</f>
        <v xml:space="preserve"> </v>
      </c>
      <c r="G138" s="30" t="str">
        <f>IF(LEN(VLOOKUP($A138,Questions!$B:$AA,24,FALSE))=0,"",VLOOKUP($A138,Questions!$B:$AA,24,FALSE))</f>
        <v xml:space="preserve"> </v>
      </c>
      <c r="H138" s="30" t="str">
        <f>IF(LEN(VLOOKUP($A138,Questions!$B:$AA,25,FALSE))=0,"",VLOOKUP($A138,Questions!$B:$AA,25,FALSE))</f>
        <v xml:space="preserve"> </v>
      </c>
      <c r="I138" s="30" t="str">
        <f>IF(LEN(VLOOKUP($A138,Questions!$B:$AA,26,FALSE))=0,"",VLOOKUP($A138,Questions!$B:$AA,26,FALSE))</f>
        <v xml:space="preserve"> </v>
      </c>
      <c r="J138" s="30"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1" t="s">
        <v>209</v>
      </c>
      <c r="B139" s="24" t="str">
        <f>VLOOKUP(A139,'HECVAT - Full | Vendor Response'!A$26:B$283,2,FALSE)</f>
        <v>Is sensitive data encrypted, using secure protocols/algorithms, in transport? (e.g. system-to-client)</v>
      </c>
      <c r="C139" s="30" t="str">
        <f>IF(LEN(VLOOKUP($A139,Questions!$B:$AA,20,FALSE))=0,"",VLOOKUP($A139,Questions!$B:$AA,20,FALSE))</f>
        <v xml:space="preserve"> </v>
      </c>
      <c r="D139" s="31" t="str">
        <f>IF(LEN(VLOOKUP($A139,Questions!$B:$AA,21,FALSE))=0,"",VLOOKUP($A139,Questions!$B:$AA,21,FALSE))</f>
        <v xml:space="preserve"> </v>
      </c>
      <c r="E139" s="30" t="str">
        <f>IF(LEN(VLOOKUP($A139,Questions!$B:$AA,22,FALSE))=0,"",VLOOKUP($A139,Questions!$B:$AA,22,FALSE))</f>
        <v xml:space="preserve"> </v>
      </c>
      <c r="F139" s="30" t="str">
        <f>IF(LEN(VLOOKUP($A139,Questions!$B:$AA,23,FALSE))=0,"",VLOOKUP($A139,Questions!$B:$AA,23,FALSE))</f>
        <v xml:space="preserve"> </v>
      </c>
      <c r="G139" s="31" t="str">
        <f>IF(LEN(VLOOKUP($A139,Questions!$B:$AA,24,FALSE))=0,"",VLOOKUP($A139,Questions!$B:$AA,24,FALSE))</f>
        <v xml:space="preserve"> </v>
      </c>
      <c r="H139" s="31" t="str">
        <f>IF(LEN(VLOOKUP($A139,Questions!$B:$AA,25,FALSE))=0,"",VLOOKUP($A139,Questions!$B:$AA,25,FALSE))</f>
        <v xml:space="preserve"> </v>
      </c>
      <c r="I139" s="30" t="str">
        <f>IF(LEN(VLOOKUP($A139,Questions!$B:$AA,26,FALSE))=0,"",VLOOKUP($A139,Questions!$B:$AA,26,FALSE))</f>
        <v xml:space="preserve"> </v>
      </c>
      <c r="J139" s="30"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1" t="s">
        <v>210</v>
      </c>
      <c r="B140" s="24" t="str">
        <f>VLOOKUP(A140,'HECVAT - Full | Vendor Response'!A$26:B$283,2,FALSE)</f>
        <v>Is sensitive data encrypted, using secure protocols/algorithms, in storage? (e.g. disk encryption, at-rest, files, and within a running database)</v>
      </c>
      <c r="C140" s="30" t="str">
        <f>IF(LEN(VLOOKUP($A140,Questions!$B:$AA,20,FALSE))=0,"",VLOOKUP($A140,Questions!$B:$AA,20,FALSE))</f>
        <v xml:space="preserve"> </v>
      </c>
      <c r="D140" s="31" t="str">
        <f>IF(LEN(VLOOKUP($A140,Questions!$B:$AA,21,FALSE))=0,"",VLOOKUP($A140,Questions!$B:$AA,21,FALSE))</f>
        <v xml:space="preserve"> </v>
      </c>
      <c r="E140" s="30" t="str">
        <f>IF(LEN(VLOOKUP($A140,Questions!$B:$AA,22,FALSE))=0,"",VLOOKUP($A140,Questions!$B:$AA,22,FALSE))</f>
        <v xml:space="preserve"> </v>
      </c>
      <c r="F140" s="30" t="str">
        <f>IF(LEN(VLOOKUP($A140,Questions!$B:$AA,23,FALSE))=0,"",VLOOKUP($A140,Questions!$B:$AA,23,FALSE))</f>
        <v xml:space="preserve"> </v>
      </c>
      <c r="G140" s="30" t="str">
        <f>IF(LEN(VLOOKUP($A140,Questions!$B:$AA,24,FALSE))=0,"",VLOOKUP($A140,Questions!$B:$AA,24,FALSE))</f>
        <v xml:space="preserve"> </v>
      </c>
      <c r="H140" s="30" t="str">
        <f>IF(LEN(VLOOKUP($A140,Questions!$B:$AA,25,FALSE))=0,"",VLOOKUP($A140,Questions!$B:$AA,25,FALSE))</f>
        <v xml:space="preserve"> </v>
      </c>
      <c r="I140" s="30" t="str">
        <f>IF(LEN(VLOOKUP($A140,Questions!$B:$AA,26,FALSE))=0,"",VLOOKUP($A140,Questions!$B:$AA,26,FALSE))</f>
        <v xml:space="preserve"> </v>
      </c>
      <c r="J140" s="30"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1" t="s">
        <v>211</v>
      </c>
      <c r="B141" s="24" t="str">
        <f>VLOOKUP(A141,'HECVAT - Full | Vendor Response'!A$26:B$283,2,FALSE)</f>
        <v>Do all cryptographic modules in use in your product conform to the Federal Information Processing Standards (FIPS PUB 140-2)?</v>
      </c>
      <c r="C141" s="30" t="str">
        <f>IF(LEN(VLOOKUP($A141,Questions!$B:$AA,20,FALSE))=0,"",VLOOKUP($A141,Questions!$B:$AA,20,FALSE))</f>
        <v xml:space="preserve"> </v>
      </c>
      <c r="D141" s="31" t="str">
        <f>IF(LEN(VLOOKUP($A141,Questions!$B:$AA,21,FALSE))=0,"",VLOOKUP($A141,Questions!$B:$AA,21,FALSE))</f>
        <v xml:space="preserve"> </v>
      </c>
      <c r="E141" s="30" t="str">
        <f>IF(LEN(VLOOKUP($A141,Questions!$B:$AA,22,FALSE))=0,"",VLOOKUP($A141,Questions!$B:$AA,22,FALSE))</f>
        <v xml:space="preserve"> </v>
      </c>
      <c r="F141" s="31" t="str">
        <f>IF(LEN(VLOOKUP($A141,Questions!$B:$AA,23,FALSE))=0,"",VLOOKUP($A141,Questions!$B:$AA,23,FALSE))</f>
        <v xml:space="preserve"> </v>
      </c>
      <c r="G141" s="30" t="str">
        <f>IF(LEN(VLOOKUP($A141,Questions!$B:$AA,24,FALSE))=0,"",VLOOKUP($A141,Questions!$B:$AA,24,FALSE))</f>
        <v xml:space="preserve"> </v>
      </c>
      <c r="H141" s="31" t="str">
        <f>IF(LEN(VLOOKUP($A141,Questions!$B:$AA,25,FALSE))=0,"",VLOOKUP($A141,Questions!$B:$AA,25,FALSE))</f>
        <v xml:space="preserve"> </v>
      </c>
      <c r="I141" s="30" t="str">
        <f>IF(LEN(VLOOKUP($A141,Questions!$B:$AA,26,FALSE))=0,"",VLOOKUP($A141,Questions!$B:$AA,26,FALSE))</f>
        <v xml:space="preserve"> </v>
      </c>
      <c r="J141" s="30"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11" t="s">
        <v>212</v>
      </c>
      <c r="B142" s="24" t="str">
        <f>VLOOKUP(A142,'HECVAT - Full | Vendor Response'!A$26:B$283,2,FALSE)</f>
        <v>At the completion of this contract, will data be returned to the institution and deleted from all your systems and archives?</v>
      </c>
      <c r="C142" s="30" t="str">
        <f>IF(LEN(VLOOKUP($A142,Questions!$B:$AA,20,FALSE))=0,"",VLOOKUP($A142,Questions!$B:$AA,20,FALSE))</f>
        <v xml:space="preserve"> </v>
      </c>
      <c r="D142" s="31" t="str">
        <f>IF(LEN(VLOOKUP($A142,Questions!$B:$AA,21,FALSE))=0,"",VLOOKUP($A142,Questions!$B:$AA,21,FALSE))</f>
        <v xml:space="preserve"> </v>
      </c>
      <c r="E142" s="30" t="str">
        <f>IF(LEN(VLOOKUP($A142,Questions!$B:$AA,22,FALSE))=0,"",VLOOKUP($A142,Questions!$B:$AA,22,FALSE))</f>
        <v xml:space="preserve"> </v>
      </c>
      <c r="F142" s="30" t="str">
        <f>IF(LEN(VLOOKUP($A142,Questions!$B:$AA,23,FALSE))=0,"",VLOOKUP($A142,Questions!$B:$AA,23,FALSE))</f>
        <v xml:space="preserve"> </v>
      </c>
      <c r="G142" s="31" t="str">
        <f>IF(LEN(VLOOKUP($A142,Questions!$B:$AA,24,FALSE))=0,"",VLOOKUP($A142,Questions!$B:$AA,24,FALSE))</f>
        <v xml:space="preserve"> </v>
      </c>
      <c r="H142" s="30" t="str">
        <f>IF(LEN(VLOOKUP($A142,Questions!$B:$AA,25,FALSE))=0,"",VLOOKUP($A142,Questions!$B:$AA,25,FALSE))</f>
        <v xml:space="preserve"> </v>
      </c>
      <c r="I142" s="30" t="str">
        <f>IF(LEN(VLOOKUP($A142,Questions!$B:$AA,26,FALSE))=0,"",VLOOKUP($A142,Questions!$B:$AA,26,FALSE))</f>
        <v xml:space="preserve"> </v>
      </c>
      <c r="J142" s="30"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11" t="s">
        <v>213</v>
      </c>
      <c r="B143" s="24" t="str">
        <f>VLOOKUP(A143,'HECVAT - Full | Vendor Response'!A$26:B$283,2,FALSE)</f>
        <v>Will the institution's data be available within the system for a period of time at the completion of this contract?</v>
      </c>
      <c r="C143" s="30" t="str">
        <f>IF(LEN(VLOOKUP($A143,Questions!$B:$AA,20,FALSE))=0,"",VLOOKUP($A143,Questions!$B:$AA,20,FALSE))</f>
        <v xml:space="preserve"> </v>
      </c>
      <c r="D143" s="31" t="str">
        <f>IF(LEN(VLOOKUP($A143,Questions!$B:$AA,21,FALSE))=0,"",VLOOKUP($A143,Questions!$B:$AA,21,FALSE))</f>
        <v xml:space="preserve"> </v>
      </c>
      <c r="E143" s="31" t="str">
        <f>IF(LEN(VLOOKUP($A143,Questions!$B:$AA,22,FALSE))=0,"",VLOOKUP($A143,Questions!$B:$AA,22,FALSE))</f>
        <v xml:space="preserve"> </v>
      </c>
      <c r="F143" s="31" t="str">
        <f>IF(LEN(VLOOKUP($A143,Questions!$B:$AA,23,FALSE))=0,"",VLOOKUP($A143,Questions!$B:$AA,23,FALSE))</f>
        <v xml:space="preserve"> </v>
      </c>
      <c r="G143" s="30" t="str">
        <f>IF(LEN(VLOOKUP($A143,Questions!$B:$AA,24,FALSE))=0,"",VLOOKUP($A143,Questions!$B:$AA,24,FALSE))</f>
        <v xml:space="preserve"> </v>
      </c>
      <c r="H143" s="30" t="str">
        <f>IF(LEN(VLOOKUP($A143,Questions!$B:$AA,25,FALSE))=0,"",VLOOKUP($A143,Questions!$B:$AA,25,FALSE))</f>
        <v xml:space="preserve"> </v>
      </c>
      <c r="I143" s="30" t="str">
        <f>IF(LEN(VLOOKUP($A143,Questions!$B:$AA,26,FALSE))=0,"",VLOOKUP($A143,Questions!$B:$AA,26,FALSE))</f>
        <v xml:space="preserve"> </v>
      </c>
      <c r="J143" s="30"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11" t="s">
        <v>214</v>
      </c>
      <c r="B144" s="24" t="str">
        <f>VLOOKUP(A144,'HECVAT - Full | Vendor Response'!A$26:B$283,2,FALSE)</f>
        <v>Can the Institution extract a full or partial backup of data?</v>
      </c>
      <c r="C144" s="30" t="str">
        <f>IF(LEN(VLOOKUP($A144,Questions!$B:$AA,20,FALSE))=0,"",VLOOKUP($A144,Questions!$B:$AA,20,FALSE))</f>
        <v xml:space="preserve"> </v>
      </c>
      <c r="D144" s="31" t="str">
        <f>IF(LEN(VLOOKUP($A144,Questions!$B:$AA,21,FALSE))=0,"",VLOOKUP($A144,Questions!$B:$AA,21,FALSE))</f>
        <v xml:space="preserve"> </v>
      </c>
      <c r="E144" s="30" t="str">
        <f>IF(LEN(VLOOKUP($A144,Questions!$B:$AA,22,FALSE))=0,"",VLOOKUP($A144,Questions!$B:$AA,22,FALSE))</f>
        <v xml:space="preserve"> </v>
      </c>
      <c r="F144" s="31" t="str">
        <f>IF(LEN(VLOOKUP($A144,Questions!$B:$AA,23,FALSE))=0,"",VLOOKUP($A144,Questions!$B:$AA,23,FALSE))</f>
        <v xml:space="preserve"> </v>
      </c>
      <c r="G144" s="30" t="str">
        <f>IF(LEN(VLOOKUP($A144,Questions!$B:$AA,24,FALSE))=0,"",VLOOKUP($A144,Questions!$B:$AA,24,FALSE))</f>
        <v xml:space="preserve"> </v>
      </c>
      <c r="H144" s="30" t="str">
        <f>IF(LEN(VLOOKUP($A144,Questions!$B:$AA,25,FALSE))=0,"",VLOOKUP($A144,Questions!$B:$AA,25,FALSE))</f>
        <v xml:space="preserve"> </v>
      </c>
      <c r="I144" s="30" t="str">
        <f>IF(LEN(VLOOKUP($A144,Questions!$B:$AA,26,FALSE))=0,"",VLOOKUP($A144,Questions!$B:$AA,26,FALSE))</f>
        <v xml:space="preserve"> </v>
      </c>
      <c r="J144" s="30"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1" t="s">
        <v>215</v>
      </c>
      <c r="B145" s="24" t="str">
        <f>VLOOKUP(A145,'HECVAT - Full | Vendor Response'!A$26:B$283,2,FALSE)</f>
        <v>Are ownership rights to all data, inputs, outputs, and metadata retained by the institution?</v>
      </c>
      <c r="C145" s="30" t="str">
        <f>IF(LEN(VLOOKUP($A145,Questions!$B:$AA,20,FALSE))=0,"",VLOOKUP($A145,Questions!$B:$AA,20,FALSE))</f>
        <v xml:space="preserve"> </v>
      </c>
      <c r="D145" s="31" t="str">
        <f>IF(LEN(VLOOKUP($A145,Questions!$B:$AA,21,FALSE))=0,"",VLOOKUP($A145,Questions!$B:$AA,21,FALSE))</f>
        <v xml:space="preserve"> </v>
      </c>
      <c r="E145" s="30" t="str">
        <f>IF(LEN(VLOOKUP($A145,Questions!$B:$AA,22,FALSE))=0,"",VLOOKUP($A145,Questions!$B:$AA,22,FALSE))</f>
        <v xml:space="preserve"> </v>
      </c>
      <c r="F145" s="31" t="str">
        <f>IF(LEN(VLOOKUP($A145,Questions!$B:$AA,23,FALSE))=0,"",VLOOKUP($A145,Questions!$B:$AA,23,FALSE))</f>
        <v xml:space="preserve"> </v>
      </c>
      <c r="G145" s="31" t="str">
        <f>IF(LEN(VLOOKUP($A145,Questions!$B:$AA,24,FALSE))=0,"",VLOOKUP($A145,Questions!$B:$AA,24,FALSE))</f>
        <v xml:space="preserve"> </v>
      </c>
      <c r="H145" s="31" t="str">
        <f>IF(LEN(VLOOKUP($A145,Questions!$B:$AA,25,FALSE))=0,"",VLOOKUP($A145,Questions!$B:$AA,25,FALSE))</f>
        <v xml:space="preserve"> </v>
      </c>
      <c r="I145" s="30" t="str">
        <f>IF(LEN(VLOOKUP($A145,Questions!$B:$AA,26,FALSE))=0,"",VLOOKUP($A145,Questions!$B:$AA,26,FALSE))</f>
        <v xml:space="preserve"> </v>
      </c>
      <c r="J145" s="30"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1" t="s">
        <v>216</v>
      </c>
      <c r="B146" s="24" t="str">
        <f>VLOOKUP(A146,'HECVAT - Full | Vendor Response'!A$26:B$283,2,FALSE)</f>
        <v>Are these rights retained even through a provider acquisition or bankruptcy event?</v>
      </c>
      <c r="C146" s="31" t="str">
        <f>IF(LEN(VLOOKUP($A146,Questions!$B:$AA,20,FALSE))=0,"",VLOOKUP($A146,Questions!$B:$AA,20,FALSE))</f>
        <v xml:space="preserve"> </v>
      </c>
      <c r="D146" s="31" t="str">
        <f>IF(LEN(VLOOKUP($A146,Questions!$B:$AA,21,FALSE))=0,"",VLOOKUP($A146,Questions!$B:$AA,21,FALSE))</f>
        <v xml:space="preserve"> </v>
      </c>
      <c r="E146" s="30" t="str">
        <f>IF(LEN(VLOOKUP($A146,Questions!$B:$AA,22,FALSE))=0,"",VLOOKUP($A146,Questions!$B:$AA,22,FALSE))</f>
        <v xml:space="preserve"> </v>
      </c>
      <c r="F146" s="31" t="str">
        <f>IF(LEN(VLOOKUP($A146,Questions!$B:$AA,23,FALSE))=0,"",VLOOKUP($A146,Questions!$B:$AA,23,FALSE))</f>
        <v xml:space="preserve"> </v>
      </c>
      <c r="G146" s="31" t="str">
        <f>IF(LEN(VLOOKUP($A146,Questions!$B:$AA,24,FALSE))=0,"",VLOOKUP($A146,Questions!$B:$AA,24,FALSE))</f>
        <v xml:space="preserve"> </v>
      </c>
      <c r="H146" s="31" t="str">
        <f>IF(LEN(VLOOKUP($A146,Questions!$B:$AA,25,FALSE))=0,"",VLOOKUP($A146,Questions!$B:$AA,25,FALSE))</f>
        <v xml:space="preserve"> </v>
      </c>
      <c r="I146" s="30" t="str">
        <f>IF(LEN(VLOOKUP($A146,Questions!$B:$AA,26,FALSE))=0,"",VLOOKUP($A146,Questions!$B:$AA,26,FALSE))</f>
        <v xml:space="preserve"> </v>
      </c>
      <c r="J146" s="30"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1" t="s">
        <v>217</v>
      </c>
      <c r="B147" s="24" t="str">
        <f>VLOOKUP(A147,'HECVAT - Full | Vendor Response'!A$26:B$283,2,FALSE)</f>
        <v>In the event of imminent bankruptcy, closing of business, or retirement of service, will you provide 90 days for customers to get their data out of the system and migrate applications?</v>
      </c>
      <c r="C147" s="30" t="str">
        <f>IF(LEN(VLOOKUP($A147,Questions!$B:$AA,20,FALSE))=0,"",VLOOKUP($A147,Questions!$B:$AA,20,FALSE))</f>
        <v xml:space="preserve"> </v>
      </c>
      <c r="D147" s="31" t="str">
        <f>IF(LEN(VLOOKUP($A147,Questions!$B:$AA,21,FALSE))=0,"",VLOOKUP($A147,Questions!$B:$AA,21,FALSE))</f>
        <v xml:space="preserve"> </v>
      </c>
      <c r="E147" s="30" t="str">
        <f>IF(LEN(VLOOKUP($A147,Questions!$B:$AA,22,FALSE))=0,"",VLOOKUP($A147,Questions!$B:$AA,22,FALSE))</f>
        <v xml:space="preserve"> </v>
      </c>
      <c r="F147" s="31" t="str">
        <f>IF(LEN(VLOOKUP($A147,Questions!$B:$AA,23,FALSE))=0,"",VLOOKUP($A147,Questions!$B:$AA,23,FALSE))</f>
        <v xml:space="preserve"> </v>
      </c>
      <c r="G147" s="30" t="str">
        <f>IF(LEN(VLOOKUP($A147,Questions!$B:$AA,24,FALSE))=0,"",VLOOKUP($A147,Questions!$B:$AA,24,FALSE))</f>
        <v xml:space="preserve"> </v>
      </c>
      <c r="H147" s="31" t="str">
        <f>IF(LEN(VLOOKUP($A147,Questions!$B:$AA,25,FALSE))=0,"",VLOOKUP($A147,Questions!$B:$AA,25,FALSE))</f>
        <v xml:space="preserve"> </v>
      </c>
      <c r="I147" s="30" t="str">
        <f>IF(LEN(VLOOKUP($A147,Questions!$B:$AA,26,FALSE))=0,"",VLOOKUP($A147,Questions!$B:$AA,26,FALSE))</f>
        <v xml:space="preserve"> </v>
      </c>
      <c r="J147" s="30"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11" t="s">
        <v>218</v>
      </c>
      <c r="B148" s="24" t="str">
        <f>VLOOKUP(A148,'HECVAT - Full | Vendor Response'!A$26:B$283,2,FALSE)</f>
        <v>Are involatile backup copies made according to pre-defined schedules and securely stored and protected?</v>
      </c>
      <c r="C148" s="30" t="str">
        <f>IF(LEN(VLOOKUP($A148,Questions!$B:$AA,20,FALSE))=0,"",VLOOKUP($A148,Questions!$B:$AA,20,FALSE))</f>
        <v xml:space="preserve"> </v>
      </c>
      <c r="D148" s="31" t="str">
        <f>IF(LEN(VLOOKUP($A148,Questions!$B:$AA,21,FALSE))=0,"",VLOOKUP($A148,Questions!$B:$AA,21,FALSE))</f>
        <v xml:space="preserve"> </v>
      </c>
      <c r="E148" s="30" t="str">
        <f>IF(LEN(VLOOKUP($A148,Questions!$B:$AA,22,FALSE))=0,"",VLOOKUP($A148,Questions!$B:$AA,22,FALSE))</f>
        <v xml:space="preserve"> </v>
      </c>
      <c r="F148" s="31" t="str">
        <f>IF(LEN(VLOOKUP($A148,Questions!$B:$AA,23,FALSE))=0,"",VLOOKUP($A148,Questions!$B:$AA,23,FALSE))</f>
        <v xml:space="preserve"> </v>
      </c>
      <c r="G148" s="30" t="str">
        <f>IF(LEN(VLOOKUP($A148,Questions!$B:$AA,24,FALSE))=0,"",VLOOKUP($A148,Questions!$B:$AA,24,FALSE))</f>
        <v xml:space="preserve"> </v>
      </c>
      <c r="H148" s="31" t="str">
        <f>IF(LEN(VLOOKUP($A148,Questions!$B:$AA,25,FALSE))=0,"",VLOOKUP($A148,Questions!$B:$AA,25,FALSE))</f>
        <v xml:space="preserve"> </v>
      </c>
      <c r="I148" s="30" t="str">
        <f>IF(LEN(VLOOKUP($A148,Questions!$B:$AA,26,FALSE))=0,"",VLOOKUP($A148,Questions!$B:$AA,26,FALSE))</f>
        <v xml:space="preserve"> </v>
      </c>
      <c r="J148" s="30"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11" t="s">
        <v>219</v>
      </c>
      <c r="B149" s="24" t="str">
        <f>VLOOKUP(A149,'HECVAT - Full | Vendor Response'!A$26:B$283,2,FALSE)</f>
        <v>Do current backups include all operating system software, utilities, security software, application software, and data files necessary for recovery?</v>
      </c>
      <c r="C149" s="30" t="str">
        <f>IF(LEN(VLOOKUP($A149,Questions!$B:$AA,20,FALSE))=0,"",VLOOKUP($A149,Questions!$B:$AA,20,FALSE))</f>
        <v xml:space="preserve"> </v>
      </c>
      <c r="D149" s="31" t="str">
        <f>IF(LEN(VLOOKUP($A149,Questions!$B:$AA,21,FALSE))=0,"",VLOOKUP($A149,Questions!$B:$AA,21,FALSE))</f>
        <v xml:space="preserve"> </v>
      </c>
      <c r="E149" s="30" t="str">
        <f>IF(LEN(VLOOKUP($A149,Questions!$B:$AA,22,FALSE))=0,"",VLOOKUP($A149,Questions!$B:$AA,22,FALSE))</f>
        <v xml:space="preserve"> </v>
      </c>
      <c r="F149" s="31" t="str">
        <f>IF(LEN(VLOOKUP($A149,Questions!$B:$AA,23,FALSE))=0,"",VLOOKUP($A149,Questions!$B:$AA,23,FALSE))</f>
        <v xml:space="preserve"> </v>
      </c>
      <c r="G149" s="30" t="str">
        <f>IF(LEN(VLOOKUP($A149,Questions!$B:$AA,24,FALSE))=0,"",VLOOKUP($A149,Questions!$B:$AA,24,FALSE))</f>
        <v xml:space="preserve"> </v>
      </c>
      <c r="H149" s="31" t="str">
        <f>IF(LEN(VLOOKUP($A149,Questions!$B:$AA,25,FALSE))=0,"",VLOOKUP($A149,Questions!$B:$AA,25,FALSE))</f>
        <v xml:space="preserve"> </v>
      </c>
      <c r="I149" s="30" t="str">
        <f>IF(LEN(VLOOKUP($A149,Questions!$B:$AA,26,FALSE))=0,"",VLOOKUP($A149,Questions!$B:$AA,26,FALSE))</f>
        <v xml:space="preserve"> </v>
      </c>
      <c r="J149" s="30"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11" t="s">
        <v>220</v>
      </c>
      <c r="B150" s="24" t="str">
        <f>VLOOKUP(A150,'HECVAT - Full | Vendor Response'!A$26:B$283,2,FALSE)</f>
        <v>Are you performing off site backups? (i.e. digitally moved off site)</v>
      </c>
      <c r="C150" s="30" t="str">
        <f>IF(LEN(VLOOKUP($A150,Questions!$B:$AA,20,FALSE))=0,"",VLOOKUP($A150,Questions!$B:$AA,20,FALSE))</f>
        <v xml:space="preserve"> </v>
      </c>
      <c r="D150" s="31" t="str">
        <f>IF(LEN(VLOOKUP($A150,Questions!$B:$AA,21,FALSE))=0,"",VLOOKUP($A150,Questions!$B:$AA,21,FALSE))</f>
        <v xml:space="preserve"> </v>
      </c>
      <c r="E150" s="30" t="str">
        <f>IF(LEN(VLOOKUP($A150,Questions!$B:$AA,22,FALSE))=0,"",VLOOKUP($A150,Questions!$B:$AA,22,FALSE))</f>
        <v xml:space="preserve"> </v>
      </c>
      <c r="F150" s="30" t="str">
        <f>IF(LEN(VLOOKUP($A150,Questions!$B:$AA,23,FALSE))=0,"",VLOOKUP($A150,Questions!$B:$AA,23,FALSE))</f>
        <v xml:space="preserve"> </v>
      </c>
      <c r="G150" s="30" t="str">
        <f>IF(LEN(VLOOKUP($A150,Questions!$B:$AA,24,FALSE))=0,"",VLOOKUP($A150,Questions!$B:$AA,24,FALSE))</f>
        <v xml:space="preserve"> </v>
      </c>
      <c r="H150" s="30" t="str">
        <f>IF(LEN(VLOOKUP($A150,Questions!$B:$AA,25,FALSE))=0,"",VLOOKUP($A150,Questions!$B:$AA,25,FALSE))</f>
        <v xml:space="preserve"> </v>
      </c>
      <c r="I150" s="30" t="str">
        <f>IF(LEN(VLOOKUP($A150,Questions!$B:$AA,26,FALSE))=0,"",VLOOKUP($A150,Questions!$B:$AA,26,FALSE))</f>
        <v xml:space="preserve"> </v>
      </c>
      <c r="J150" s="30"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1" t="s">
        <v>221</v>
      </c>
      <c r="B151" s="24" t="str">
        <f>VLOOKUP(A151,'HECVAT - Full | Vendor Response'!A$26:B$283,2,FALSE)</f>
        <v>Are physical backups taken off site? (i.e. physically moved off site)</v>
      </c>
      <c r="C151" s="30" t="str">
        <f>IF(LEN(VLOOKUP($A151,Questions!$B:$AA,20,FALSE))=0,"",VLOOKUP($A151,Questions!$B:$AA,20,FALSE))</f>
        <v xml:space="preserve"> </v>
      </c>
      <c r="D151" s="31" t="str">
        <f>IF(LEN(VLOOKUP($A151,Questions!$B:$AA,21,FALSE))=0,"",VLOOKUP($A151,Questions!$B:$AA,21,FALSE))</f>
        <v xml:space="preserve"> </v>
      </c>
      <c r="E151" s="30" t="str">
        <f>IF(LEN(VLOOKUP($A151,Questions!$B:$AA,22,FALSE))=0,"",VLOOKUP($A151,Questions!$B:$AA,22,FALSE))</f>
        <v xml:space="preserve"> </v>
      </c>
      <c r="F151" s="30" t="str">
        <f>IF(LEN(VLOOKUP($A151,Questions!$B:$AA,23,FALSE))=0,"",VLOOKUP($A151,Questions!$B:$AA,23,FALSE))</f>
        <v xml:space="preserve"> </v>
      </c>
      <c r="G151" s="30" t="str">
        <f>IF(LEN(VLOOKUP($A151,Questions!$B:$AA,24,FALSE))=0,"",VLOOKUP($A151,Questions!$B:$AA,24,FALSE))</f>
        <v xml:space="preserve"> </v>
      </c>
      <c r="H151" s="30" t="str">
        <f>IF(LEN(VLOOKUP($A151,Questions!$B:$AA,25,FALSE))=0,"",VLOOKUP($A151,Questions!$B:$AA,25,FALSE))</f>
        <v xml:space="preserve"> </v>
      </c>
      <c r="I151" s="30" t="str">
        <f>IF(LEN(VLOOKUP($A151,Questions!$B:$AA,26,FALSE))=0,"",VLOOKUP($A151,Questions!$B:$AA,26,FALSE))</f>
        <v xml:space="preserve"> </v>
      </c>
      <c r="J151" s="30"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11" t="s">
        <v>222</v>
      </c>
      <c r="B152" s="24" t="str">
        <f>VLOOKUP(A152,'HECVAT - Full | Vendor Response'!A$26:B$283,2,FALSE)</f>
        <v>Do backups containing the institution's data ever leave the Institution's Data Zone either physically or via network routing?</v>
      </c>
      <c r="C152" s="30" t="str">
        <f>IF(LEN(VLOOKUP($A152,Questions!$B:$AA,20,FALSE))=0,"",VLOOKUP($A152,Questions!$B:$AA,20,FALSE))</f>
        <v xml:space="preserve"> </v>
      </c>
      <c r="D152" s="31" t="str">
        <f>IF(LEN(VLOOKUP($A152,Questions!$B:$AA,21,FALSE))=0,"",VLOOKUP($A152,Questions!$B:$AA,21,FALSE))</f>
        <v xml:space="preserve"> </v>
      </c>
      <c r="E152" s="30" t="str">
        <f>IF(LEN(VLOOKUP($A152,Questions!$B:$AA,22,FALSE))=0,"",VLOOKUP($A152,Questions!$B:$AA,22,FALSE))</f>
        <v xml:space="preserve"> </v>
      </c>
      <c r="F152" s="30" t="str">
        <f>IF(LEN(VLOOKUP($A152,Questions!$B:$AA,23,FALSE))=0,"",VLOOKUP($A152,Questions!$B:$AA,23,FALSE))</f>
        <v xml:space="preserve"> </v>
      </c>
      <c r="G152" s="30" t="str">
        <f>IF(LEN(VLOOKUP($A152,Questions!$B:$AA,24,FALSE))=0,"",VLOOKUP($A152,Questions!$B:$AA,24,FALSE))</f>
        <v xml:space="preserve"> </v>
      </c>
      <c r="H152" s="30" t="str">
        <f>IF(LEN(VLOOKUP($A152,Questions!$B:$AA,25,FALSE))=0,"",VLOOKUP($A152,Questions!$B:$AA,25,FALSE))</f>
        <v xml:space="preserve"> </v>
      </c>
      <c r="I152" s="31" t="str">
        <f>IF(LEN(VLOOKUP($A152,Questions!$B:$AA,26,FALSE))=0,"",VLOOKUP($A152,Questions!$B:$AA,26,FALSE))</f>
        <v xml:space="preserve"> </v>
      </c>
      <c r="J152" s="31"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1" t="s">
        <v>223</v>
      </c>
      <c r="B153" s="24" t="str">
        <f>VLOOKUP(A153,'HECVAT - Full | Vendor Response'!A$26:B$283,2,FALSE)</f>
        <v>Are data backups encrypted?</v>
      </c>
      <c r="C153" s="30" t="str">
        <f>IF(LEN(VLOOKUP($A153,Questions!$B:$AA,20,FALSE))=0,"",VLOOKUP($A153,Questions!$B:$AA,20,FALSE))</f>
        <v xml:space="preserve"> </v>
      </c>
      <c r="D153" s="31" t="str">
        <f>IF(LEN(VLOOKUP($A153,Questions!$B:$AA,21,FALSE))=0,"",VLOOKUP($A153,Questions!$B:$AA,21,FALSE))</f>
        <v xml:space="preserve"> </v>
      </c>
      <c r="E153" s="30" t="str">
        <f>IF(LEN(VLOOKUP($A153,Questions!$B:$AA,22,FALSE))=0,"",VLOOKUP($A153,Questions!$B:$AA,22,FALSE))</f>
        <v xml:space="preserve"> </v>
      </c>
      <c r="F153" s="30" t="str">
        <f>IF(LEN(VLOOKUP($A153,Questions!$B:$AA,23,FALSE))=0,"",VLOOKUP($A153,Questions!$B:$AA,23,FALSE))</f>
        <v xml:space="preserve"> </v>
      </c>
      <c r="G153" s="30" t="str">
        <f>IF(LEN(VLOOKUP($A153,Questions!$B:$AA,24,FALSE))=0,"",VLOOKUP($A153,Questions!$B:$AA,24,FALSE))</f>
        <v xml:space="preserve"> </v>
      </c>
      <c r="H153" s="30" t="str">
        <f>IF(LEN(VLOOKUP($A153,Questions!$B:$AA,25,FALSE))=0,"",VLOOKUP($A153,Questions!$B:$AA,25,FALSE))</f>
        <v xml:space="preserve"> </v>
      </c>
      <c r="I153" s="31" t="str">
        <f>IF(LEN(VLOOKUP($A153,Questions!$B:$AA,26,FALSE))=0,"",VLOOKUP($A153,Questions!$B:$AA,26,FALSE))</f>
        <v xml:space="preserve"> </v>
      </c>
      <c r="J153" s="31"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11" t="s">
        <v>224</v>
      </c>
      <c r="B154" s="24"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0" t="str">
        <f>IF(LEN(VLOOKUP($A154,Questions!$B:$AA,20,FALSE))=0,"",VLOOKUP($A154,Questions!$B:$AA,20,FALSE))</f>
        <v xml:space="preserve"> </v>
      </c>
      <c r="D154" s="31" t="str">
        <f>IF(LEN(VLOOKUP($A154,Questions!$B:$AA,21,FALSE))=0,"",VLOOKUP($A154,Questions!$B:$AA,21,FALSE))</f>
        <v xml:space="preserve"> </v>
      </c>
      <c r="E154" s="30" t="str">
        <f>IF(LEN(VLOOKUP($A154,Questions!$B:$AA,22,FALSE))=0,"",VLOOKUP($A154,Questions!$B:$AA,22,FALSE))</f>
        <v xml:space="preserve"> </v>
      </c>
      <c r="F154" s="31" t="str">
        <f>IF(LEN(VLOOKUP($A154,Questions!$B:$AA,23,FALSE))=0,"",VLOOKUP($A154,Questions!$B:$AA,23,FALSE))</f>
        <v xml:space="preserve"> </v>
      </c>
      <c r="G154" s="30" t="str">
        <f>IF(LEN(VLOOKUP($A154,Questions!$B:$AA,24,FALSE))=0,"",VLOOKUP($A154,Questions!$B:$AA,24,FALSE))</f>
        <v xml:space="preserve"> </v>
      </c>
      <c r="H154" s="30" t="str">
        <f>IF(LEN(VLOOKUP($A154,Questions!$B:$AA,25,FALSE))=0,"",VLOOKUP($A154,Questions!$B:$AA,25,FALSE))</f>
        <v xml:space="preserve"> </v>
      </c>
      <c r="I154" s="31" t="str">
        <f>IF(LEN(VLOOKUP($A154,Questions!$B:$AA,26,FALSE))=0,"",VLOOKUP($A154,Questions!$B:$AA,26,FALSE))</f>
        <v xml:space="preserve"> </v>
      </c>
      <c r="J154" s="31"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11" t="s">
        <v>225</v>
      </c>
      <c r="B155" s="24"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0" t="str">
        <f>IF(LEN(VLOOKUP($A155,Questions!$B:$AA,20,FALSE))=0,"",VLOOKUP($A155,Questions!$B:$AA,20,FALSE))</f>
        <v xml:space="preserve"> </v>
      </c>
      <c r="D155" s="31" t="str">
        <f>IF(LEN(VLOOKUP($A155,Questions!$B:$AA,21,FALSE))=0,"",VLOOKUP($A155,Questions!$B:$AA,21,FALSE))</f>
        <v xml:space="preserve"> </v>
      </c>
      <c r="E155" s="30" t="str">
        <f>IF(LEN(VLOOKUP($A155,Questions!$B:$AA,22,FALSE))=0,"",VLOOKUP($A155,Questions!$B:$AA,22,FALSE))</f>
        <v xml:space="preserve"> </v>
      </c>
      <c r="F155" s="30" t="str">
        <f>IF(LEN(VLOOKUP($A155,Questions!$B:$AA,23,FALSE))=0,"",VLOOKUP($A155,Questions!$B:$AA,23,FALSE))</f>
        <v xml:space="preserve"> </v>
      </c>
      <c r="G155" s="30" t="str">
        <f>IF(LEN(VLOOKUP($A155,Questions!$B:$AA,24,FALSE))=0,"",VLOOKUP($A155,Questions!$B:$AA,24,FALSE))</f>
        <v xml:space="preserve"> </v>
      </c>
      <c r="H155" s="30" t="str">
        <f>IF(LEN(VLOOKUP($A155,Questions!$B:$AA,25,FALSE))=0,"",VLOOKUP($A155,Questions!$B:$AA,25,FALSE))</f>
        <v xml:space="preserve"> </v>
      </c>
      <c r="I155" s="31" t="str">
        <f>IF(LEN(VLOOKUP($A155,Questions!$B:$AA,26,FALSE))=0,"",VLOOKUP($A155,Questions!$B:$AA,26,FALSE))</f>
        <v xml:space="preserve"> </v>
      </c>
      <c r="J155" s="31"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1" t="s">
        <v>226</v>
      </c>
      <c r="B156" s="24" t="str">
        <f>VLOOKUP(A156,'HECVAT - Full | Vendor Response'!A$26:B$283,2,FALSE)</f>
        <v>Does the process described in DATA-19 adhere to DoD 5220.22-M and/or NIST SP 800-88 standards?</v>
      </c>
      <c r="C156" s="30" t="str">
        <f>IF(LEN(VLOOKUP($A156,Questions!$B:$AA,20,FALSE))=0,"",VLOOKUP($A156,Questions!$B:$AA,20,FALSE))</f>
        <v xml:space="preserve"> </v>
      </c>
      <c r="D156" s="31" t="str">
        <f>IF(LEN(VLOOKUP($A156,Questions!$B:$AA,21,FALSE))=0,"",VLOOKUP($A156,Questions!$B:$AA,21,FALSE))</f>
        <v xml:space="preserve"> </v>
      </c>
      <c r="E156" s="30" t="str">
        <f>IF(LEN(VLOOKUP($A156,Questions!$B:$AA,22,FALSE))=0,"",VLOOKUP($A156,Questions!$B:$AA,22,FALSE))</f>
        <v xml:space="preserve"> </v>
      </c>
      <c r="F156" s="30" t="str">
        <f>IF(LEN(VLOOKUP($A156,Questions!$B:$AA,23,FALSE))=0,"",VLOOKUP($A156,Questions!$B:$AA,23,FALSE))</f>
        <v xml:space="preserve"> </v>
      </c>
      <c r="G156" s="30" t="str">
        <f>IF(LEN(VLOOKUP($A156,Questions!$B:$AA,24,FALSE))=0,"",VLOOKUP($A156,Questions!$B:$AA,24,FALSE))</f>
        <v xml:space="preserve"> </v>
      </c>
      <c r="H156" s="30" t="str">
        <f>IF(LEN(VLOOKUP($A156,Questions!$B:$AA,25,FALSE))=0,"",VLOOKUP($A156,Questions!$B:$AA,25,FALSE))</f>
        <v xml:space="preserve"> </v>
      </c>
      <c r="I156" s="30" t="str">
        <f>IF(LEN(VLOOKUP($A156,Questions!$B:$AA,26,FALSE))=0,"",VLOOKUP($A156,Questions!$B:$AA,26,FALSE))</f>
        <v xml:space="preserve"> </v>
      </c>
      <c r="J156" s="30"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11" t="s">
        <v>227</v>
      </c>
      <c r="B157" s="24" t="str">
        <f>VLOOKUP(A157,'HECVAT - Full | Vendor Response'!A$26:B$283,2,FALSE)</f>
        <v>Is media used for long-term retention of business data and archival purposes stored in a secure, environmentally protected area?</v>
      </c>
      <c r="C157" s="30" t="str">
        <f>IF(LEN(VLOOKUP($A157,Questions!$B:$AA,20,FALSE))=0,"",VLOOKUP($A157,Questions!$B:$AA,20,FALSE))</f>
        <v xml:space="preserve"> </v>
      </c>
      <c r="D157" s="31" t="str">
        <f>IF(LEN(VLOOKUP($A157,Questions!$B:$AA,21,FALSE))=0,"",VLOOKUP($A157,Questions!$B:$AA,21,FALSE))</f>
        <v xml:space="preserve"> </v>
      </c>
      <c r="E157" s="30" t="str">
        <f>IF(LEN(VLOOKUP($A157,Questions!$B:$AA,22,FALSE))=0,"",VLOOKUP($A157,Questions!$B:$AA,22,FALSE))</f>
        <v xml:space="preserve"> </v>
      </c>
      <c r="F157" s="30" t="str">
        <f>IF(LEN(VLOOKUP($A157,Questions!$B:$AA,23,FALSE))=0,"",VLOOKUP($A157,Questions!$B:$AA,23,FALSE))</f>
        <v xml:space="preserve"> </v>
      </c>
      <c r="G157" s="30" t="str">
        <f>IF(LEN(VLOOKUP($A157,Questions!$B:$AA,24,FALSE))=0,"",VLOOKUP($A157,Questions!$B:$AA,24,FALSE))</f>
        <v xml:space="preserve"> </v>
      </c>
      <c r="H157" s="30" t="str">
        <f>IF(LEN(VLOOKUP($A157,Questions!$B:$AA,25,FALSE))=0,"",VLOOKUP($A157,Questions!$B:$AA,25,FALSE))</f>
        <v xml:space="preserve"> </v>
      </c>
      <c r="I157" s="30" t="str">
        <f>IF(LEN(VLOOKUP($A157,Questions!$B:$AA,26,FALSE))=0,"",VLOOKUP($A157,Questions!$B:$AA,26,FALSE))</f>
        <v xml:space="preserve"> </v>
      </c>
      <c r="J157" s="30"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1" t="s">
        <v>228</v>
      </c>
      <c r="B158" s="24" t="str">
        <f>VLOOKUP(A158,'HECVAT - Full | Vendor Response'!A$26:B$283,2,FALSE)</f>
        <v>Will you handle data in a FERPA compliant manner?</v>
      </c>
      <c r="C158" s="30" t="str">
        <f>IF(LEN(VLOOKUP($A158,Questions!$B:$AA,20,FALSE))=0,"",VLOOKUP($A158,Questions!$B:$AA,20,FALSE))</f>
        <v xml:space="preserve"> </v>
      </c>
      <c r="D158" s="31" t="str">
        <f>IF(LEN(VLOOKUP($A158,Questions!$B:$AA,21,FALSE))=0,"",VLOOKUP($A158,Questions!$B:$AA,21,FALSE))</f>
        <v xml:space="preserve"> </v>
      </c>
      <c r="E158" s="30" t="str">
        <f>IF(LEN(VLOOKUP($A158,Questions!$B:$AA,22,FALSE))=0,"",VLOOKUP($A158,Questions!$B:$AA,22,FALSE))</f>
        <v xml:space="preserve"> </v>
      </c>
      <c r="F158" s="31" t="str">
        <f>IF(LEN(VLOOKUP($A158,Questions!$B:$AA,23,FALSE))=0,"",VLOOKUP($A158,Questions!$B:$AA,23,FALSE))</f>
        <v xml:space="preserve"> </v>
      </c>
      <c r="G158" s="30" t="str">
        <f>IF(LEN(VLOOKUP($A158,Questions!$B:$AA,24,FALSE))=0,"",VLOOKUP($A158,Questions!$B:$AA,24,FALSE))</f>
        <v xml:space="preserve"> </v>
      </c>
      <c r="H158" s="30" t="str">
        <f>IF(LEN(VLOOKUP($A158,Questions!$B:$AA,25,FALSE))=0,"",VLOOKUP($A158,Questions!$B:$AA,25,FALSE))</f>
        <v xml:space="preserve"> </v>
      </c>
      <c r="I158" s="30" t="str">
        <f>IF(LEN(VLOOKUP($A158,Questions!$B:$AA,26,FALSE))=0,"",VLOOKUP($A158,Questions!$B:$AA,26,FALSE))</f>
        <v xml:space="preserve"> </v>
      </c>
      <c r="J158" s="30"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11" t="s">
        <v>229</v>
      </c>
      <c r="B159" s="24" t="str">
        <f>VLOOKUP(A159,'HECVAT - Full | Vendor Response'!A$26:B$283,2,FALSE)</f>
        <v>Does your staff (or third party) have access to Institutional data (e.g., financial, PHI or other sensitive information) through any means?</v>
      </c>
      <c r="C159" s="30" t="str">
        <f>IF(LEN(VLOOKUP($A159,Questions!$B:$AA,20,FALSE))=0,"",VLOOKUP($A159,Questions!$B:$AA,20,FALSE))</f>
        <v xml:space="preserve"> </v>
      </c>
      <c r="D159" s="31" t="str">
        <f>IF(LEN(VLOOKUP($A159,Questions!$B:$AA,21,FALSE))=0,"",VLOOKUP($A159,Questions!$B:$AA,21,FALSE))</f>
        <v xml:space="preserve"> </v>
      </c>
      <c r="E159" s="30" t="str">
        <f>IF(LEN(VLOOKUP($A159,Questions!$B:$AA,22,FALSE))=0,"",VLOOKUP($A159,Questions!$B:$AA,22,FALSE))</f>
        <v xml:space="preserve"> </v>
      </c>
      <c r="F159" s="30" t="str">
        <f>IF(LEN(VLOOKUP($A159,Questions!$B:$AA,23,FALSE))=0,"",VLOOKUP($A159,Questions!$B:$AA,23,FALSE))</f>
        <v xml:space="preserve"> </v>
      </c>
      <c r="G159" s="30" t="str">
        <f>IF(LEN(VLOOKUP($A159,Questions!$B:$AA,24,FALSE))=0,"",VLOOKUP($A159,Questions!$B:$AA,24,FALSE))</f>
        <v xml:space="preserve"> </v>
      </c>
      <c r="H159" s="30" t="str">
        <f>IF(LEN(VLOOKUP($A159,Questions!$B:$AA,25,FALSE))=0,"",VLOOKUP($A159,Questions!$B:$AA,25,FALSE))</f>
        <v xml:space="preserve"> </v>
      </c>
      <c r="I159" s="30" t="str">
        <f>IF(LEN(VLOOKUP($A159,Questions!$B:$AA,26,FALSE))=0,"",VLOOKUP($A159,Questions!$B:$AA,26,FALSE))</f>
        <v xml:space="preserve"> </v>
      </c>
      <c r="J159" s="30"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11" t="s">
        <v>230</v>
      </c>
      <c r="B160" s="24" t="str">
        <f>VLOOKUP(A160,'HECVAT - Full | Vendor Response'!A$26:B$283,2,FALSE)</f>
        <v>Do you have a documented and currently implemented strategy for securing employee workstations when they work remotely? (i.e. not in a trusted computing environment)</v>
      </c>
      <c r="C160" s="30" t="str">
        <f>IF(LEN(VLOOKUP($A160,Questions!$B:$AA,20,FALSE))=0,"",VLOOKUP($A160,Questions!$B:$AA,20,FALSE))</f>
        <v xml:space="preserve"> </v>
      </c>
      <c r="D160" s="31" t="str">
        <f>IF(LEN(VLOOKUP($A160,Questions!$B:$AA,21,FALSE))=0,"",VLOOKUP($A160,Questions!$B:$AA,21,FALSE))</f>
        <v xml:space="preserve"> </v>
      </c>
      <c r="E160" s="30" t="str">
        <f>IF(LEN(VLOOKUP($A160,Questions!$B:$AA,22,FALSE))=0,"",VLOOKUP($A160,Questions!$B:$AA,22,FALSE))</f>
        <v xml:space="preserve"> </v>
      </c>
      <c r="F160" s="30" t="str">
        <f>IF(LEN(VLOOKUP($A160,Questions!$B:$AA,23,FALSE))=0,"",VLOOKUP($A160,Questions!$B:$AA,23,FALSE))</f>
        <v xml:space="preserve"> </v>
      </c>
      <c r="G160" s="30" t="str">
        <f>IF(LEN(VLOOKUP($A160,Questions!$B:$AA,24,FALSE))=0,"",VLOOKUP($A160,Questions!$B:$AA,24,FALSE))</f>
        <v xml:space="preserve"> </v>
      </c>
      <c r="H160" s="30" t="str">
        <f>IF(LEN(VLOOKUP($A160,Questions!$B:$AA,25,FALSE))=0,"",VLOOKUP($A160,Questions!$B:$AA,25,FALSE))</f>
        <v xml:space="preserve"> </v>
      </c>
      <c r="I160" s="31" t="str">
        <f>IF(LEN(VLOOKUP($A160,Questions!$B:$AA,26,FALSE))=0,"",VLOOKUP($A160,Questions!$B:$AA,26,FALSE))</f>
        <v xml:space="preserve"> </v>
      </c>
      <c r="J160" s="31"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87" t="str">
        <f>IF($C$30="","Datacenter",IF($C$30="Yes","Datacenter - Optional based on QUALIFIER response.","Datacenter"))</f>
        <v>Datacenter</v>
      </c>
      <c r="B161" s="287"/>
      <c r="C161" s="19" t="str">
        <f>C$22</f>
        <v>CIS Critical Security Controls v6.1</v>
      </c>
      <c r="D161" s="19" t="str">
        <f t="shared" ref="D161:J161" si="10">D$22</f>
        <v>HIPAA</v>
      </c>
      <c r="E161" s="19" t="str">
        <f t="shared" si="10"/>
        <v>ISO 27002:27013</v>
      </c>
      <c r="F161" s="19" t="str">
        <f t="shared" si="10"/>
        <v>NIST Cybersecurity Framework</v>
      </c>
      <c r="G161" s="19" t="str">
        <f t="shared" si="10"/>
        <v>NIST SP 800-171r1</v>
      </c>
      <c r="H161" s="19" t="str">
        <f t="shared" si="10"/>
        <v>NIST SP 800-53r4</v>
      </c>
      <c r="I161" s="19" t="str">
        <f t="shared" si="10"/>
        <v>PCI DSS</v>
      </c>
      <c r="J161" s="19"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11" t="s">
        <v>231</v>
      </c>
      <c r="B162" s="24" t="str">
        <f>VLOOKUP(A162,'HECVAT - Full | Vendor Response'!A$26:B$283,2,FALSE)</f>
        <v>Does the hosting provider have a SOC 2 Type 2 report available?</v>
      </c>
      <c r="C162" s="30" t="str">
        <f>IF(LEN(VLOOKUP($A162,Questions!$B:$AA,20,FALSE))=0,"",VLOOKUP($A162,Questions!$B:$AA,20,FALSE))</f>
        <v xml:space="preserve"> </v>
      </c>
      <c r="D162" s="32" t="str">
        <f>IF(LEN(VLOOKUP($A162,Questions!$B:$AA,21,FALSE))=0,"",VLOOKUP($A162,Questions!$B:$AA,21,FALSE))</f>
        <v xml:space="preserve"> </v>
      </c>
      <c r="E162" s="30" t="str">
        <f>IF(LEN(VLOOKUP($A162,Questions!$B:$AA,22,FALSE))=0,"",VLOOKUP($A162,Questions!$B:$AA,22,FALSE))</f>
        <v xml:space="preserve"> </v>
      </c>
      <c r="F162" s="30" t="str">
        <f>IF(LEN(VLOOKUP($A162,Questions!$B:$AA,23,FALSE))=0,"",VLOOKUP($A162,Questions!$B:$AA,23,FALSE))</f>
        <v xml:space="preserve"> </v>
      </c>
      <c r="G162" s="31" t="str">
        <f>IF(LEN(VLOOKUP($A162,Questions!$B:$AA,24,FALSE))=0,"",VLOOKUP($A162,Questions!$B:$AA,24,FALSE))</f>
        <v xml:space="preserve"> </v>
      </c>
      <c r="H162" s="32" t="str">
        <f>IF(LEN(VLOOKUP($A162,Questions!$B:$AA,25,FALSE))=0,"",VLOOKUP($A162,Questions!$B:$AA,25,FALSE))</f>
        <v xml:space="preserve"> </v>
      </c>
      <c r="I162" s="30" t="str">
        <f>IF(LEN(VLOOKUP($A162,Questions!$B:$AA,26,FALSE))=0,"",VLOOKUP($A162,Questions!$B:$AA,26,FALSE))</f>
        <v xml:space="preserve"> </v>
      </c>
      <c r="J162" s="30"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11" t="s">
        <v>232</v>
      </c>
      <c r="B163" s="24" t="str">
        <f>VLOOKUP(A163,'HECVAT - Full | Vendor Response'!A$26:B$283,2,FALSE)</f>
        <v>Are you generally able to accommodate storing each institution's data within their geographic region?</v>
      </c>
      <c r="C163" s="30" t="str">
        <f>IF(LEN(VLOOKUP($A163,Questions!$B:$AA,20,FALSE))=0,"",VLOOKUP($A163,Questions!$B:$AA,20,FALSE))</f>
        <v xml:space="preserve"> </v>
      </c>
      <c r="D163" s="32" t="str">
        <f>IF(LEN(VLOOKUP($A163,Questions!$B:$AA,21,FALSE))=0,"",VLOOKUP($A163,Questions!$B:$AA,21,FALSE))</f>
        <v xml:space="preserve"> </v>
      </c>
      <c r="E163" s="30" t="str">
        <f>IF(LEN(VLOOKUP($A163,Questions!$B:$AA,22,FALSE))=0,"",VLOOKUP($A163,Questions!$B:$AA,22,FALSE))</f>
        <v xml:space="preserve"> </v>
      </c>
      <c r="F163" s="31" t="str">
        <f>IF(LEN(VLOOKUP($A163,Questions!$B:$AA,23,FALSE))=0,"",VLOOKUP($A163,Questions!$B:$AA,23,FALSE))</f>
        <v xml:space="preserve"> </v>
      </c>
      <c r="G163" s="31" t="str">
        <f>IF(LEN(VLOOKUP($A163,Questions!$B:$AA,24,FALSE))=0,"",VLOOKUP($A163,Questions!$B:$AA,24,FALSE))</f>
        <v xml:space="preserve"> </v>
      </c>
      <c r="H163" s="32" t="str">
        <f>IF(LEN(VLOOKUP($A163,Questions!$B:$AA,25,FALSE))=0,"",VLOOKUP($A163,Questions!$B:$AA,25,FALSE))</f>
        <v xml:space="preserve"> </v>
      </c>
      <c r="I163" s="32" t="str">
        <f>IF(LEN(VLOOKUP($A163,Questions!$B:$AA,26,FALSE))=0,"",VLOOKUP($A163,Questions!$B:$AA,26,FALSE))</f>
        <v xml:space="preserve"> </v>
      </c>
      <c r="J163" s="32"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11" t="s">
        <v>233</v>
      </c>
      <c r="B164" s="24" t="str">
        <f>VLOOKUP(A164,'HECVAT - Full | Vendor Response'!A$26:B$283,2,FALSE)</f>
        <v>Are the data centers staffed 24 hours a day, seven days a week (i.e., 24x7x365)?</v>
      </c>
      <c r="C164" s="30" t="str">
        <f>IF(LEN(VLOOKUP($A164,Questions!$B:$AA,20,FALSE))=0,"",VLOOKUP($A164,Questions!$B:$AA,20,FALSE))</f>
        <v xml:space="preserve"> </v>
      </c>
      <c r="D164" s="32" t="str">
        <f>IF(LEN(VLOOKUP($A164,Questions!$B:$AA,21,FALSE))=0,"",VLOOKUP($A164,Questions!$B:$AA,21,FALSE))</f>
        <v xml:space="preserve"> </v>
      </c>
      <c r="E164" s="30" t="str">
        <f>IF(LEN(VLOOKUP($A164,Questions!$B:$AA,22,FALSE))=0,"",VLOOKUP($A164,Questions!$B:$AA,22,FALSE))</f>
        <v xml:space="preserve"> </v>
      </c>
      <c r="F164" s="31" t="str">
        <f>IF(LEN(VLOOKUP($A164,Questions!$B:$AA,23,FALSE))=0,"",VLOOKUP($A164,Questions!$B:$AA,23,FALSE))</f>
        <v xml:space="preserve"> </v>
      </c>
      <c r="G164" s="31" t="str">
        <f>IF(LEN(VLOOKUP($A164,Questions!$B:$AA,24,FALSE))=0,"",VLOOKUP($A164,Questions!$B:$AA,24,FALSE))</f>
        <v xml:space="preserve"> </v>
      </c>
      <c r="H164" s="32" t="str">
        <f>IF(LEN(VLOOKUP($A164,Questions!$B:$AA,25,FALSE))=0,"",VLOOKUP($A164,Questions!$B:$AA,25,FALSE))</f>
        <v xml:space="preserve"> </v>
      </c>
      <c r="I164" s="32" t="str">
        <f>IF(LEN(VLOOKUP($A164,Questions!$B:$AA,26,FALSE))=0,"",VLOOKUP($A164,Questions!$B:$AA,26,FALSE))</f>
        <v xml:space="preserve"> </v>
      </c>
      <c r="J164" s="32"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1" t="s">
        <v>234</v>
      </c>
      <c r="B165" s="24" t="str">
        <f>VLOOKUP(A165,'HECVAT - Full | Vendor Response'!A$26:B$283,2,FALSE)</f>
        <v>Are your servers separated from other companies via a physical barrier, such as a cage or hardened walls?</v>
      </c>
      <c r="C165" s="30" t="str">
        <f>IF(LEN(VLOOKUP($A165,Questions!$B:$AA,20,FALSE))=0,"",VLOOKUP($A165,Questions!$B:$AA,20,FALSE))</f>
        <v xml:space="preserve"> </v>
      </c>
      <c r="D165" s="32" t="str">
        <f>IF(LEN(VLOOKUP($A165,Questions!$B:$AA,21,FALSE))=0,"",VLOOKUP($A165,Questions!$B:$AA,21,FALSE))</f>
        <v xml:space="preserve"> </v>
      </c>
      <c r="E165" s="31" t="str">
        <f>IF(LEN(VLOOKUP($A165,Questions!$B:$AA,22,FALSE))=0,"",VLOOKUP($A165,Questions!$B:$AA,22,FALSE))</f>
        <v xml:space="preserve"> </v>
      </c>
      <c r="F165" s="31" t="str">
        <f>IF(LEN(VLOOKUP($A165,Questions!$B:$AA,23,FALSE))=0,"",VLOOKUP($A165,Questions!$B:$AA,23,FALSE))</f>
        <v xml:space="preserve"> </v>
      </c>
      <c r="G165" s="31" t="str">
        <f>IF(LEN(VLOOKUP($A165,Questions!$B:$AA,24,FALSE))=0,"",VLOOKUP($A165,Questions!$B:$AA,24,FALSE))</f>
        <v xml:space="preserve"> </v>
      </c>
      <c r="H165" s="30" t="str">
        <f>IF(LEN(VLOOKUP($A165,Questions!$B:$AA,25,FALSE))=0,"",VLOOKUP($A165,Questions!$B:$AA,25,FALSE))</f>
        <v xml:space="preserve"> </v>
      </c>
      <c r="I165" s="30" t="str">
        <f>IF(LEN(VLOOKUP($A165,Questions!$B:$AA,26,FALSE))=0,"",VLOOKUP($A165,Questions!$B:$AA,26,FALSE))</f>
        <v xml:space="preserve"> </v>
      </c>
      <c r="J165" s="30"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1" t="s">
        <v>235</v>
      </c>
      <c r="B166" s="24" t="str">
        <f>VLOOKUP(A166,'HECVAT - Full | Vendor Response'!A$26:B$283,2,FALSE)</f>
        <v>Does a physical barrier fully enclose the physical space preventing unauthorized physical contact with any of your devices?</v>
      </c>
      <c r="C166" s="30" t="str">
        <f>IF(LEN(VLOOKUP($A166,Questions!$B:$AA,20,FALSE))=0,"",VLOOKUP($A166,Questions!$B:$AA,20,FALSE))</f>
        <v xml:space="preserve"> </v>
      </c>
      <c r="D166" s="32" t="str">
        <f>IF(LEN(VLOOKUP($A166,Questions!$B:$AA,21,FALSE))=0,"",VLOOKUP($A166,Questions!$B:$AA,21,FALSE))</f>
        <v xml:space="preserve"> </v>
      </c>
      <c r="E166" s="30" t="str">
        <f>IF(LEN(VLOOKUP($A166,Questions!$B:$AA,22,FALSE))=0,"",VLOOKUP($A166,Questions!$B:$AA,22,FALSE))</f>
        <v xml:space="preserve"> </v>
      </c>
      <c r="F166" s="30" t="str">
        <f>IF(LEN(VLOOKUP($A166,Questions!$B:$AA,23,FALSE))=0,"",VLOOKUP($A166,Questions!$B:$AA,23,FALSE))</f>
        <v xml:space="preserve"> </v>
      </c>
      <c r="G166" s="31" t="str">
        <f>IF(LEN(VLOOKUP($A166,Questions!$B:$AA,24,FALSE))=0,"",VLOOKUP($A166,Questions!$B:$AA,24,FALSE))</f>
        <v xml:space="preserve"> </v>
      </c>
      <c r="H166" s="32" t="str">
        <f>IF(LEN(VLOOKUP($A166,Questions!$B:$AA,25,FALSE))=0,"",VLOOKUP($A166,Questions!$B:$AA,25,FALSE))</f>
        <v xml:space="preserve"> </v>
      </c>
      <c r="I166" s="30" t="str">
        <f>IF(LEN(VLOOKUP($A166,Questions!$B:$AA,26,FALSE))=0,"",VLOOKUP($A166,Questions!$B:$AA,26,FALSE))</f>
        <v xml:space="preserve"> </v>
      </c>
      <c r="J166" s="30"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11" t="s">
        <v>236</v>
      </c>
      <c r="B167" s="24" t="str">
        <f>VLOOKUP(A167,'HECVAT - Full | Vendor Response'!A$26:B$283,2,FALSE)</f>
        <v>Are your primary and secondary data centers geographically diverse?</v>
      </c>
      <c r="C167" s="30" t="str">
        <f>IF(LEN(VLOOKUP($A167,Questions!$B:$AA,20,FALSE))=0,"",VLOOKUP($A167,Questions!$B:$AA,20,FALSE))</f>
        <v xml:space="preserve"> </v>
      </c>
      <c r="D167" s="32" t="str">
        <f>IF(LEN(VLOOKUP($A167,Questions!$B:$AA,21,FALSE))=0,"",VLOOKUP($A167,Questions!$B:$AA,21,FALSE))</f>
        <v xml:space="preserve"> </v>
      </c>
      <c r="E167" s="30" t="str">
        <f>IF(LEN(VLOOKUP($A167,Questions!$B:$AA,22,FALSE))=0,"",VLOOKUP($A167,Questions!$B:$AA,22,FALSE))</f>
        <v xml:space="preserve"> </v>
      </c>
      <c r="F167" s="30" t="str">
        <f>IF(LEN(VLOOKUP($A167,Questions!$B:$AA,23,FALSE))=0,"",VLOOKUP($A167,Questions!$B:$AA,23,FALSE))</f>
        <v xml:space="preserve"> </v>
      </c>
      <c r="G167" s="30" t="str">
        <f>IF(LEN(VLOOKUP($A167,Questions!$B:$AA,24,FALSE))=0,"",VLOOKUP($A167,Questions!$B:$AA,24,FALSE))</f>
        <v xml:space="preserve"> </v>
      </c>
      <c r="H167" s="32" t="str">
        <f>IF(LEN(VLOOKUP($A167,Questions!$B:$AA,25,FALSE))=0,"",VLOOKUP($A167,Questions!$B:$AA,25,FALSE))</f>
        <v xml:space="preserve"> </v>
      </c>
      <c r="I167" s="30" t="str">
        <f>IF(LEN(VLOOKUP($A167,Questions!$B:$AA,26,FALSE))=0,"",VLOOKUP($A167,Questions!$B:$AA,26,FALSE))</f>
        <v xml:space="preserve"> </v>
      </c>
      <c r="J167" s="30"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11" t="s">
        <v>237</v>
      </c>
      <c r="B168" s="24" t="str">
        <f>VLOOKUP(A168,'HECVAT - Full | Vendor Response'!A$26:B$283,2,FALSE)</f>
        <v>If outsourced or co-located, is there a contract in place to prevent data from leaving the Institution's Data Zone?</v>
      </c>
      <c r="C168" s="30" t="str">
        <f>IF(LEN(VLOOKUP($A168,Questions!$B:$AA,20,FALSE))=0,"",VLOOKUP($A168,Questions!$B:$AA,20,FALSE))</f>
        <v xml:space="preserve"> </v>
      </c>
      <c r="D168" s="32" t="str">
        <f>IF(LEN(VLOOKUP($A168,Questions!$B:$AA,21,FALSE))=0,"",VLOOKUP($A168,Questions!$B:$AA,21,FALSE))</f>
        <v xml:space="preserve"> </v>
      </c>
      <c r="E168" s="31" t="str">
        <f>IF(LEN(VLOOKUP($A168,Questions!$B:$AA,22,FALSE))=0,"",VLOOKUP($A168,Questions!$B:$AA,22,FALSE))</f>
        <v xml:space="preserve"> </v>
      </c>
      <c r="F168" s="30" t="str">
        <f>IF(LEN(VLOOKUP($A168,Questions!$B:$AA,23,FALSE))=0,"",VLOOKUP($A168,Questions!$B:$AA,23,FALSE))</f>
        <v xml:space="preserve"> </v>
      </c>
      <c r="G168" s="30" t="str">
        <f>IF(LEN(VLOOKUP($A168,Questions!$B:$AA,24,FALSE))=0,"",VLOOKUP($A168,Questions!$B:$AA,24,FALSE))</f>
        <v xml:space="preserve"> </v>
      </c>
      <c r="H168" s="32" t="str">
        <f>IF(LEN(VLOOKUP($A168,Questions!$B:$AA,25,FALSE))=0,"",VLOOKUP($A168,Questions!$B:$AA,25,FALSE))</f>
        <v xml:space="preserve"> </v>
      </c>
      <c r="I168" s="32" t="str">
        <f>IF(LEN(VLOOKUP($A168,Questions!$B:$AA,26,FALSE))=0,"",VLOOKUP($A168,Questions!$B:$AA,26,FALSE))</f>
        <v xml:space="preserve"> </v>
      </c>
      <c r="J168" s="32"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11" t="s">
        <v>238</v>
      </c>
      <c r="B169" s="24" t="str">
        <f>VLOOKUP(A169,'HECVAT - Full | Vendor Response'!A$26:B$283,2,FALSE)</f>
        <v>What Tier Level is your data center (per levels defined by the Uptime Institute)?</v>
      </c>
      <c r="C169" s="30" t="str">
        <f>IF(LEN(VLOOKUP($A169,Questions!$B:$AA,20,FALSE))=0,"",VLOOKUP($A169,Questions!$B:$AA,20,FALSE))</f>
        <v xml:space="preserve"> </v>
      </c>
      <c r="D169" s="32" t="str">
        <f>IF(LEN(VLOOKUP($A169,Questions!$B:$AA,21,FALSE))=0,"",VLOOKUP($A169,Questions!$B:$AA,21,FALSE))</f>
        <v xml:space="preserve"> </v>
      </c>
      <c r="E169" s="30" t="str">
        <f>IF(LEN(VLOOKUP($A169,Questions!$B:$AA,22,FALSE))=0,"",VLOOKUP($A169,Questions!$B:$AA,22,FALSE))</f>
        <v xml:space="preserve"> </v>
      </c>
      <c r="F169" s="31" t="str">
        <f>IF(LEN(VLOOKUP($A169,Questions!$B:$AA,23,FALSE))=0,"",VLOOKUP($A169,Questions!$B:$AA,23,FALSE))</f>
        <v xml:space="preserve"> </v>
      </c>
      <c r="G169" s="31" t="str">
        <f>IF(LEN(VLOOKUP($A169,Questions!$B:$AA,24,FALSE))=0,"",VLOOKUP($A169,Questions!$B:$AA,24,FALSE))</f>
        <v xml:space="preserve"> </v>
      </c>
      <c r="H169" s="32" t="str">
        <f>IF(LEN(VLOOKUP($A169,Questions!$B:$AA,25,FALSE))=0,"",VLOOKUP($A169,Questions!$B:$AA,25,FALSE))</f>
        <v xml:space="preserve"> </v>
      </c>
      <c r="I169" s="30" t="str">
        <f>IF(LEN(VLOOKUP($A169,Questions!$B:$AA,26,FALSE))=0,"",VLOOKUP($A169,Questions!$B:$AA,26,FALSE))</f>
        <v xml:space="preserve"> </v>
      </c>
      <c r="J169" s="30"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1" t="s">
        <v>239</v>
      </c>
      <c r="B170" s="24" t="str">
        <f>VLOOKUP(A170,'HECVAT - Full | Vendor Response'!A$26:B$283,2,FALSE)</f>
        <v>Is the service hosted in a high availability environment?</v>
      </c>
      <c r="C170" s="30" t="str">
        <f>IF(LEN(VLOOKUP($A170,Questions!$B:$AA,20,FALSE))=0,"",VLOOKUP($A170,Questions!$B:$AA,20,FALSE))</f>
        <v xml:space="preserve"> </v>
      </c>
      <c r="D170" s="32" t="str">
        <f>IF(LEN(VLOOKUP($A170,Questions!$B:$AA,21,FALSE))=0,"",VLOOKUP($A170,Questions!$B:$AA,21,FALSE))</f>
        <v xml:space="preserve"> </v>
      </c>
      <c r="E170" s="30" t="str">
        <f>IF(LEN(VLOOKUP($A170,Questions!$B:$AA,22,FALSE))=0,"",VLOOKUP($A170,Questions!$B:$AA,22,FALSE))</f>
        <v xml:space="preserve"> </v>
      </c>
      <c r="F170" s="31" t="str">
        <f>IF(LEN(VLOOKUP($A170,Questions!$B:$AA,23,FALSE))=0,"",VLOOKUP($A170,Questions!$B:$AA,23,FALSE))</f>
        <v xml:space="preserve"> </v>
      </c>
      <c r="G170" s="31" t="str">
        <f>IF(LEN(VLOOKUP($A170,Questions!$B:$AA,24,FALSE))=0,"",VLOOKUP($A170,Questions!$B:$AA,24,FALSE))</f>
        <v xml:space="preserve"> </v>
      </c>
      <c r="H170" s="32" t="str">
        <f>IF(LEN(VLOOKUP($A170,Questions!$B:$AA,25,FALSE))=0,"",VLOOKUP($A170,Questions!$B:$AA,25,FALSE))</f>
        <v xml:space="preserve"> </v>
      </c>
      <c r="I170" s="30" t="str">
        <f>IF(LEN(VLOOKUP($A170,Questions!$B:$AA,26,FALSE))=0,"",VLOOKUP($A170,Questions!$B:$AA,26,FALSE))</f>
        <v xml:space="preserve"> </v>
      </c>
      <c r="J170" s="30"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11" t="s">
        <v>240</v>
      </c>
      <c r="B171" s="24" t="str">
        <f>VLOOKUP(A171,'HECVAT - Full | Vendor Response'!A$26:B$283,2,FALSE)</f>
        <v xml:space="preserve">Is redundant power available for all datacenters where institution data will reside? </v>
      </c>
      <c r="C171" s="30" t="str">
        <f>IF(LEN(VLOOKUP($A171,Questions!$B:$AA,20,FALSE))=0,"",VLOOKUP($A171,Questions!$B:$AA,20,FALSE))</f>
        <v xml:space="preserve"> </v>
      </c>
      <c r="D171" s="32" t="str">
        <f>IF(LEN(VLOOKUP($A171,Questions!$B:$AA,21,FALSE))=0,"",VLOOKUP($A171,Questions!$B:$AA,21,FALSE))</f>
        <v xml:space="preserve"> </v>
      </c>
      <c r="E171" s="30" t="str">
        <f>IF(LEN(VLOOKUP($A171,Questions!$B:$AA,22,FALSE))=0,"",VLOOKUP($A171,Questions!$B:$AA,22,FALSE))</f>
        <v xml:space="preserve"> </v>
      </c>
      <c r="F171" s="31" t="str">
        <f>IF(LEN(VLOOKUP($A171,Questions!$B:$AA,23,FALSE))=0,"",VLOOKUP($A171,Questions!$B:$AA,23,FALSE))</f>
        <v xml:space="preserve"> </v>
      </c>
      <c r="G171" s="32" t="str">
        <f>IF(LEN(VLOOKUP($A171,Questions!$B:$AA,24,FALSE))=0,"",VLOOKUP($A171,Questions!$B:$AA,24,FALSE))</f>
        <v xml:space="preserve"> </v>
      </c>
      <c r="H171" s="32" t="str">
        <f>IF(LEN(VLOOKUP($A171,Questions!$B:$AA,25,FALSE))=0,"",VLOOKUP($A171,Questions!$B:$AA,25,FALSE))</f>
        <v xml:space="preserve"> </v>
      </c>
      <c r="I171" s="30" t="str">
        <f>IF(LEN(VLOOKUP($A171,Questions!$B:$AA,26,FALSE))=0,"",VLOOKUP($A171,Questions!$B:$AA,26,FALSE))</f>
        <v xml:space="preserve"> </v>
      </c>
      <c r="J171" s="30"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11" t="s">
        <v>241</v>
      </c>
      <c r="B172" s="24" t="str">
        <f>VLOOKUP(A172,'HECVAT - Full | Vendor Response'!A$26:B$283,2,FALSE)</f>
        <v>Are redundant power strategies tested?</v>
      </c>
      <c r="C172" s="30" t="str">
        <f>IF(LEN(VLOOKUP($A172,Questions!$B:$AA,20,FALSE))=0,"",VLOOKUP($A172,Questions!$B:$AA,20,FALSE))</f>
        <v xml:space="preserve"> </v>
      </c>
      <c r="D172" s="32" t="str">
        <f>IF(LEN(VLOOKUP($A172,Questions!$B:$AA,21,FALSE))=0,"",VLOOKUP($A172,Questions!$B:$AA,21,FALSE))</f>
        <v xml:space="preserve"> </v>
      </c>
      <c r="E172" s="30" t="str">
        <f>IF(LEN(VLOOKUP($A172,Questions!$B:$AA,22,FALSE))=0,"",VLOOKUP($A172,Questions!$B:$AA,22,FALSE))</f>
        <v xml:space="preserve"> </v>
      </c>
      <c r="F172" s="31" t="str">
        <f>IF(LEN(VLOOKUP($A172,Questions!$B:$AA,23,FALSE))=0,"",VLOOKUP($A172,Questions!$B:$AA,23,FALSE))</f>
        <v xml:space="preserve"> </v>
      </c>
      <c r="G172" s="31" t="str">
        <f>IF(LEN(VLOOKUP($A172,Questions!$B:$AA,24,FALSE))=0,"",VLOOKUP($A172,Questions!$B:$AA,24,FALSE))</f>
        <v xml:space="preserve"> </v>
      </c>
      <c r="H172" s="32" t="str">
        <f>IF(LEN(VLOOKUP($A172,Questions!$B:$AA,25,FALSE))=0,"",VLOOKUP($A172,Questions!$B:$AA,25,FALSE))</f>
        <v xml:space="preserve"> </v>
      </c>
      <c r="I172" s="30" t="str">
        <f>IF(LEN(VLOOKUP($A172,Questions!$B:$AA,26,FALSE))=0,"",VLOOKUP($A172,Questions!$B:$AA,26,FALSE))</f>
        <v xml:space="preserve"> </v>
      </c>
      <c r="J172" s="30"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11" t="s">
        <v>242</v>
      </c>
      <c r="B173" s="24" t="str">
        <f>VLOOKUP(A173,'HECVAT - Full | Vendor Response'!A$26:B$283,2,FALSE)</f>
        <v>Describe or provide a reference to the availability of cooling and fire suppression systems in all datacenters where institution data will reside.</v>
      </c>
      <c r="C173" s="30" t="str">
        <f>IF(LEN(VLOOKUP($A173,Questions!$B:$AA,20,FALSE))=0,"",VLOOKUP($A173,Questions!$B:$AA,20,FALSE))</f>
        <v xml:space="preserve"> </v>
      </c>
      <c r="D173" s="32" t="str">
        <f>IF(LEN(VLOOKUP($A173,Questions!$B:$AA,21,FALSE))=0,"",VLOOKUP($A173,Questions!$B:$AA,21,FALSE))</f>
        <v xml:space="preserve"> </v>
      </c>
      <c r="E173" s="30" t="str">
        <f>IF(LEN(VLOOKUP($A173,Questions!$B:$AA,22,FALSE))=0,"",VLOOKUP($A173,Questions!$B:$AA,22,FALSE))</f>
        <v xml:space="preserve"> </v>
      </c>
      <c r="F173" s="31" t="str">
        <f>IF(LEN(VLOOKUP($A173,Questions!$B:$AA,23,FALSE))=0,"",VLOOKUP($A173,Questions!$B:$AA,23,FALSE))</f>
        <v xml:space="preserve"> </v>
      </c>
      <c r="G173" s="31" t="str">
        <f>IF(LEN(VLOOKUP($A173,Questions!$B:$AA,24,FALSE))=0,"",VLOOKUP($A173,Questions!$B:$AA,24,FALSE))</f>
        <v xml:space="preserve"> </v>
      </c>
      <c r="H173" s="32" t="str">
        <f>IF(LEN(VLOOKUP($A173,Questions!$B:$AA,25,FALSE))=0,"",VLOOKUP($A173,Questions!$B:$AA,25,FALSE))</f>
        <v xml:space="preserve"> </v>
      </c>
      <c r="I173" s="30" t="str">
        <f>IF(LEN(VLOOKUP($A173,Questions!$B:$AA,26,FALSE))=0,"",VLOOKUP($A173,Questions!$B:$AA,26,FALSE))</f>
        <v xml:space="preserve"> </v>
      </c>
      <c r="J173" s="30"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1" t="s">
        <v>243</v>
      </c>
      <c r="B174" s="24" t="str">
        <f>VLOOKUP(A174,'HECVAT - Full | Vendor Response'!A$26:B$283,2,FALSE)</f>
        <v>Do you have Internet Service Provider (ISP) Redundancy?</v>
      </c>
      <c r="C174" s="31" t="str">
        <f>IF(LEN(VLOOKUP($A174,Questions!$B:$AA,20,FALSE))=0,"",VLOOKUP($A174,Questions!$B:$AA,20,FALSE))</f>
        <v xml:space="preserve"> </v>
      </c>
      <c r="D174" s="32" t="str">
        <f>IF(LEN(VLOOKUP($A174,Questions!$B:$AA,21,FALSE))=0,"",VLOOKUP($A174,Questions!$B:$AA,21,FALSE))</f>
        <v xml:space="preserve"> </v>
      </c>
      <c r="E174" s="30" t="str">
        <f>IF(LEN(VLOOKUP($A174,Questions!$B:$AA,22,FALSE))=0,"",VLOOKUP($A174,Questions!$B:$AA,22,FALSE))</f>
        <v xml:space="preserve"> </v>
      </c>
      <c r="F174" s="31" t="str">
        <f>IF(LEN(VLOOKUP($A174,Questions!$B:$AA,23,FALSE))=0,"",VLOOKUP($A174,Questions!$B:$AA,23,FALSE))</f>
        <v xml:space="preserve"> </v>
      </c>
      <c r="G174" s="31" t="str">
        <f>IF(LEN(VLOOKUP($A174,Questions!$B:$AA,24,FALSE))=0,"",VLOOKUP($A174,Questions!$B:$AA,24,FALSE))</f>
        <v xml:space="preserve"> </v>
      </c>
      <c r="H174" s="32" t="str">
        <f>IF(LEN(VLOOKUP($A174,Questions!$B:$AA,25,FALSE))=0,"",VLOOKUP($A174,Questions!$B:$AA,25,FALSE))</f>
        <v xml:space="preserve"> </v>
      </c>
      <c r="I174" s="32" t="str">
        <f>IF(LEN(VLOOKUP($A174,Questions!$B:$AA,26,FALSE))=0,"",VLOOKUP($A174,Questions!$B:$AA,26,FALSE))</f>
        <v xml:space="preserve"> </v>
      </c>
      <c r="J174" s="32"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1" customFormat="1" ht="48" customHeight="1" x14ac:dyDescent="0.2">
      <c r="A175" s="11" t="s">
        <v>244</v>
      </c>
      <c r="B175" s="24" t="str">
        <f>VLOOKUP(A175,'HECVAT - Full | Vendor Response'!A$26:B$283,2,FALSE)</f>
        <v>Does every datacenter where the Institution's data will reside have multiple telephone company or network provider entrances to the facility?</v>
      </c>
      <c r="C175" s="30" t="str">
        <f>IF(LEN(VLOOKUP($A175,Questions!$B:$AA,20,FALSE))=0,"",VLOOKUP($A175,Questions!$B:$AA,20,FALSE))</f>
        <v xml:space="preserve"> </v>
      </c>
      <c r="D175" s="32" t="str">
        <f>IF(LEN(VLOOKUP($A175,Questions!$B:$AA,21,FALSE))=0,"",VLOOKUP($A175,Questions!$B:$AA,21,FALSE))</f>
        <v xml:space="preserve"> </v>
      </c>
      <c r="E175" s="30" t="str">
        <f>IF(LEN(VLOOKUP($A175,Questions!$B:$AA,22,FALSE))=0,"",VLOOKUP($A175,Questions!$B:$AA,22,FALSE))</f>
        <v xml:space="preserve"> </v>
      </c>
      <c r="F175" s="30" t="str">
        <f>IF(LEN(VLOOKUP($A175,Questions!$B:$AA,23,FALSE))=0,"",VLOOKUP($A175,Questions!$B:$AA,23,FALSE))</f>
        <v xml:space="preserve"> </v>
      </c>
      <c r="G175" s="31" t="str">
        <f>IF(LEN(VLOOKUP($A175,Questions!$B:$AA,24,FALSE))=0,"",VLOOKUP($A175,Questions!$B:$AA,24,FALSE))</f>
        <v xml:space="preserve"> </v>
      </c>
      <c r="H175" s="32" t="str">
        <f>IF(LEN(VLOOKUP($A175,Questions!$B:$AA,25,FALSE))=0,"",VLOOKUP($A175,Questions!$B:$AA,25,FALSE))</f>
        <v xml:space="preserve"> </v>
      </c>
      <c r="I175" s="32" t="str">
        <f>IF(LEN(VLOOKUP($A175,Questions!$B:$AA,26,FALSE))=0,"",VLOOKUP($A175,Questions!$B:$AA,26,FALSE))</f>
        <v xml:space="preserve"> </v>
      </c>
      <c r="J175" s="32" t="str">
        <f>IF(LEN(VLOOKUP($A175,Questions!$B:$AB,27,FALSE))=0,"",VLOOKUP($A175,Questions!$B:$AB,27,FALSE))</f>
        <v xml:space="preserve"> </v>
      </c>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row>
    <row r="176" spans="1:259" ht="64.25" customHeight="1" x14ac:dyDescent="0.2">
      <c r="A176" s="11" t="s">
        <v>245</v>
      </c>
      <c r="B176" s="24" t="str">
        <f>VLOOKUP(A176,'HECVAT - Full | Vendor Response'!A$26:B$283,2,FALSE)</f>
        <v>Are you requiring multi-factor authentication for administrators of your cloud environment?</v>
      </c>
      <c r="C176" s="31" t="str">
        <f>IF(LEN(VLOOKUP($A176,Questions!$B:$AA,20,FALSE))=0,"",VLOOKUP($A176,Questions!$B:$AA,20,FALSE))</f>
        <v xml:space="preserve"> </v>
      </c>
      <c r="D176" s="32" t="str">
        <f>IF(LEN(VLOOKUP($A176,Questions!$B:$AA,21,FALSE))=0,"",VLOOKUP($A176,Questions!$B:$AA,21,FALSE))</f>
        <v xml:space="preserve"> </v>
      </c>
      <c r="E176" s="30" t="str">
        <f>IF(LEN(VLOOKUP($A176,Questions!$B:$AA,22,FALSE))=0,"",VLOOKUP($A176,Questions!$B:$AA,22,FALSE))</f>
        <v xml:space="preserve"> </v>
      </c>
      <c r="F176" s="30" t="str">
        <f>IF(LEN(VLOOKUP($A176,Questions!$B:$AA,23,FALSE))=0,"",VLOOKUP($A176,Questions!$B:$AA,23,FALSE))</f>
        <v xml:space="preserve"> </v>
      </c>
      <c r="G176" s="31" t="str">
        <f>IF(LEN(VLOOKUP($A176,Questions!$B:$AA,24,FALSE))=0,"",VLOOKUP($A176,Questions!$B:$AA,24,FALSE))</f>
        <v xml:space="preserve"> </v>
      </c>
      <c r="H176" s="32" t="str">
        <f>IF(LEN(VLOOKUP($A176,Questions!$B:$AA,25,FALSE))=0,"",VLOOKUP($A176,Questions!$B:$AA,25,FALSE))</f>
        <v xml:space="preserve"> </v>
      </c>
      <c r="I176" s="32" t="str">
        <f>IF(LEN(VLOOKUP($A176,Questions!$B:$AA,26,FALSE))=0,"",VLOOKUP($A176,Questions!$B:$AA,26,FALSE))</f>
        <v xml:space="preserve"> </v>
      </c>
      <c r="J176" s="32"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11" t="s">
        <v>246</v>
      </c>
      <c r="B177" s="24" t="str">
        <f>VLOOKUP(A177,'HECVAT - Full | Vendor Response'!A$26:B$283,2,FALSE)</f>
        <v>Are you using your cloud providers available hardening tools or pre-hardened images?</v>
      </c>
      <c r="C177" s="31" t="str">
        <f>IF(LEN(VLOOKUP($A177,Questions!$B:$AA,20,FALSE))=0,"",VLOOKUP($A177,Questions!$B:$AA,20,FALSE))</f>
        <v xml:space="preserve"> </v>
      </c>
      <c r="D177" s="32" t="str">
        <f>IF(LEN(VLOOKUP($A177,Questions!$B:$AA,21,FALSE))=0,"",VLOOKUP($A177,Questions!$B:$AA,21,FALSE))</f>
        <v xml:space="preserve"> </v>
      </c>
      <c r="E177" s="30" t="str">
        <f>IF(LEN(VLOOKUP($A177,Questions!$B:$AA,22,FALSE))=0,"",VLOOKUP($A177,Questions!$B:$AA,22,FALSE))</f>
        <v xml:space="preserve"> </v>
      </c>
      <c r="F177" s="30" t="str">
        <f>IF(LEN(VLOOKUP($A177,Questions!$B:$AA,23,FALSE))=0,"",VLOOKUP($A177,Questions!$B:$AA,23,FALSE))</f>
        <v xml:space="preserve"> </v>
      </c>
      <c r="G177" s="32" t="str">
        <f>IF(LEN(VLOOKUP($A177,Questions!$B:$AA,24,FALSE))=0,"",VLOOKUP($A177,Questions!$B:$AA,24,FALSE))</f>
        <v xml:space="preserve"> </v>
      </c>
      <c r="H177" s="32" t="str">
        <f>IF(LEN(VLOOKUP($A177,Questions!$B:$AA,25,FALSE))=0,"",VLOOKUP($A177,Questions!$B:$AA,25,FALSE))</f>
        <v xml:space="preserve"> </v>
      </c>
      <c r="I177" s="32" t="str">
        <f>IF(LEN(VLOOKUP($A177,Questions!$B:$AA,26,FALSE))=0,"",VLOOKUP($A177,Questions!$B:$AA,26,FALSE))</f>
        <v xml:space="preserve"> </v>
      </c>
      <c r="J177" s="32"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11" t="s">
        <v>247</v>
      </c>
      <c r="B178" s="24" t="str">
        <f>VLOOKUP(A178,'HECVAT - Full | Vendor Response'!A$26:B$283,2,FALSE)</f>
        <v>Does your cloud vendor have access to your encryption keys?</v>
      </c>
      <c r="C178" s="31" t="str">
        <f>IF(LEN(VLOOKUP($A178,Questions!$B:$AA,20,FALSE))=0,"",VLOOKUP($A178,Questions!$B:$AA,20,FALSE))</f>
        <v xml:space="preserve"> </v>
      </c>
      <c r="D178" s="32" t="str">
        <f>IF(LEN(VLOOKUP($A178,Questions!$B:$AA,21,FALSE))=0,"",VLOOKUP($A178,Questions!$B:$AA,21,FALSE))</f>
        <v xml:space="preserve"> </v>
      </c>
      <c r="E178" s="30" t="str">
        <f>IF(LEN(VLOOKUP($A178,Questions!$B:$AA,22,FALSE))=0,"",VLOOKUP($A178,Questions!$B:$AA,22,FALSE))</f>
        <v xml:space="preserve"> </v>
      </c>
      <c r="F178" s="31" t="str">
        <f>IF(LEN(VLOOKUP($A178,Questions!$B:$AA,23,FALSE))=0,"",VLOOKUP($A178,Questions!$B:$AA,23,FALSE))</f>
        <v xml:space="preserve"> </v>
      </c>
      <c r="G178" s="32" t="str">
        <f>IF(LEN(VLOOKUP($A178,Questions!$B:$AA,24,FALSE))=0,"",VLOOKUP($A178,Questions!$B:$AA,24,FALSE))</f>
        <v xml:space="preserve"> </v>
      </c>
      <c r="H178" s="30" t="str">
        <f>IF(LEN(VLOOKUP($A178,Questions!$B:$AA,25,FALSE))=0,"",VLOOKUP($A178,Questions!$B:$AA,25,FALSE))</f>
        <v xml:space="preserve"> </v>
      </c>
      <c r="I178" s="32" t="str">
        <f>IF(LEN(VLOOKUP($A178,Questions!$B:$AA,26,FALSE))=0,"",VLOOKUP($A178,Questions!$B:$AA,26,FALSE))</f>
        <v xml:space="preserve"> </v>
      </c>
      <c r="J178" s="32"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87" t="str">
        <f>IF(OR($C$28="No",$C$30="Yes"),"DRP - Optional based on QUALIFIER response.","Disaster Recovery Plan")</f>
        <v>Disaster Recovery Plan</v>
      </c>
      <c r="B179" s="287"/>
      <c r="C179" s="19" t="str">
        <f>C$22</f>
        <v>CIS Critical Security Controls v6.1</v>
      </c>
      <c r="D179" s="19" t="str">
        <f t="shared" ref="D179:J179" si="11">D$22</f>
        <v>HIPAA</v>
      </c>
      <c r="E179" s="19" t="str">
        <f t="shared" si="11"/>
        <v>ISO 27002:27013</v>
      </c>
      <c r="F179" s="19" t="str">
        <f t="shared" si="11"/>
        <v>NIST Cybersecurity Framework</v>
      </c>
      <c r="G179" s="19" t="str">
        <f t="shared" si="11"/>
        <v>NIST SP 800-171r1</v>
      </c>
      <c r="H179" s="19" t="str">
        <f t="shared" si="11"/>
        <v>NIST SP 800-53r4</v>
      </c>
      <c r="I179" s="19" t="str">
        <f t="shared" si="11"/>
        <v>PCI DSS</v>
      </c>
      <c r="J179" s="19"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11" t="s">
        <v>248</v>
      </c>
      <c r="B180" s="24" t="str">
        <f>VLOOKUP(A180,'HECVAT - Full | Vendor Response'!A$26:B$283,2,FALSE)</f>
        <v>Describe or provide a reference to your Disaster Recovery Plan (DRP).</v>
      </c>
      <c r="C180" s="30" t="str">
        <f>IF(LEN(VLOOKUP($A180,Questions!$B:$AA,20,FALSE))=0,"",VLOOKUP($A180,Questions!$B:$AA,20,FALSE))</f>
        <v xml:space="preserve"> </v>
      </c>
      <c r="D180" s="32" t="str">
        <f>IF(LEN(VLOOKUP($A180,Questions!$B:$AA,21,FALSE))=0,"",VLOOKUP($A180,Questions!$B:$AA,21,FALSE))</f>
        <v xml:space="preserve"> </v>
      </c>
      <c r="E180" s="30" t="str">
        <f>IF(LEN(VLOOKUP($A180,Questions!$B:$AA,22,FALSE))=0,"",VLOOKUP($A180,Questions!$B:$AA,22,FALSE))</f>
        <v xml:space="preserve"> </v>
      </c>
      <c r="F180" s="30" t="str">
        <f>IF(LEN(VLOOKUP($A180,Questions!$B:$AA,23,FALSE))=0,"",VLOOKUP($A180,Questions!$B:$AA,23,FALSE))</f>
        <v xml:space="preserve"> </v>
      </c>
      <c r="G180" s="30" t="str">
        <f>IF(LEN(VLOOKUP($A180,Questions!$B:$AA,24,FALSE))=0,"",VLOOKUP($A180,Questions!$B:$AA,24,FALSE))</f>
        <v xml:space="preserve"> </v>
      </c>
      <c r="H180" s="17" t="str">
        <f>IF(LEN(VLOOKUP($A180,Questions!$B:$AA,25,FALSE))=0,"",VLOOKUP($A180,Questions!$B:$AA,25,FALSE))</f>
        <v xml:space="preserve"> </v>
      </c>
      <c r="I180" s="17" t="str">
        <f>IF(LEN(VLOOKUP($A180,Questions!$B:$AA,26,FALSE))=0,"",VLOOKUP($A180,Questions!$B:$AA,26,FALSE))</f>
        <v xml:space="preserve"> </v>
      </c>
      <c r="J180" s="17"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1" t="s">
        <v>249</v>
      </c>
      <c r="B181" s="24" t="str">
        <f>VLOOKUP(A181,'HECVAT - Full | Vendor Response'!A$26:B$283,2,FALSE)</f>
        <v>Is an owner assigned who is responsible for the maintenance and review of the DRP?</v>
      </c>
      <c r="C181" s="30" t="str">
        <f>IF(LEN(VLOOKUP($A181,Questions!$B:$AA,20,FALSE))=0,"",VLOOKUP($A181,Questions!$B:$AA,20,FALSE))</f>
        <v xml:space="preserve"> </v>
      </c>
      <c r="D181" s="32" t="str">
        <f>IF(LEN(VLOOKUP($A181,Questions!$B:$AA,21,FALSE))=0,"",VLOOKUP($A181,Questions!$B:$AA,21,FALSE))</f>
        <v xml:space="preserve"> </v>
      </c>
      <c r="E181" s="30" t="str">
        <f>IF(LEN(VLOOKUP($A181,Questions!$B:$AA,22,FALSE))=0,"",VLOOKUP($A181,Questions!$B:$AA,22,FALSE))</f>
        <v xml:space="preserve"> </v>
      </c>
      <c r="F181" s="30" t="str">
        <f>IF(LEN(VLOOKUP($A181,Questions!$B:$AA,23,FALSE))=0,"",VLOOKUP($A181,Questions!$B:$AA,23,FALSE))</f>
        <v xml:space="preserve"> </v>
      </c>
      <c r="G181" s="30" t="str">
        <f>IF(LEN(VLOOKUP($A181,Questions!$B:$AA,24,FALSE))=0,"",VLOOKUP($A181,Questions!$B:$AA,24,FALSE))</f>
        <v xml:space="preserve"> </v>
      </c>
      <c r="H181" s="17" t="str">
        <f>IF(LEN(VLOOKUP($A181,Questions!$B:$AA,25,FALSE))=0,"",VLOOKUP($A181,Questions!$B:$AA,25,FALSE))</f>
        <v xml:space="preserve"> </v>
      </c>
      <c r="I181" s="17" t="str">
        <f>IF(LEN(VLOOKUP($A181,Questions!$B:$AA,26,FALSE))=0,"",VLOOKUP($A181,Questions!$B:$AA,26,FALSE))</f>
        <v xml:space="preserve"> </v>
      </c>
      <c r="J181" s="17"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1" t="s">
        <v>250</v>
      </c>
      <c r="B182" s="24" t="str">
        <f>VLOOKUP(A182,'HECVAT - Full | Vendor Response'!A$26:B$283,2,FALSE)</f>
        <v>Can the Institution review your DRP and supporting documentation?</v>
      </c>
      <c r="C182" s="30" t="str">
        <f>IF(LEN(VLOOKUP($A182,Questions!$B:$AA,20,FALSE))=0,"",VLOOKUP($A182,Questions!$B:$AA,20,FALSE))</f>
        <v xml:space="preserve"> </v>
      </c>
      <c r="D182" s="32" t="str">
        <f>IF(LEN(VLOOKUP($A182,Questions!$B:$AA,21,FALSE))=0,"",VLOOKUP($A182,Questions!$B:$AA,21,FALSE))</f>
        <v xml:space="preserve"> </v>
      </c>
      <c r="E182" s="31" t="str">
        <f>IF(LEN(VLOOKUP($A182,Questions!$B:$AA,22,FALSE))=0,"",VLOOKUP($A182,Questions!$B:$AA,22,FALSE))</f>
        <v xml:space="preserve"> </v>
      </c>
      <c r="F182" s="30" t="str">
        <f>IF(LEN(VLOOKUP($A182,Questions!$B:$AA,23,FALSE))=0,"",VLOOKUP($A182,Questions!$B:$AA,23,FALSE))</f>
        <v xml:space="preserve"> </v>
      </c>
      <c r="G182" s="30" t="str">
        <f>IF(LEN(VLOOKUP($A182,Questions!$B:$AA,24,FALSE))=0,"",VLOOKUP($A182,Questions!$B:$AA,24,FALSE))</f>
        <v xml:space="preserve"> </v>
      </c>
      <c r="H182" s="17" t="str">
        <f>IF(LEN(VLOOKUP($A182,Questions!$B:$AA,25,FALSE))=0,"",VLOOKUP($A182,Questions!$B:$AA,25,FALSE))</f>
        <v xml:space="preserve"> </v>
      </c>
      <c r="I182" s="17" t="str">
        <f>IF(LEN(VLOOKUP($A182,Questions!$B:$AA,26,FALSE))=0,"",VLOOKUP($A182,Questions!$B:$AA,26,FALSE))</f>
        <v xml:space="preserve"> </v>
      </c>
      <c r="J182" s="17"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1" t="s">
        <v>251</v>
      </c>
      <c r="B183" s="24" t="str">
        <f>VLOOKUP(A183,'HECVAT - Full | Vendor Response'!A$26:B$283,2,FALSE)</f>
        <v>Are any disaster recovery locations outside the Institution's geographic region?</v>
      </c>
      <c r="C183" s="30" t="str">
        <f>IF(LEN(VLOOKUP($A183,Questions!$B:$AA,20,FALSE))=0,"",VLOOKUP($A183,Questions!$B:$AA,20,FALSE))</f>
        <v xml:space="preserve"> </v>
      </c>
      <c r="D183" s="32" t="str">
        <f>IF(LEN(VLOOKUP($A183,Questions!$B:$AA,21,FALSE))=0,"",VLOOKUP($A183,Questions!$B:$AA,21,FALSE))</f>
        <v xml:space="preserve"> </v>
      </c>
      <c r="E183" s="30" t="str">
        <f>IF(LEN(VLOOKUP($A183,Questions!$B:$AA,22,FALSE))=0,"",VLOOKUP($A183,Questions!$B:$AA,22,FALSE))</f>
        <v xml:space="preserve"> </v>
      </c>
      <c r="F183" s="30" t="str">
        <f>IF(LEN(VLOOKUP($A183,Questions!$B:$AA,23,FALSE))=0,"",VLOOKUP($A183,Questions!$B:$AA,23,FALSE))</f>
        <v xml:space="preserve"> </v>
      </c>
      <c r="G183" s="31" t="str">
        <f>IF(LEN(VLOOKUP($A183,Questions!$B:$AA,24,FALSE))=0,"",VLOOKUP($A183,Questions!$B:$AA,24,FALSE))</f>
        <v xml:space="preserve"> </v>
      </c>
      <c r="H183" s="17" t="str">
        <f>IF(LEN(VLOOKUP($A183,Questions!$B:$AA,25,FALSE))=0,"",VLOOKUP($A183,Questions!$B:$AA,25,FALSE))</f>
        <v xml:space="preserve"> </v>
      </c>
      <c r="I183" s="17" t="str">
        <f>IF(LEN(VLOOKUP($A183,Questions!$B:$AA,26,FALSE))=0,"",VLOOKUP($A183,Questions!$B:$AA,26,FALSE))</f>
        <v xml:space="preserve"> </v>
      </c>
      <c r="J183" s="17"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1" t="s">
        <v>252</v>
      </c>
      <c r="B184" s="24" t="str">
        <f>VLOOKUP(A184,'HECVAT - Full | Vendor Response'!A$26:B$283,2,FALSE)</f>
        <v>Does your organization have a disaster recovery site or a contracted Disaster Recovery provider?</v>
      </c>
      <c r="C184" s="30" t="str">
        <f>IF(LEN(VLOOKUP($A184,Questions!$B:$AA,20,FALSE))=0,"",VLOOKUP($A184,Questions!$B:$AA,20,FALSE))</f>
        <v xml:space="preserve"> </v>
      </c>
      <c r="D184" s="32" t="str">
        <f>IF(LEN(VLOOKUP($A184,Questions!$B:$AA,21,FALSE))=0,"",VLOOKUP($A184,Questions!$B:$AA,21,FALSE))</f>
        <v xml:space="preserve"> </v>
      </c>
      <c r="E184" s="30" t="str">
        <f>IF(LEN(VLOOKUP($A184,Questions!$B:$AA,22,FALSE))=0,"",VLOOKUP($A184,Questions!$B:$AA,22,FALSE))</f>
        <v xml:space="preserve"> </v>
      </c>
      <c r="F184" s="30" t="str">
        <f>IF(LEN(VLOOKUP($A184,Questions!$B:$AA,23,FALSE))=0,"",VLOOKUP($A184,Questions!$B:$AA,23,FALSE))</f>
        <v xml:space="preserve"> </v>
      </c>
      <c r="G184" s="31" t="str">
        <f>IF(LEN(VLOOKUP($A184,Questions!$B:$AA,24,FALSE))=0,"",VLOOKUP($A184,Questions!$B:$AA,24,FALSE))</f>
        <v xml:space="preserve"> </v>
      </c>
      <c r="H184" s="17" t="str">
        <f>IF(LEN(VLOOKUP($A184,Questions!$B:$AA,25,FALSE))=0,"",VLOOKUP($A184,Questions!$B:$AA,25,FALSE))</f>
        <v xml:space="preserve"> </v>
      </c>
      <c r="I184" s="31" t="str">
        <f>IF(LEN(VLOOKUP($A184,Questions!$B:$AA,26,FALSE))=0,"",VLOOKUP($A184,Questions!$B:$AA,26,FALSE))</f>
        <v xml:space="preserve"> </v>
      </c>
      <c r="J184" s="31"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1" t="s">
        <v>253</v>
      </c>
      <c r="B185" s="24" t="str">
        <f>VLOOKUP(A185,'HECVAT - Full | Vendor Response'!A$26:B$283,2,FALSE)</f>
        <v>Does your organization conduct an annual test of relocating to this site for disaster recovery purposes?</v>
      </c>
      <c r="C185" s="30" t="str">
        <f>IF(LEN(VLOOKUP($A185,Questions!$B:$AA,20,FALSE))=0,"",VLOOKUP($A185,Questions!$B:$AA,20,FALSE))</f>
        <v xml:space="preserve"> </v>
      </c>
      <c r="D185" s="32" t="str">
        <f>IF(LEN(VLOOKUP($A185,Questions!$B:$AA,21,FALSE))=0,"",VLOOKUP($A185,Questions!$B:$AA,21,FALSE))</f>
        <v xml:space="preserve"> </v>
      </c>
      <c r="E185" s="30" t="str">
        <f>IF(LEN(VLOOKUP($A185,Questions!$B:$AA,22,FALSE))=0,"",VLOOKUP($A185,Questions!$B:$AA,22,FALSE))</f>
        <v xml:space="preserve"> </v>
      </c>
      <c r="F185" s="30" t="str">
        <f>IF(LEN(VLOOKUP($A185,Questions!$B:$AA,23,FALSE))=0,"",VLOOKUP($A185,Questions!$B:$AA,23,FALSE))</f>
        <v xml:space="preserve"> </v>
      </c>
      <c r="G185" s="31" t="str">
        <f>IF(LEN(VLOOKUP($A185,Questions!$B:$AA,24,FALSE))=0,"",VLOOKUP($A185,Questions!$B:$AA,24,FALSE))</f>
        <v xml:space="preserve"> </v>
      </c>
      <c r="H185" s="17" t="str">
        <f>IF(LEN(VLOOKUP($A185,Questions!$B:$AA,25,FALSE))=0,"",VLOOKUP($A185,Questions!$B:$AA,25,FALSE))</f>
        <v xml:space="preserve"> </v>
      </c>
      <c r="I185" s="31" t="str">
        <f>IF(LEN(VLOOKUP($A185,Questions!$B:$AA,26,FALSE))=0,"",VLOOKUP($A185,Questions!$B:$AA,26,FALSE))</f>
        <v xml:space="preserve"> </v>
      </c>
      <c r="J185" s="31"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1" t="s">
        <v>254</v>
      </c>
      <c r="B186" s="24" t="str">
        <f>VLOOKUP(A186,'HECVAT - Full | Vendor Response'!A$26:B$283,2,FALSE)</f>
        <v>Is there a defined problem/issue escalation plan in your DRP for impacted clients?</v>
      </c>
      <c r="C186" s="30" t="str">
        <f>IF(LEN(VLOOKUP($A186,Questions!$B:$AA,20,FALSE))=0,"",VLOOKUP($A186,Questions!$B:$AA,20,FALSE))</f>
        <v xml:space="preserve"> </v>
      </c>
      <c r="D186" s="32" t="str">
        <f>IF(LEN(VLOOKUP($A186,Questions!$B:$AA,21,FALSE))=0,"",VLOOKUP($A186,Questions!$B:$AA,21,FALSE))</f>
        <v xml:space="preserve"> </v>
      </c>
      <c r="E186" s="31" t="str">
        <f>IF(LEN(VLOOKUP($A186,Questions!$B:$AA,22,FALSE))=0,"",VLOOKUP($A186,Questions!$B:$AA,22,FALSE))</f>
        <v xml:space="preserve"> </v>
      </c>
      <c r="F186" s="30" t="str">
        <f>IF(LEN(VLOOKUP($A186,Questions!$B:$AA,23,FALSE))=0,"",VLOOKUP($A186,Questions!$B:$AA,23,FALSE))</f>
        <v xml:space="preserve"> </v>
      </c>
      <c r="G186" s="30" t="str">
        <f>IF(LEN(VLOOKUP($A186,Questions!$B:$AA,24,FALSE))=0,"",VLOOKUP($A186,Questions!$B:$AA,24,FALSE))</f>
        <v xml:space="preserve"> </v>
      </c>
      <c r="H186" s="17" t="str">
        <f>IF(LEN(VLOOKUP($A186,Questions!$B:$AA,25,FALSE))=0,"",VLOOKUP($A186,Questions!$B:$AA,25,FALSE))</f>
        <v xml:space="preserve"> </v>
      </c>
      <c r="I186" s="17" t="str">
        <f>IF(LEN(VLOOKUP($A186,Questions!$B:$AA,26,FALSE))=0,"",VLOOKUP($A186,Questions!$B:$AA,26,FALSE))</f>
        <v xml:space="preserve"> </v>
      </c>
      <c r="J186" s="17"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1" t="s">
        <v>255</v>
      </c>
      <c r="B187" s="24" t="str">
        <f>VLOOKUP(A187,'HECVAT - Full | Vendor Response'!A$26:B$283,2,FALSE)</f>
        <v>Is there a documented communication plan in your DRP for impacted clients?</v>
      </c>
      <c r="C187" s="30" t="str">
        <f>IF(LEN(VLOOKUP($A187,Questions!$B:$AA,20,FALSE))=0,"",VLOOKUP($A187,Questions!$B:$AA,20,FALSE))</f>
        <v xml:space="preserve"> </v>
      </c>
      <c r="D187" s="32" t="str">
        <f>IF(LEN(VLOOKUP($A187,Questions!$B:$AA,21,FALSE))=0,"",VLOOKUP($A187,Questions!$B:$AA,21,FALSE))</f>
        <v xml:space="preserve"> </v>
      </c>
      <c r="E187" s="30" t="str">
        <f>IF(LEN(VLOOKUP($A187,Questions!$B:$AA,22,FALSE))=0,"",VLOOKUP($A187,Questions!$B:$AA,22,FALSE))</f>
        <v xml:space="preserve"> </v>
      </c>
      <c r="F187" s="30" t="str">
        <f>IF(LEN(VLOOKUP($A187,Questions!$B:$AA,23,FALSE))=0,"",VLOOKUP($A187,Questions!$B:$AA,23,FALSE))</f>
        <v xml:space="preserve"> </v>
      </c>
      <c r="G187" s="30" t="str">
        <f>IF(LEN(VLOOKUP($A187,Questions!$B:$AA,24,FALSE))=0,"",VLOOKUP($A187,Questions!$B:$AA,24,FALSE))</f>
        <v xml:space="preserve"> </v>
      </c>
      <c r="H187" s="17" t="str">
        <f>IF(LEN(VLOOKUP($A187,Questions!$B:$AA,25,FALSE))=0,"",VLOOKUP($A187,Questions!$B:$AA,25,FALSE))</f>
        <v xml:space="preserve"> </v>
      </c>
      <c r="I187" s="17" t="str">
        <f>IF(LEN(VLOOKUP($A187,Questions!$B:$AA,26,FALSE))=0,"",VLOOKUP($A187,Questions!$B:$AA,26,FALSE))</f>
        <v xml:space="preserve"> </v>
      </c>
      <c r="J187" s="17"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1" t="s">
        <v>256</v>
      </c>
      <c r="B188" s="24" t="str">
        <f>VLOOKUP(A188,'HECVAT - Full | Vendor Response'!A$26:B$283,2,FALSE)</f>
        <v>Describe or provide a reference to how your disaster recovery plan is tested? (i.e. scope of DR tests, end-to-end testing, etc.)</v>
      </c>
      <c r="C188" s="30" t="str">
        <f>IF(LEN(VLOOKUP($A188,Questions!$B:$AA,20,FALSE))=0,"",VLOOKUP($A188,Questions!$B:$AA,20,FALSE))</f>
        <v xml:space="preserve"> </v>
      </c>
      <c r="D188" s="32" t="str">
        <f>IF(LEN(VLOOKUP($A188,Questions!$B:$AA,21,FALSE))=0,"",VLOOKUP($A188,Questions!$B:$AA,21,FALSE))</f>
        <v xml:space="preserve"> </v>
      </c>
      <c r="E188" s="30" t="str">
        <f>IF(LEN(VLOOKUP($A188,Questions!$B:$AA,22,FALSE))=0,"",VLOOKUP($A188,Questions!$B:$AA,22,FALSE))</f>
        <v xml:space="preserve"> </v>
      </c>
      <c r="F188" s="30" t="str">
        <f>IF(LEN(VLOOKUP($A188,Questions!$B:$AA,23,FALSE))=0,"",VLOOKUP($A188,Questions!$B:$AA,23,FALSE))</f>
        <v xml:space="preserve"> </v>
      </c>
      <c r="G188" s="30" t="str">
        <f>IF(LEN(VLOOKUP($A188,Questions!$B:$AA,24,FALSE))=0,"",VLOOKUP($A188,Questions!$B:$AA,24,FALSE))</f>
        <v xml:space="preserve"> </v>
      </c>
      <c r="H188" s="17" t="str">
        <f>IF(LEN(VLOOKUP($A188,Questions!$B:$AA,25,FALSE))=0,"",VLOOKUP($A188,Questions!$B:$AA,25,FALSE))</f>
        <v xml:space="preserve"> </v>
      </c>
      <c r="I188" s="31" t="str">
        <f>IF(LEN(VLOOKUP($A188,Questions!$B:$AA,26,FALSE))=0,"",VLOOKUP($A188,Questions!$B:$AA,26,FALSE))</f>
        <v xml:space="preserve"> </v>
      </c>
      <c r="J188" s="31"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1" t="s">
        <v>257</v>
      </c>
      <c r="B189" s="24" t="str">
        <f>VLOOKUP(A189,'HECVAT - Full | Vendor Response'!A$26:B$283,2,FALSE)</f>
        <v>Has the Disaster Recovery Plan been tested in the last year?</v>
      </c>
      <c r="C189" s="30" t="str">
        <f>IF(LEN(VLOOKUP($A189,Questions!$B:$AA,20,FALSE))=0,"",VLOOKUP($A189,Questions!$B:$AA,20,FALSE))</f>
        <v xml:space="preserve"> </v>
      </c>
      <c r="D189" s="32" t="str">
        <f>IF(LEN(VLOOKUP($A189,Questions!$B:$AA,21,FALSE))=0,"",VLOOKUP($A189,Questions!$B:$AA,21,FALSE))</f>
        <v xml:space="preserve"> </v>
      </c>
      <c r="E189" s="30" t="str">
        <f>IF(LEN(VLOOKUP($A189,Questions!$B:$AA,22,FALSE))=0,"",VLOOKUP($A189,Questions!$B:$AA,22,FALSE))</f>
        <v xml:space="preserve"> </v>
      </c>
      <c r="F189" s="30" t="str">
        <f>IF(LEN(VLOOKUP($A189,Questions!$B:$AA,23,FALSE))=0,"",VLOOKUP($A189,Questions!$B:$AA,23,FALSE))</f>
        <v xml:space="preserve"> </v>
      </c>
      <c r="G189" s="30" t="str">
        <f>IF(LEN(VLOOKUP($A189,Questions!$B:$AA,24,FALSE))=0,"",VLOOKUP($A189,Questions!$B:$AA,24,FALSE))</f>
        <v xml:space="preserve"> </v>
      </c>
      <c r="H189" s="17" t="str">
        <f>IF(LEN(VLOOKUP($A189,Questions!$B:$AA,25,FALSE))=0,"",VLOOKUP($A189,Questions!$B:$AA,25,FALSE))</f>
        <v xml:space="preserve"> </v>
      </c>
      <c r="I189" s="31" t="str">
        <f>IF(LEN(VLOOKUP($A189,Questions!$B:$AA,26,FALSE))=0,"",VLOOKUP($A189,Questions!$B:$AA,26,FALSE))</f>
        <v xml:space="preserve"> </v>
      </c>
      <c r="J189" s="31"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1" t="s">
        <v>258</v>
      </c>
      <c r="B190" s="24" t="str">
        <f>VLOOKUP(A190,'HECVAT - Full | Vendor Response'!A$26:B$283,2,FALSE)</f>
        <v>Are all components of the DRP reviewed at least annually and updated as needed to reflect change?</v>
      </c>
      <c r="C190" s="30" t="str">
        <f>IF(LEN(VLOOKUP($A190,Questions!$B:$AA,20,FALSE))=0,"",VLOOKUP($A190,Questions!$B:$AA,20,FALSE))</f>
        <v xml:space="preserve"> </v>
      </c>
      <c r="D190" s="32" t="str">
        <f>IF(LEN(VLOOKUP($A190,Questions!$B:$AA,21,FALSE))=0,"",VLOOKUP($A190,Questions!$B:$AA,21,FALSE))</f>
        <v xml:space="preserve"> </v>
      </c>
      <c r="E190" s="30" t="str">
        <f>IF(LEN(VLOOKUP($A190,Questions!$B:$AA,22,FALSE))=0,"",VLOOKUP($A190,Questions!$B:$AA,22,FALSE))</f>
        <v xml:space="preserve"> </v>
      </c>
      <c r="F190" s="30" t="str">
        <f>IF(LEN(VLOOKUP($A190,Questions!$B:$AA,23,FALSE))=0,"",VLOOKUP($A190,Questions!$B:$AA,23,FALSE))</f>
        <v xml:space="preserve"> </v>
      </c>
      <c r="G190" s="31" t="str">
        <f>IF(LEN(VLOOKUP($A190,Questions!$B:$AA,24,FALSE))=0,"",VLOOKUP($A190,Questions!$B:$AA,24,FALSE))</f>
        <v xml:space="preserve"> </v>
      </c>
      <c r="H190" s="17" t="str">
        <f>IF(LEN(VLOOKUP($A190,Questions!$B:$AA,25,FALSE))=0,"",VLOOKUP($A190,Questions!$B:$AA,25,FALSE))</f>
        <v xml:space="preserve"> </v>
      </c>
      <c r="I190" s="17" t="str">
        <f>IF(LEN(VLOOKUP($A190,Questions!$B:$AA,26,FALSE))=0,"",VLOOKUP($A190,Questions!$B:$AA,26,FALSE))</f>
        <v xml:space="preserve"> </v>
      </c>
      <c r="J190" s="17"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87" t="str">
        <f>IF($C$30="","Firewalls, IDS, IPS, and Networking",IF($C$30="Yes","FW/IDPS/Networks - Optional based on QUALIFIER response.","Firewalls, IDS, IPS, and Networking"))</f>
        <v>Firewalls, IDS, IPS, and Networking</v>
      </c>
      <c r="B191" s="287"/>
      <c r="C191" s="19" t="str">
        <f>C$22</f>
        <v>CIS Critical Security Controls v6.1</v>
      </c>
      <c r="D191" s="19" t="str">
        <f t="shared" ref="D191:J191" si="12">D$22</f>
        <v>HIPAA</v>
      </c>
      <c r="E191" s="19" t="str">
        <f t="shared" si="12"/>
        <v>ISO 27002:27013</v>
      </c>
      <c r="F191" s="19" t="str">
        <f t="shared" si="12"/>
        <v>NIST Cybersecurity Framework</v>
      </c>
      <c r="G191" s="19" t="str">
        <f t="shared" si="12"/>
        <v>NIST SP 800-171r1</v>
      </c>
      <c r="H191" s="19" t="str">
        <f t="shared" si="12"/>
        <v>NIST SP 800-53r4</v>
      </c>
      <c r="I191" s="19" t="str">
        <f t="shared" si="12"/>
        <v>PCI DSS</v>
      </c>
      <c r="J191" s="19"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11" t="s">
        <v>259</v>
      </c>
      <c r="B192" s="24" t="str">
        <f>VLOOKUP(A192,'HECVAT - Full | Vendor Response'!A$26:B$283,2,FALSE)</f>
        <v>Are you utilizing a stateful packet inspection (SPI) firewall?</v>
      </c>
      <c r="C192" s="30" t="str">
        <f>IF(LEN(VLOOKUP($A192,Questions!$B:$AA,20,FALSE))=0,"",VLOOKUP($A192,Questions!$B:$AA,20,FALSE))</f>
        <v xml:space="preserve"> </v>
      </c>
      <c r="D192" s="32" t="str">
        <f>IF(LEN(VLOOKUP($A192,Questions!$B:$AA,21,FALSE))=0,"",VLOOKUP($A192,Questions!$B:$AA,21,FALSE))</f>
        <v xml:space="preserve"> </v>
      </c>
      <c r="E192" s="30" t="str">
        <f>IF(LEN(VLOOKUP($A192,Questions!$B:$AA,22,FALSE))=0,"",VLOOKUP($A192,Questions!$B:$AA,22,FALSE))</f>
        <v xml:space="preserve"> </v>
      </c>
      <c r="F192" s="30" t="str">
        <f>IF(LEN(VLOOKUP($A192,Questions!$B:$AA,23,FALSE))=0,"",VLOOKUP($A192,Questions!$B:$AA,23,FALSE))</f>
        <v xml:space="preserve"> </v>
      </c>
      <c r="G192" s="31" t="str">
        <f>IF(LEN(VLOOKUP($A192,Questions!$B:$AA,24,FALSE))=0,"",VLOOKUP($A192,Questions!$B:$AA,24,FALSE))</f>
        <v xml:space="preserve"> </v>
      </c>
      <c r="H192" s="31" t="str">
        <f>IF(LEN(VLOOKUP($A192,Questions!$B:$AA,25,FALSE))=0,"",VLOOKUP($A192,Questions!$B:$AA,25,FALSE))</f>
        <v xml:space="preserve"> </v>
      </c>
      <c r="I192" s="135" t="str">
        <f>IF(LEN(VLOOKUP($A192,Questions!$B:$AA,26,FALSE))=0,"",VLOOKUP($A192,Questions!$B:$AA,26,FALSE))</f>
        <v xml:space="preserve"> </v>
      </c>
      <c r="J192" s="135"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1" t="s">
        <v>260</v>
      </c>
      <c r="B193" s="24" t="str">
        <f>VLOOKUP(A193,'HECVAT - Full | Vendor Response'!A$26:B$283,2,FALSE)</f>
        <v>Is authority for firewall change approval documented?  Please list approver names or titles in Additional Info</v>
      </c>
      <c r="C193" s="30" t="str">
        <f>IF(LEN(VLOOKUP($A193,Questions!$B:$AA,20,FALSE))=0,"",VLOOKUP($A193,Questions!$B:$AA,20,FALSE))</f>
        <v xml:space="preserve"> </v>
      </c>
      <c r="D193" s="32" t="str">
        <f>IF(LEN(VLOOKUP($A193,Questions!$B:$AA,21,FALSE))=0,"",VLOOKUP($A193,Questions!$B:$AA,21,FALSE))</f>
        <v xml:space="preserve"> </v>
      </c>
      <c r="E193" s="30" t="str">
        <f>IF(LEN(VLOOKUP($A193,Questions!$B:$AA,22,FALSE))=0,"",VLOOKUP($A193,Questions!$B:$AA,22,FALSE))</f>
        <v xml:space="preserve"> </v>
      </c>
      <c r="F193" s="30" t="str">
        <f>IF(LEN(VLOOKUP($A193,Questions!$B:$AA,23,FALSE))=0,"",VLOOKUP($A193,Questions!$B:$AA,23,FALSE))</f>
        <v xml:space="preserve"> </v>
      </c>
      <c r="G193" s="31" t="str">
        <f>IF(LEN(VLOOKUP($A193,Questions!$B:$AA,24,FALSE))=0,"",VLOOKUP($A193,Questions!$B:$AA,24,FALSE))</f>
        <v xml:space="preserve"> </v>
      </c>
      <c r="H193" s="31" t="str">
        <f>IF(LEN(VLOOKUP($A193,Questions!$B:$AA,25,FALSE))=0,"",VLOOKUP($A193,Questions!$B:$AA,25,FALSE))</f>
        <v xml:space="preserve"> </v>
      </c>
      <c r="I193" s="135" t="str">
        <f>IF(LEN(VLOOKUP($A193,Questions!$B:$AA,26,FALSE))=0,"",VLOOKUP($A193,Questions!$B:$AA,26,FALSE))</f>
        <v xml:space="preserve"> </v>
      </c>
      <c r="J193" s="13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11" t="s">
        <v>261</v>
      </c>
      <c r="B194" s="24" t="str">
        <f>VLOOKUP(A194,'HECVAT - Full | Vendor Response'!A$26:B$283,2,FALSE)</f>
        <v>Do you have a documented policy for firewall change requests?</v>
      </c>
      <c r="C194" s="30" t="str">
        <f>IF(LEN(VLOOKUP($A194,Questions!$B:$AA,20,FALSE))=0,"",VLOOKUP($A194,Questions!$B:$AA,20,FALSE))</f>
        <v xml:space="preserve"> </v>
      </c>
      <c r="D194" s="32" t="str">
        <f>IF(LEN(VLOOKUP($A194,Questions!$B:$AA,21,FALSE))=0,"",VLOOKUP($A194,Questions!$B:$AA,21,FALSE))</f>
        <v xml:space="preserve"> </v>
      </c>
      <c r="E194" s="30" t="str">
        <f>IF(LEN(VLOOKUP($A194,Questions!$B:$AA,22,FALSE))=0,"",VLOOKUP($A194,Questions!$B:$AA,22,FALSE))</f>
        <v xml:space="preserve"> </v>
      </c>
      <c r="F194" s="30" t="str">
        <f>IF(LEN(VLOOKUP($A194,Questions!$B:$AA,23,FALSE))=0,"",VLOOKUP($A194,Questions!$B:$AA,23,FALSE))</f>
        <v xml:space="preserve"> </v>
      </c>
      <c r="G194" s="31" t="str">
        <f>IF(LEN(VLOOKUP($A194,Questions!$B:$AA,24,FALSE))=0,"",VLOOKUP($A194,Questions!$B:$AA,24,FALSE))</f>
        <v xml:space="preserve"> </v>
      </c>
      <c r="H194" s="31" t="str">
        <f>IF(LEN(VLOOKUP($A194,Questions!$B:$AA,25,FALSE))=0,"",VLOOKUP($A194,Questions!$B:$AA,25,FALSE))</f>
        <v xml:space="preserve"> </v>
      </c>
      <c r="I194" s="135" t="str">
        <f>IF(LEN(VLOOKUP($A194,Questions!$B:$AA,26,FALSE))=0,"",VLOOKUP($A194,Questions!$B:$AA,26,FALSE))</f>
        <v xml:space="preserve"> </v>
      </c>
      <c r="J194" s="13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11" t="s">
        <v>262</v>
      </c>
      <c r="B195" s="24" t="str">
        <f>VLOOKUP(A195,'HECVAT - Full | Vendor Response'!A$26:B$283,2,FALSE)</f>
        <v>Have you implemented an Intrusion Detection System (network-based)?</v>
      </c>
      <c r="C195" s="30" t="str">
        <f>IF(LEN(VLOOKUP($A195,Questions!$B:$AA,20,FALSE))=0,"",VLOOKUP($A195,Questions!$B:$AA,20,FALSE))</f>
        <v xml:space="preserve"> </v>
      </c>
      <c r="D195" s="32" t="str">
        <f>IF(LEN(VLOOKUP($A195,Questions!$B:$AA,21,FALSE))=0,"",VLOOKUP($A195,Questions!$B:$AA,21,FALSE))</f>
        <v xml:space="preserve"> </v>
      </c>
      <c r="E195" s="30" t="str">
        <f>IF(LEN(VLOOKUP($A195,Questions!$B:$AA,22,FALSE))=0,"",VLOOKUP($A195,Questions!$B:$AA,22,FALSE))</f>
        <v xml:space="preserve"> </v>
      </c>
      <c r="F195" s="30" t="str">
        <f>IF(LEN(VLOOKUP($A195,Questions!$B:$AA,23,FALSE))=0,"",VLOOKUP($A195,Questions!$B:$AA,23,FALSE))</f>
        <v xml:space="preserve"> </v>
      </c>
      <c r="G195" s="31" t="str">
        <f>IF(LEN(VLOOKUP($A195,Questions!$B:$AA,24,FALSE))=0,"",VLOOKUP($A195,Questions!$B:$AA,24,FALSE))</f>
        <v xml:space="preserve"> </v>
      </c>
      <c r="H195" s="31" t="str">
        <f>IF(LEN(VLOOKUP($A195,Questions!$B:$AA,25,FALSE))=0,"",VLOOKUP($A195,Questions!$B:$AA,25,FALSE))</f>
        <v xml:space="preserve"> </v>
      </c>
      <c r="I195" s="135" t="str">
        <f>IF(LEN(VLOOKUP($A195,Questions!$B:$AA,26,FALSE))=0,"",VLOOKUP($A195,Questions!$B:$AA,26,FALSE))</f>
        <v xml:space="preserve"> </v>
      </c>
      <c r="J195" s="13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1" t="s">
        <v>263</v>
      </c>
      <c r="B196" s="24" t="str">
        <f>VLOOKUP(A196,'HECVAT - Full | Vendor Response'!A$26:B$283,2,FALSE)</f>
        <v>Have you implemented an Intrusion Prevention System (network-based)?</v>
      </c>
      <c r="C196" s="30" t="str">
        <f>IF(LEN(VLOOKUP($A196,Questions!$B:$AA,20,FALSE))=0,"",VLOOKUP($A196,Questions!$B:$AA,20,FALSE))</f>
        <v xml:space="preserve"> </v>
      </c>
      <c r="D196" s="32" t="str">
        <f>IF(LEN(VLOOKUP($A196,Questions!$B:$AA,21,FALSE))=0,"",VLOOKUP($A196,Questions!$B:$AA,21,FALSE))</f>
        <v xml:space="preserve"> </v>
      </c>
      <c r="E196" s="30" t="str">
        <f>IF(LEN(VLOOKUP($A196,Questions!$B:$AA,22,FALSE))=0,"",VLOOKUP($A196,Questions!$B:$AA,22,FALSE))</f>
        <v xml:space="preserve"> </v>
      </c>
      <c r="F196" s="30" t="str">
        <f>IF(LEN(VLOOKUP($A196,Questions!$B:$AA,23,FALSE))=0,"",VLOOKUP($A196,Questions!$B:$AA,23,FALSE))</f>
        <v xml:space="preserve"> </v>
      </c>
      <c r="G196" s="30" t="str">
        <f>IF(LEN(VLOOKUP($A196,Questions!$B:$AA,24,FALSE))=0,"",VLOOKUP($A196,Questions!$B:$AA,24,FALSE))</f>
        <v xml:space="preserve"> </v>
      </c>
      <c r="H196" s="30" t="str">
        <f>IF(LEN(VLOOKUP($A196,Questions!$B:$AA,25,FALSE))=0,"",VLOOKUP($A196,Questions!$B:$AA,25,FALSE))</f>
        <v xml:space="preserve"> </v>
      </c>
      <c r="I196" s="135" t="str">
        <f>IF(LEN(VLOOKUP($A196,Questions!$B:$AA,26,FALSE))=0,"",VLOOKUP($A196,Questions!$B:$AA,26,FALSE))</f>
        <v xml:space="preserve"> </v>
      </c>
      <c r="J196" s="13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1" t="s">
        <v>264</v>
      </c>
      <c r="B197" s="24" t="str">
        <f>VLOOKUP(A197,'HECVAT - Full | Vendor Response'!A$26:B$283,2,FALSE)</f>
        <v>Do you employ host-based intrusion detection?</v>
      </c>
      <c r="C197" s="30" t="str">
        <f>IF(LEN(VLOOKUP($A197,Questions!$B:$AA,20,FALSE))=0,"",VLOOKUP($A197,Questions!$B:$AA,20,FALSE))</f>
        <v xml:space="preserve"> </v>
      </c>
      <c r="D197" s="32" t="str">
        <f>IF(LEN(VLOOKUP($A197,Questions!$B:$AA,21,FALSE))=0,"",VLOOKUP($A197,Questions!$B:$AA,21,FALSE))</f>
        <v xml:space="preserve"> </v>
      </c>
      <c r="E197" s="30" t="str">
        <f>IF(LEN(VLOOKUP($A197,Questions!$B:$AA,22,FALSE))=0,"",VLOOKUP($A197,Questions!$B:$AA,22,FALSE))</f>
        <v xml:space="preserve"> </v>
      </c>
      <c r="F197" s="30" t="str">
        <f>IF(LEN(VLOOKUP($A197,Questions!$B:$AA,23,FALSE))=0,"",VLOOKUP($A197,Questions!$B:$AA,23,FALSE))</f>
        <v xml:space="preserve"> </v>
      </c>
      <c r="G197" s="30" t="str">
        <f>IF(LEN(VLOOKUP($A197,Questions!$B:$AA,24,FALSE))=0,"",VLOOKUP($A197,Questions!$B:$AA,24,FALSE))</f>
        <v xml:space="preserve"> </v>
      </c>
      <c r="H197" s="30" t="str">
        <f>IF(LEN(VLOOKUP($A197,Questions!$B:$AA,25,FALSE))=0,"",VLOOKUP($A197,Questions!$B:$AA,25,FALSE))</f>
        <v xml:space="preserve"> </v>
      </c>
      <c r="I197" s="135" t="str">
        <f>IF(LEN(VLOOKUP($A197,Questions!$B:$AA,26,FALSE))=0,"",VLOOKUP($A197,Questions!$B:$AA,26,FALSE))</f>
        <v xml:space="preserve"> </v>
      </c>
      <c r="J197" s="13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1" t="s">
        <v>265</v>
      </c>
      <c r="B198" s="24" t="str">
        <f>VLOOKUP(A198,'HECVAT - Full | Vendor Response'!A$26:B$283,2,FALSE)</f>
        <v>Do you employ host-based intrusion prevention?</v>
      </c>
      <c r="C198" s="30" t="str">
        <f>IF(LEN(VLOOKUP($A198,Questions!$B:$AA,20,FALSE))=0,"",VLOOKUP($A198,Questions!$B:$AA,20,FALSE))</f>
        <v xml:space="preserve"> </v>
      </c>
      <c r="D198" s="32" t="str">
        <f>IF(LEN(VLOOKUP($A198,Questions!$B:$AA,21,FALSE))=0,"",VLOOKUP($A198,Questions!$B:$AA,21,FALSE))</f>
        <v xml:space="preserve"> </v>
      </c>
      <c r="E198" s="30" t="str">
        <f>IF(LEN(VLOOKUP($A198,Questions!$B:$AA,22,FALSE))=0,"",VLOOKUP($A198,Questions!$B:$AA,22,FALSE))</f>
        <v xml:space="preserve"> </v>
      </c>
      <c r="F198" s="30" t="str">
        <f>IF(LEN(VLOOKUP($A198,Questions!$B:$AA,23,FALSE))=0,"",VLOOKUP($A198,Questions!$B:$AA,23,FALSE))</f>
        <v xml:space="preserve"> </v>
      </c>
      <c r="G198" s="30" t="str">
        <f>IF(LEN(VLOOKUP($A198,Questions!$B:$AA,24,FALSE))=0,"",VLOOKUP($A198,Questions!$B:$AA,24,FALSE))</f>
        <v xml:space="preserve"> </v>
      </c>
      <c r="H198" s="30" t="str">
        <f>IF(LEN(VLOOKUP($A198,Questions!$B:$AA,25,FALSE))=0,"",VLOOKUP($A198,Questions!$B:$AA,25,FALSE))</f>
        <v xml:space="preserve"> </v>
      </c>
      <c r="I198" s="135" t="str">
        <f>IF(LEN(VLOOKUP($A198,Questions!$B:$AA,26,FALSE))=0,"",VLOOKUP($A198,Questions!$B:$AA,26,FALSE))</f>
        <v xml:space="preserve"> </v>
      </c>
      <c r="J198" s="13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1" t="s">
        <v>266</v>
      </c>
      <c r="B199" s="24" t="str">
        <f>VLOOKUP(A199,'HECVAT - Full | Vendor Response'!A$26:B$283,2,FALSE)</f>
        <v>Are you employing any next-generation persistent threat (NGPT) monitoring?</v>
      </c>
      <c r="C199" s="30" t="str">
        <f>IF(LEN(VLOOKUP($A199,Questions!$B:$AA,20,FALSE))=0,"",VLOOKUP($A199,Questions!$B:$AA,20,FALSE))</f>
        <v xml:space="preserve"> </v>
      </c>
      <c r="D199" s="32" t="str">
        <f>IF(LEN(VLOOKUP($A199,Questions!$B:$AA,21,FALSE))=0,"",VLOOKUP($A199,Questions!$B:$AA,21,FALSE))</f>
        <v xml:space="preserve"> </v>
      </c>
      <c r="E199" s="30" t="str">
        <f>IF(LEN(VLOOKUP($A199,Questions!$B:$AA,22,FALSE))=0,"",VLOOKUP($A199,Questions!$B:$AA,22,FALSE))</f>
        <v xml:space="preserve"> </v>
      </c>
      <c r="F199" s="30" t="str">
        <f>IF(LEN(VLOOKUP($A199,Questions!$B:$AA,23,FALSE))=0,"",VLOOKUP($A199,Questions!$B:$AA,23,FALSE))</f>
        <v xml:space="preserve"> </v>
      </c>
      <c r="G199" s="30" t="str">
        <f>IF(LEN(VLOOKUP($A199,Questions!$B:$AA,24,FALSE))=0,"",VLOOKUP($A199,Questions!$B:$AA,24,FALSE))</f>
        <v xml:space="preserve"> </v>
      </c>
      <c r="H199" s="30" t="str">
        <f>IF(LEN(VLOOKUP($A199,Questions!$B:$AA,25,FALSE))=0,"",VLOOKUP($A199,Questions!$B:$AA,25,FALSE))</f>
        <v xml:space="preserve"> </v>
      </c>
      <c r="I199" s="135" t="str">
        <f>IF(LEN(VLOOKUP($A199,Questions!$B:$AA,26,FALSE))=0,"",VLOOKUP($A199,Questions!$B:$AA,26,FALSE))</f>
        <v xml:space="preserve"> </v>
      </c>
      <c r="J199" s="13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11" t="s">
        <v>267</v>
      </c>
      <c r="B200" s="24" t="str">
        <f>VLOOKUP(A200,'HECVAT - Full | Vendor Response'!A$26:B$283,2,FALSE)</f>
        <v>Do you monitor for intrusions on a 24x7x365 basis?</v>
      </c>
      <c r="C200" s="30" t="str">
        <f>IF(LEN(VLOOKUP($A200,Questions!$B:$AA,20,FALSE))=0,"",VLOOKUP($A200,Questions!$B:$AA,20,FALSE))</f>
        <v xml:space="preserve"> </v>
      </c>
      <c r="D200" s="32" t="str">
        <f>IF(LEN(VLOOKUP($A200,Questions!$B:$AA,21,FALSE))=0,"",VLOOKUP($A200,Questions!$B:$AA,21,FALSE))</f>
        <v xml:space="preserve"> </v>
      </c>
      <c r="E200" s="30" t="str">
        <f>IF(LEN(VLOOKUP($A200,Questions!$B:$AA,22,FALSE))=0,"",VLOOKUP($A200,Questions!$B:$AA,22,FALSE))</f>
        <v xml:space="preserve"> </v>
      </c>
      <c r="F200" s="31" t="str">
        <f>IF(LEN(VLOOKUP($A200,Questions!$B:$AA,23,FALSE))=0,"",VLOOKUP($A200,Questions!$B:$AA,23,FALSE))</f>
        <v xml:space="preserve"> </v>
      </c>
      <c r="G200" s="30" t="str">
        <f>IF(LEN(VLOOKUP($A200,Questions!$B:$AA,24,FALSE))=0,"",VLOOKUP($A200,Questions!$B:$AA,24,FALSE))</f>
        <v xml:space="preserve"> </v>
      </c>
      <c r="H200" s="30" t="str">
        <f>IF(LEN(VLOOKUP($A200,Questions!$B:$AA,25,FALSE))=0,"",VLOOKUP($A200,Questions!$B:$AA,25,FALSE))</f>
        <v xml:space="preserve"> </v>
      </c>
      <c r="I200" s="135" t="str">
        <f>IF(LEN(VLOOKUP($A200,Questions!$B:$AA,26,FALSE))=0,"",VLOOKUP($A200,Questions!$B:$AA,26,FALSE))</f>
        <v xml:space="preserve"> </v>
      </c>
      <c r="J200" s="13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11" t="s">
        <v>268</v>
      </c>
      <c r="B201" s="24" t="str">
        <f>VLOOKUP(A201,'HECVAT - Full | Vendor Response'!A$26:B$283,2,FALSE)</f>
        <v>Is intrusion monitoring performed internally or by a third-party service?</v>
      </c>
      <c r="C201" s="30" t="str">
        <f>IF(LEN(VLOOKUP($A201,Questions!$B:$AA,20,FALSE))=0,"",VLOOKUP($A201,Questions!$B:$AA,20,FALSE))</f>
        <v xml:space="preserve"> </v>
      </c>
      <c r="D201" s="32" t="str">
        <f>IF(LEN(VLOOKUP($A201,Questions!$B:$AA,21,FALSE))=0,"",VLOOKUP($A201,Questions!$B:$AA,21,FALSE))</f>
        <v xml:space="preserve"> </v>
      </c>
      <c r="E201" s="30" t="str">
        <f>IF(LEN(VLOOKUP($A201,Questions!$B:$AA,22,FALSE))=0,"",VLOOKUP($A201,Questions!$B:$AA,22,FALSE))</f>
        <v xml:space="preserve"> </v>
      </c>
      <c r="F201" s="30" t="str">
        <f>IF(LEN(VLOOKUP($A201,Questions!$B:$AA,23,FALSE))=0,"",VLOOKUP($A201,Questions!$B:$AA,23,FALSE))</f>
        <v xml:space="preserve"> </v>
      </c>
      <c r="G201" s="30" t="str">
        <f>IF(LEN(VLOOKUP($A201,Questions!$B:$AA,24,FALSE))=0,"",VLOOKUP($A201,Questions!$B:$AA,24,FALSE))</f>
        <v xml:space="preserve"> </v>
      </c>
      <c r="H201" s="30" t="str">
        <f>IF(LEN(VLOOKUP($A201,Questions!$B:$AA,25,FALSE))=0,"",VLOOKUP($A201,Questions!$B:$AA,25,FALSE))</f>
        <v xml:space="preserve"> </v>
      </c>
      <c r="I201" s="135" t="str">
        <f>IF(LEN(VLOOKUP($A201,Questions!$B:$AA,26,FALSE))=0,"",VLOOKUP($A201,Questions!$B:$AA,26,FALSE))</f>
        <v xml:space="preserve"> </v>
      </c>
      <c r="J201" s="13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1" t="s">
        <v>269</v>
      </c>
      <c r="B202" s="24" t="str">
        <f>VLOOKUP(A202,'HECVAT - Full | Vendor Response'!A$26:B$283,2,FALSE)</f>
        <v>Are audit logs available for all changes to the network, firewall, IDS, and IPS systems?</v>
      </c>
      <c r="C202" s="30" t="str">
        <f>IF(LEN(VLOOKUP($A202,Questions!$B:$AA,20,FALSE))=0,"",VLOOKUP($A202,Questions!$B:$AA,20,FALSE))</f>
        <v xml:space="preserve"> </v>
      </c>
      <c r="D202" s="32" t="str">
        <f>IF(LEN(VLOOKUP($A202,Questions!$B:$AA,21,FALSE))=0,"",VLOOKUP($A202,Questions!$B:$AA,21,FALSE))</f>
        <v xml:space="preserve"> </v>
      </c>
      <c r="E202" s="30" t="str">
        <f>IF(LEN(VLOOKUP($A202,Questions!$B:$AA,22,FALSE))=0,"",VLOOKUP($A202,Questions!$B:$AA,22,FALSE))</f>
        <v xml:space="preserve"> </v>
      </c>
      <c r="F202" s="30" t="str">
        <f>IF(LEN(VLOOKUP($A202,Questions!$B:$AA,23,FALSE))=0,"",VLOOKUP($A202,Questions!$B:$AA,23,FALSE))</f>
        <v xml:space="preserve"> </v>
      </c>
      <c r="G202" s="30" t="str">
        <f>IF(LEN(VLOOKUP($A202,Questions!$B:$AA,24,FALSE))=0,"",VLOOKUP($A202,Questions!$B:$AA,24,FALSE))</f>
        <v xml:space="preserve"> </v>
      </c>
      <c r="H202" s="30" t="str">
        <f>IF(LEN(VLOOKUP($A202,Questions!$B:$AA,25,FALSE))=0,"",VLOOKUP($A202,Questions!$B:$AA,25,FALSE))</f>
        <v xml:space="preserve"> </v>
      </c>
      <c r="I202" s="135" t="str">
        <f>IF(LEN(VLOOKUP($A202,Questions!$B:$AA,26,FALSE))=0,"",VLOOKUP($A202,Questions!$B:$AA,26,FALSE))</f>
        <v xml:space="preserve"> </v>
      </c>
      <c r="J202" s="13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87" t="str">
        <f>IF($C$30="","Policies, Procedures, and Processes",IF($C$30="Yes","Pol/Pro/Proc - Optional based on QUALIFIER response.","Policies, Procedures, and Processes"))</f>
        <v>Policies, Procedures, and Processes</v>
      </c>
      <c r="B203" s="287"/>
      <c r="C203" s="19" t="str">
        <f>C$22</f>
        <v>CIS Critical Security Controls v6.1</v>
      </c>
      <c r="D203" s="19" t="str">
        <f t="shared" ref="D203:J203" si="13">D$22</f>
        <v>HIPAA</v>
      </c>
      <c r="E203" s="19" t="str">
        <f t="shared" si="13"/>
        <v>ISO 27002:27013</v>
      </c>
      <c r="F203" s="19" t="str">
        <f t="shared" si="13"/>
        <v>NIST Cybersecurity Framework</v>
      </c>
      <c r="G203" s="19" t="str">
        <f t="shared" si="13"/>
        <v>NIST SP 800-171r1</v>
      </c>
      <c r="H203" s="19" t="str">
        <f t="shared" si="13"/>
        <v>NIST SP 800-53r4</v>
      </c>
      <c r="I203" s="19" t="str">
        <f t="shared" si="13"/>
        <v>PCI DSS</v>
      </c>
      <c r="J203" s="19"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11" t="s">
        <v>270</v>
      </c>
      <c r="B204" s="24" t="str">
        <f>VLOOKUP(A204,'HECVAT - Full | Vendor Response'!A$26:B$283,2,FALSE)</f>
        <v>Can you share the organization chart, mission statement, and policies for your information security unit?</v>
      </c>
      <c r="C204" s="31" t="str">
        <f>IF(LEN(VLOOKUP($A204,Questions!$B:$AA,20,FALSE))=0,"",VLOOKUP($A204,Questions!$B:$AA,20,FALSE))</f>
        <v xml:space="preserve"> </v>
      </c>
      <c r="D204" s="31" t="str">
        <f>IF(LEN(VLOOKUP($A204,Questions!$B:$AA,21,FALSE))=0,"",VLOOKUP($A204,Questions!$B:$AA,21,FALSE))</f>
        <v xml:space="preserve"> </v>
      </c>
      <c r="E204" s="30" t="str">
        <f>IF(LEN(VLOOKUP($A204,Questions!$B:$AA,22,FALSE))=0,"",VLOOKUP($A204,Questions!$B:$AA,22,FALSE))</f>
        <v xml:space="preserve"> </v>
      </c>
      <c r="F204" s="30" t="str">
        <f>IF(LEN(VLOOKUP($A204,Questions!$B:$AA,23,FALSE))=0,"",VLOOKUP($A204,Questions!$B:$AA,23,FALSE))</f>
        <v xml:space="preserve"> </v>
      </c>
      <c r="G204" s="30" t="str">
        <f>IF(LEN(VLOOKUP($A204,Questions!$B:$AA,24,FALSE))=0,"",VLOOKUP($A204,Questions!$B:$AA,24,FALSE))</f>
        <v xml:space="preserve"> </v>
      </c>
      <c r="H204" s="30" t="str">
        <f>IF(LEN(VLOOKUP($A204,Questions!$B:$AA,25,FALSE))=0,"",VLOOKUP($A204,Questions!$B:$AA,25,FALSE))</f>
        <v xml:space="preserve"> </v>
      </c>
      <c r="I204" s="30" t="str">
        <f>IF(LEN(VLOOKUP($A204,Questions!$B:$AA,26,FALSE))=0,"",VLOOKUP($A204,Questions!$B:$AA,26,FALSE))</f>
        <v xml:space="preserve"> </v>
      </c>
      <c r="J204" s="30"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11" t="s">
        <v>271</v>
      </c>
      <c r="B205" s="24" t="str">
        <f>VLOOKUP(A205,'HECVAT - Full | Vendor Response'!A$26:B$283,2,FALSE)</f>
        <v>Do you have a documented patch management process?</v>
      </c>
      <c r="C205" s="30" t="str">
        <f>IF(LEN(VLOOKUP($A205,Questions!$B:$AA,20,FALSE))=0,"",VLOOKUP($A205,Questions!$B:$AA,20,FALSE))</f>
        <v xml:space="preserve"> </v>
      </c>
      <c r="D205" s="31" t="str">
        <f>IF(LEN(VLOOKUP($A205,Questions!$B:$AA,21,FALSE))=0,"",VLOOKUP($A205,Questions!$B:$AA,21,FALSE))</f>
        <v xml:space="preserve"> </v>
      </c>
      <c r="E205" s="30" t="str">
        <f>IF(LEN(VLOOKUP($A205,Questions!$B:$AA,22,FALSE))=0,"",VLOOKUP($A205,Questions!$B:$AA,22,FALSE))</f>
        <v xml:space="preserve"> </v>
      </c>
      <c r="F205" s="30" t="str">
        <f>IF(LEN(VLOOKUP($A205,Questions!$B:$AA,23,FALSE))=0,"",VLOOKUP($A205,Questions!$B:$AA,23,FALSE))</f>
        <v xml:space="preserve"> </v>
      </c>
      <c r="G205" s="31" t="str">
        <f>IF(LEN(VLOOKUP($A205,Questions!$B:$AA,24,FALSE))=0,"",VLOOKUP($A205,Questions!$B:$AA,24,FALSE))</f>
        <v xml:space="preserve"> </v>
      </c>
      <c r="H205" s="30" t="str">
        <f>IF(LEN(VLOOKUP($A205,Questions!$B:$AA,25,FALSE))=0,"",VLOOKUP($A205,Questions!$B:$AA,25,FALSE))</f>
        <v xml:space="preserve"> </v>
      </c>
      <c r="I205" s="30" t="str">
        <f>IF(LEN(VLOOKUP($A205,Questions!$B:$AA,26,FALSE))=0,"",VLOOKUP($A205,Questions!$B:$AA,26,FALSE))</f>
        <v xml:space="preserve"> </v>
      </c>
      <c r="J205" s="30"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1" t="s">
        <v>272</v>
      </c>
      <c r="B206" s="24" t="str">
        <f>VLOOKUP(A206,'HECVAT - Full | Vendor Response'!A$26:B$283,2,FALSE)</f>
        <v>Can you accommodate encryption requirements using open standards?</v>
      </c>
      <c r="C206" s="30" t="str">
        <f>IF(LEN(VLOOKUP($A206,Questions!$B:$AA,20,FALSE))=0,"",VLOOKUP($A206,Questions!$B:$AA,20,FALSE))</f>
        <v xml:space="preserve"> </v>
      </c>
      <c r="D206" s="31" t="str">
        <f>IF(LEN(VLOOKUP($A206,Questions!$B:$AA,21,FALSE))=0,"",VLOOKUP($A206,Questions!$B:$AA,21,FALSE))</f>
        <v xml:space="preserve"> </v>
      </c>
      <c r="E206" s="30" t="str">
        <f>IF(LEN(VLOOKUP($A206,Questions!$B:$AA,22,FALSE))=0,"",VLOOKUP($A206,Questions!$B:$AA,22,FALSE))</f>
        <v xml:space="preserve"> </v>
      </c>
      <c r="F206" s="31" t="str">
        <f>IF(LEN(VLOOKUP($A206,Questions!$B:$AA,23,FALSE))=0,"",VLOOKUP($A206,Questions!$B:$AA,23,FALSE))</f>
        <v xml:space="preserve"> </v>
      </c>
      <c r="G206" s="31" t="str">
        <f>IF(LEN(VLOOKUP($A206,Questions!$B:$AA,24,FALSE))=0,"",VLOOKUP($A206,Questions!$B:$AA,24,FALSE))</f>
        <v xml:space="preserve"> </v>
      </c>
      <c r="H206" s="30" t="str">
        <f>IF(LEN(VLOOKUP($A206,Questions!$B:$AA,25,FALSE))=0,"",VLOOKUP($A206,Questions!$B:$AA,25,FALSE))</f>
        <v xml:space="preserve"> </v>
      </c>
      <c r="I206" s="30" t="str">
        <f>IF(LEN(VLOOKUP($A206,Questions!$B:$AA,26,FALSE))=0,"",VLOOKUP($A206,Questions!$B:$AA,26,FALSE))</f>
        <v xml:space="preserve"> </v>
      </c>
      <c r="J206" s="30"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11" t="s">
        <v>273</v>
      </c>
      <c r="B207" s="24" t="str">
        <f>VLOOKUP(A207,'HECVAT - Full | Vendor Response'!A$26:B$283,2,FALSE)</f>
        <v>Are information security principles designed into the product lifecycle?</v>
      </c>
      <c r="C207" s="30" t="str">
        <f>IF(LEN(VLOOKUP($A207,Questions!$B:$AA,20,FALSE))=0,"",VLOOKUP($A207,Questions!$B:$AA,20,FALSE))</f>
        <v xml:space="preserve"> </v>
      </c>
      <c r="D207" s="31" t="str">
        <f>IF(LEN(VLOOKUP($A207,Questions!$B:$AA,21,FALSE))=0,"",VLOOKUP($A207,Questions!$B:$AA,21,FALSE))</f>
        <v xml:space="preserve"> </v>
      </c>
      <c r="E207" s="30" t="str">
        <f>IF(LEN(VLOOKUP($A207,Questions!$B:$AA,22,FALSE))=0,"",VLOOKUP($A207,Questions!$B:$AA,22,FALSE))</f>
        <v xml:space="preserve"> </v>
      </c>
      <c r="F207" s="31" t="str">
        <f>IF(LEN(VLOOKUP($A207,Questions!$B:$AA,23,FALSE))=0,"",VLOOKUP($A207,Questions!$B:$AA,23,FALSE))</f>
        <v xml:space="preserve"> </v>
      </c>
      <c r="G207" s="31" t="str">
        <f>IF(LEN(VLOOKUP($A207,Questions!$B:$AA,24,FALSE))=0,"",VLOOKUP($A207,Questions!$B:$AA,24,FALSE))</f>
        <v xml:space="preserve"> </v>
      </c>
      <c r="H207" s="30" t="str">
        <f>IF(LEN(VLOOKUP($A207,Questions!$B:$AA,25,FALSE))=0,"",VLOOKUP($A207,Questions!$B:$AA,25,FALSE))</f>
        <v xml:space="preserve"> </v>
      </c>
      <c r="I207" s="30" t="str">
        <f>IF(LEN(VLOOKUP($A207,Questions!$B:$AA,26,FALSE))=0,"",VLOOKUP($A207,Questions!$B:$AA,26,FALSE))</f>
        <v xml:space="preserve"> </v>
      </c>
      <c r="J207" s="30"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1" t="s">
        <v>274</v>
      </c>
      <c r="B208" s="24" t="str">
        <f>VLOOKUP(A208,'HECVAT - Full | Vendor Response'!A$26:B$283,2,FALSE)</f>
        <v>Do you have a documented systems development life cycle (SDLC)?</v>
      </c>
      <c r="C208" s="30" t="str">
        <f>IF(LEN(VLOOKUP($A208,Questions!$B:$AA,20,FALSE))=0,"",VLOOKUP($A208,Questions!$B:$AA,20,FALSE))</f>
        <v xml:space="preserve"> </v>
      </c>
      <c r="D208" s="31" t="str">
        <f>IF(LEN(VLOOKUP($A208,Questions!$B:$AA,21,FALSE))=0,"",VLOOKUP($A208,Questions!$B:$AA,21,FALSE))</f>
        <v xml:space="preserve"> </v>
      </c>
      <c r="E208" s="30" t="str">
        <f>IF(LEN(VLOOKUP($A208,Questions!$B:$AA,22,FALSE))=0,"",VLOOKUP($A208,Questions!$B:$AA,22,FALSE))</f>
        <v xml:space="preserve"> </v>
      </c>
      <c r="F208" s="31" t="str">
        <f>IF(LEN(VLOOKUP($A208,Questions!$B:$AA,23,FALSE))=0,"",VLOOKUP($A208,Questions!$B:$AA,23,FALSE))</f>
        <v xml:space="preserve"> </v>
      </c>
      <c r="G208" s="31" t="str">
        <f>IF(LEN(VLOOKUP($A208,Questions!$B:$AA,24,FALSE))=0,"",VLOOKUP($A208,Questions!$B:$AA,24,FALSE))</f>
        <v xml:space="preserve"> </v>
      </c>
      <c r="H208" s="30" t="str">
        <f>IF(LEN(VLOOKUP($A208,Questions!$B:$AA,25,FALSE))=0,"",VLOOKUP($A208,Questions!$B:$AA,25,FALSE))</f>
        <v xml:space="preserve"> </v>
      </c>
      <c r="I208" s="30" t="str">
        <f>IF(LEN(VLOOKUP($A208,Questions!$B:$AA,26,FALSE))=0,"",VLOOKUP($A208,Questions!$B:$AA,26,FALSE))</f>
        <v xml:space="preserve"> </v>
      </c>
      <c r="J208" s="30"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1" t="s">
        <v>275</v>
      </c>
      <c r="B209" s="24" t="str">
        <f>VLOOKUP(A209,'HECVAT - Full | Vendor Response'!A$26:B$283,2,FALSE)</f>
        <v>Will you comply with applicable breach notification laws?</v>
      </c>
      <c r="C209" s="30" t="str">
        <f>IF(LEN(VLOOKUP($A209,Questions!$B:$AA,20,FALSE))=0,"",VLOOKUP($A209,Questions!$B:$AA,20,FALSE))</f>
        <v xml:space="preserve"> </v>
      </c>
      <c r="D209" s="31" t="str">
        <f>IF(LEN(VLOOKUP($A209,Questions!$B:$AA,21,FALSE))=0,"",VLOOKUP($A209,Questions!$B:$AA,21,FALSE))</f>
        <v xml:space="preserve"> </v>
      </c>
      <c r="E209" s="30" t="str">
        <f>IF(LEN(VLOOKUP($A209,Questions!$B:$AA,22,FALSE))=0,"",VLOOKUP($A209,Questions!$B:$AA,22,FALSE))</f>
        <v xml:space="preserve"> </v>
      </c>
      <c r="F209" s="30" t="str">
        <f>IF(LEN(VLOOKUP($A209,Questions!$B:$AA,23,FALSE))=0,"",VLOOKUP($A209,Questions!$B:$AA,23,FALSE))</f>
        <v xml:space="preserve"> </v>
      </c>
      <c r="G209" s="31" t="str">
        <f>IF(LEN(VLOOKUP($A209,Questions!$B:$AA,24,FALSE))=0,"",VLOOKUP($A209,Questions!$B:$AA,24,FALSE))</f>
        <v xml:space="preserve"> </v>
      </c>
      <c r="H209" s="30" t="str">
        <f>IF(LEN(VLOOKUP($A209,Questions!$B:$AA,25,FALSE))=0,"",VLOOKUP($A209,Questions!$B:$AA,25,FALSE))</f>
        <v xml:space="preserve"> </v>
      </c>
      <c r="I209" s="30" t="str">
        <f>IF(LEN(VLOOKUP($A209,Questions!$B:$AA,26,FALSE))=0,"",VLOOKUP($A209,Questions!$B:$AA,26,FALSE))</f>
        <v xml:space="preserve"> </v>
      </c>
      <c r="J209" s="30"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11" t="s">
        <v>276</v>
      </c>
      <c r="B210" s="24" t="str">
        <f>VLOOKUP(A210,'HECVAT - Full | Vendor Response'!A$26:B$283,2,FALSE)</f>
        <v>Will you comply with the Institution's IT policies with regards to user privacy and data protection?</v>
      </c>
      <c r="C210" s="30" t="str">
        <f>IF(LEN(VLOOKUP($A210,Questions!$B:$AA,20,FALSE))=0,"",VLOOKUP($A210,Questions!$B:$AA,20,FALSE))</f>
        <v xml:space="preserve"> </v>
      </c>
      <c r="D210" s="31" t="str">
        <f>IF(LEN(VLOOKUP($A210,Questions!$B:$AA,21,FALSE))=0,"",VLOOKUP($A210,Questions!$B:$AA,21,FALSE))</f>
        <v xml:space="preserve"> </v>
      </c>
      <c r="E210" s="30" t="str">
        <f>IF(LEN(VLOOKUP($A210,Questions!$B:$AA,22,FALSE))=0,"",VLOOKUP($A210,Questions!$B:$AA,22,FALSE))</f>
        <v xml:space="preserve"> </v>
      </c>
      <c r="F210" s="30" t="str">
        <f>IF(LEN(VLOOKUP($A210,Questions!$B:$AA,23,FALSE))=0,"",VLOOKUP($A210,Questions!$B:$AA,23,FALSE))</f>
        <v xml:space="preserve"> </v>
      </c>
      <c r="G210" s="30" t="str">
        <f>IF(LEN(VLOOKUP($A210,Questions!$B:$AA,24,FALSE))=0,"",VLOOKUP($A210,Questions!$B:$AA,24,FALSE))</f>
        <v xml:space="preserve"> </v>
      </c>
      <c r="H210" s="30" t="str">
        <f>IF(LEN(VLOOKUP($A210,Questions!$B:$AA,25,FALSE))=0,"",VLOOKUP($A210,Questions!$B:$AA,25,FALSE))</f>
        <v xml:space="preserve"> </v>
      </c>
      <c r="I210" s="30" t="str">
        <f>IF(LEN(VLOOKUP($A210,Questions!$B:$AA,26,FALSE))=0,"",VLOOKUP($A210,Questions!$B:$AA,26,FALSE))</f>
        <v xml:space="preserve"> </v>
      </c>
      <c r="J210" s="30"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11" t="s">
        <v>277</v>
      </c>
      <c r="B211" s="24" t="str">
        <f>VLOOKUP(A211,'HECVAT - Full | Vendor Response'!A$26:B$283,2,FALSE)</f>
        <v>Is your company subject to Institution's geographic region's laws and regulations?</v>
      </c>
      <c r="C211" s="30" t="str">
        <f>IF(LEN(VLOOKUP($A211,Questions!$B:$AA,20,FALSE))=0,"",VLOOKUP($A211,Questions!$B:$AA,20,FALSE))</f>
        <v xml:space="preserve"> </v>
      </c>
      <c r="D211" s="31" t="str">
        <f>IF(LEN(VLOOKUP($A211,Questions!$B:$AA,21,FALSE))=0,"",VLOOKUP($A211,Questions!$B:$AA,21,FALSE))</f>
        <v xml:space="preserve"> </v>
      </c>
      <c r="E211" s="30" t="str">
        <f>IF(LEN(VLOOKUP($A211,Questions!$B:$AA,22,FALSE))=0,"",VLOOKUP($A211,Questions!$B:$AA,22,FALSE))</f>
        <v xml:space="preserve"> </v>
      </c>
      <c r="F211" s="31" t="str">
        <f>IF(LEN(VLOOKUP($A211,Questions!$B:$AA,23,FALSE))=0,"",VLOOKUP($A211,Questions!$B:$AA,23,FALSE))</f>
        <v xml:space="preserve"> </v>
      </c>
      <c r="G211" s="30" t="str">
        <f>IF(LEN(VLOOKUP($A211,Questions!$B:$AA,24,FALSE))=0,"",VLOOKUP($A211,Questions!$B:$AA,24,FALSE))</f>
        <v xml:space="preserve"> </v>
      </c>
      <c r="H211" s="30" t="str">
        <f>IF(LEN(VLOOKUP($A211,Questions!$B:$AA,25,FALSE))=0,"",VLOOKUP($A211,Questions!$B:$AA,25,FALSE))</f>
        <v xml:space="preserve"> </v>
      </c>
      <c r="I211" s="30" t="str">
        <f>IF(LEN(VLOOKUP($A211,Questions!$B:$AA,26,FALSE))=0,"",VLOOKUP($A211,Questions!$B:$AA,26,FALSE))</f>
        <v xml:space="preserve"> </v>
      </c>
      <c r="J211" s="30"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11" t="s">
        <v>278</v>
      </c>
      <c r="B212" s="24" t="str">
        <f>VLOOKUP(A212,'HECVAT - Full | Vendor Response'!A$26:B$283,2,FALSE)</f>
        <v>Do you perform background screenings or multi-state background checks on all employees prior to their first day of work?</v>
      </c>
      <c r="C212" s="30" t="str">
        <f>IF(LEN(VLOOKUP($A212,Questions!$B:$AA,20,FALSE))=0,"",VLOOKUP($A212,Questions!$B:$AA,20,FALSE))</f>
        <v xml:space="preserve"> </v>
      </c>
      <c r="D212" s="31" t="str">
        <f>IF(LEN(VLOOKUP($A212,Questions!$B:$AA,21,FALSE))=0,"",VLOOKUP($A212,Questions!$B:$AA,21,FALSE))</f>
        <v xml:space="preserve"> </v>
      </c>
      <c r="E212" s="30" t="str">
        <f>IF(LEN(VLOOKUP($A212,Questions!$B:$AA,22,FALSE))=0,"",VLOOKUP($A212,Questions!$B:$AA,22,FALSE))</f>
        <v xml:space="preserve"> </v>
      </c>
      <c r="F212" s="30" t="str">
        <f>IF(LEN(VLOOKUP($A212,Questions!$B:$AA,23,FALSE))=0,"",VLOOKUP($A212,Questions!$B:$AA,23,FALSE))</f>
        <v xml:space="preserve"> </v>
      </c>
      <c r="G212" s="31" t="str">
        <f>IF(LEN(VLOOKUP($A212,Questions!$B:$AA,24,FALSE))=0,"",VLOOKUP($A212,Questions!$B:$AA,24,FALSE))</f>
        <v xml:space="preserve"> </v>
      </c>
      <c r="H212" s="30" t="str">
        <f>IF(LEN(VLOOKUP($A212,Questions!$B:$AA,25,FALSE))=0,"",VLOOKUP($A212,Questions!$B:$AA,25,FALSE))</f>
        <v xml:space="preserve"> </v>
      </c>
      <c r="I212" s="30" t="str">
        <f>IF(LEN(VLOOKUP($A212,Questions!$B:$AA,26,FALSE))=0,"",VLOOKUP($A212,Questions!$B:$AA,26,FALSE))</f>
        <v xml:space="preserve"> </v>
      </c>
      <c r="J212" s="30"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1" t="s">
        <v>279</v>
      </c>
      <c r="B213" s="24" t="str">
        <f>VLOOKUP(A213,'HECVAT - Full | Vendor Response'!A$26:B$283,2,FALSE)</f>
        <v>Do you require new employees to fill out agreements and review policies?</v>
      </c>
      <c r="C213" s="30" t="str">
        <f>IF(LEN(VLOOKUP($A213,Questions!$B:$AA,20,FALSE))=0,"",VLOOKUP($A213,Questions!$B:$AA,20,FALSE))</f>
        <v xml:space="preserve"> </v>
      </c>
      <c r="D213" s="31" t="str">
        <f>IF(LEN(VLOOKUP($A213,Questions!$B:$AA,21,FALSE))=0,"",VLOOKUP($A213,Questions!$B:$AA,21,FALSE))</f>
        <v xml:space="preserve"> </v>
      </c>
      <c r="E213" s="30" t="str">
        <f>IF(LEN(VLOOKUP($A213,Questions!$B:$AA,22,FALSE))=0,"",VLOOKUP($A213,Questions!$B:$AA,22,FALSE))</f>
        <v xml:space="preserve"> </v>
      </c>
      <c r="F213" s="30" t="str">
        <f>IF(LEN(VLOOKUP($A213,Questions!$B:$AA,23,FALSE))=0,"",VLOOKUP($A213,Questions!$B:$AA,23,FALSE))</f>
        <v xml:space="preserve"> </v>
      </c>
      <c r="G213" s="30" t="str">
        <f>IF(LEN(VLOOKUP($A213,Questions!$B:$AA,24,FALSE))=0,"",VLOOKUP($A213,Questions!$B:$AA,24,FALSE))</f>
        <v xml:space="preserve"> </v>
      </c>
      <c r="H213" s="30" t="str">
        <f>IF(LEN(VLOOKUP($A213,Questions!$B:$AA,25,FALSE))=0,"",VLOOKUP($A213,Questions!$B:$AA,25,FALSE))</f>
        <v xml:space="preserve"> </v>
      </c>
      <c r="I213" s="30" t="str">
        <f>IF(LEN(VLOOKUP($A213,Questions!$B:$AA,26,FALSE))=0,"",VLOOKUP($A213,Questions!$B:$AA,26,FALSE))</f>
        <v xml:space="preserve"> </v>
      </c>
      <c r="J213" s="30"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1" t="s">
        <v>280</v>
      </c>
      <c r="B214" s="24" t="str">
        <f>VLOOKUP(A214,'HECVAT - Full | Vendor Response'!A$26:B$283,2,FALSE)</f>
        <v>Do you have a documented information security policy?</v>
      </c>
      <c r="C214" s="30" t="str">
        <f>IF(LEN(VLOOKUP($A214,Questions!$B:$AA,20,FALSE))=0,"",VLOOKUP($A214,Questions!$B:$AA,20,FALSE))</f>
        <v xml:space="preserve"> </v>
      </c>
      <c r="D214" s="31" t="str">
        <f>IF(LEN(VLOOKUP($A214,Questions!$B:$AA,21,FALSE))=0,"",VLOOKUP($A214,Questions!$B:$AA,21,FALSE))</f>
        <v xml:space="preserve"> </v>
      </c>
      <c r="E214" s="30" t="str">
        <f>IF(LEN(VLOOKUP($A214,Questions!$B:$AA,22,FALSE))=0,"",VLOOKUP($A214,Questions!$B:$AA,22,FALSE))</f>
        <v xml:space="preserve"> </v>
      </c>
      <c r="F214" s="30" t="str">
        <f>IF(LEN(VLOOKUP($A214,Questions!$B:$AA,23,FALSE))=0,"",VLOOKUP($A214,Questions!$B:$AA,23,FALSE))</f>
        <v xml:space="preserve"> </v>
      </c>
      <c r="G214" s="30" t="str">
        <f>IF(LEN(VLOOKUP($A214,Questions!$B:$AA,24,FALSE))=0,"",VLOOKUP($A214,Questions!$B:$AA,24,FALSE))</f>
        <v xml:space="preserve"> </v>
      </c>
      <c r="H214" s="30" t="str">
        <f>IF(LEN(VLOOKUP($A214,Questions!$B:$AA,25,FALSE))=0,"",VLOOKUP($A214,Questions!$B:$AA,25,FALSE))</f>
        <v xml:space="preserve"> </v>
      </c>
      <c r="I214" s="30" t="str">
        <f>IF(LEN(VLOOKUP($A214,Questions!$B:$AA,26,FALSE))=0,"",VLOOKUP($A214,Questions!$B:$AA,26,FALSE))</f>
        <v xml:space="preserve"> </v>
      </c>
      <c r="J214" s="30"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11" t="s">
        <v>281</v>
      </c>
      <c r="B215" s="24" t="str">
        <f>VLOOKUP(A215,'HECVAT - Full | Vendor Response'!A$26:B$283,2,FALSE)</f>
        <v>Do you have an information security awareness program?</v>
      </c>
      <c r="C215" s="30" t="str">
        <f>IF(LEN(VLOOKUP($A215,Questions!$B:$AA,20,FALSE))=0,"",VLOOKUP($A215,Questions!$B:$AA,20,FALSE))</f>
        <v xml:space="preserve"> </v>
      </c>
      <c r="D215" s="31" t="str">
        <f>IF(LEN(VLOOKUP($A215,Questions!$B:$AA,21,FALSE))=0,"",VLOOKUP($A215,Questions!$B:$AA,21,FALSE))</f>
        <v xml:space="preserve"> </v>
      </c>
      <c r="E215" s="30" t="str">
        <f>IF(LEN(VLOOKUP($A215,Questions!$B:$AA,22,FALSE))=0,"",VLOOKUP($A215,Questions!$B:$AA,22,FALSE))</f>
        <v xml:space="preserve"> </v>
      </c>
      <c r="F215" s="31" t="str">
        <f>IF(LEN(VLOOKUP($A215,Questions!$B:$AA,23,FALSE))=0,"",VLOOKUP($A215,Questions!$B:$AA,23,FALSE))</f>
        <v xml:space="preserve"> </v>
      </c>
      <c r="G215" s="30" t="str">
        <f>IF(LEN(VLOOKUP($A215,Questions!$B:$AA,24,FALSE))=0,"",VLOOKUP($A215,Questions!$B:$AA,24,FALSE))</f>
        <v xml:space="preserve"> </v>
      </c>
      <c r="H215" s="30" t="str">
        <f>IF(LEN(VLOOKUP($A215,Questions!$B:$AA,25,FALSE))=0,"",VLOOKUP($A215,Questions!$B:$AA,25,FALSE))</f>
        <v xml:space="preserve"> </v>
      </c>
      <c r="I215" s="30" t="str">
        <f>IF(LEN(VLOOKUP($A215,Questions!$B:$AA,26,FALSE))=0,"",VLOOKUP($A215,Questions!$B:$AA,26,FALSE))</f>
        <v xml:space="preserve"> </v>
      </c>
      <c r="J215" s="30"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11" t="s">
        <v>282</v>
      </c>
      <c r="B216" s="24" t="str">
        <f>VLOOKUP(A216,'HECVAT - Full | Vendor Response'!A$26:B$283,2,FALSE)</f>
        <v>Is security awareness training mandatory for all employees?</v>
      </c>
      <c r="C216" s="30" t="str">
        <f>IF(LEN(VLOOKUP($A216,Questions!$B:$AA,20,FALSE))=0,"",VLOOKUP($A216,Questions!$B:$AA,20,FALSE))</f>
        <v xml:space="preserve"> </v>
      </c>
      <c r="D216" s="31" t="str">
        <f>IF(LEN(VLOOKUP($A216,Questions!$B:$AA,21,FALSE))=0,"",VLOOKUP($A216,Questions!$B:$AA,21,FALSE))</f>
        <v xml:space="preserve"> </v>
      </c>
      <c r="E216" s="30" t="str">
        <f>IF(LEN(VLOOKUP($A216,Questions!$B:$AA,22,FALSE))=0,"",VLOOKUP($A216,Questions!$B:$AA,22,FALSE))</f>
        <v xml:space="preserve"> </v>
      </c>
      <c r="F216" s="30" t="str">
        <f>IF(LEN(VLOOKUP($A216,Questions!$B:$AA,23,FALSE))=0,"",VLOOKUP($A216,Questions!$B:$AA,23,FALSE))</f>
        <v xml:space="preserve"> </v>
      </c>
      <c r="G216" s="31" t="str">
        <f>IF(LEN(VLOOKUP($A216,Questions!$B:$AA,24,FALSE))=0,"",VLOOKUP($A216,Questions!$B:$AA,24,FALSE))</f>
        <v xml:space="preserve"> </v>
      </c>
      <c r="H216" s="30" t="str">
        <f>IF(LEN(VLOOKUP($A216,Questions!$B:$AA,25,FALSE))=0,"",VLOOKUP($A216,Questions!$B:$AA,25,FALSE))</f>
        <v xml:space="preserve"> </v>
      </c>
      <c r="I216" s="30" t="str">
        <f>IF(LEN(VLOOKUP($A216,Questions!$B:$AA,26,FALSE))=0,"",VLOOKUP($A216,Questions!$B:$AA,26,FALSE))</f>
        <v xml:space="preserve"> </v>
      </c>
      <c r="J216" s="30"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11" t="s">
        <v>283</v>
      </c>
      <c r="B217" s="24" t="str">
        <f>VLOOKUP(A217,'HECVAT - Full | Vendor Response'!A$26:B$283,2,FALSE)</f>
        <v>Do you have process and procedure(s) documented, and currently followed, that require a review and update of the access-list(s) for privileged accounts?</v>
      </c>
      <c r="C217" s="30" t="str">
        <f>IF(LEN(VLOOKUP($A217,Questions!$B:$AA,20,FALSE))=0,"",VLOOKUP($A217,Questions!$B:$AA,20,FALSE))</f>
        <v xml:space="preserve"> </v>
      </c>
      <c r="D217" s="31" t="str">
        <f>IF(LEN(VLOOKUP($A217,Questions!$B:$AA,21,FALSE))=0,"",VLOOKUP($A217,Questions!$B:$AA,21,FALSE))</f>
        <v xml:space="preserve"> </v>
      </c>
      <c r="E217" s="30" t="str">
        <f>IF(LEN(VLOOKUP($A217,Questions!$B:$AA,22,FALSE))=0,"",VLOOKUP($A217,Questions!$B:$AA,22,FALSE))</f>
        <v xml:space="preserve"> </v>
      </c>
      <c r="F217" s="30" t="str">
        <f>IF(LEN(VLOOKUP($A217,Questions!$B:$AA,23,FALSE))=0,"",VLOOKUP($A217,Questions!$B:$AA,23,FALSE))</f>
        <v xml:space="preserve"> </v>
      </c>
      <c r="G217" s="30" t="str">
        <f>IF(LEN(VLOOKUP($A217,Questions!$B:$AA,24,FALSE))=0,"",VLOOKUP($A217,Questions!$B:$AA,24,FALSE))</f>
        <v xml:space="preserve"> </v>
      </c>
      <c r="H217" s="30" t="str">
        <f>IF(LEN(VLOOKUP($A217,Questions!$B:$AA,25,FALSE))=0,"",VLOOKUP($A217,Questions!$B:$AA,25,FALSE))</f>
        <v xml:space="preserve"> </v>
      </c>
      <c r="I217" s="30" t="str">
        <f>IF(LEN(VLOOKUP($A217,Questions!$B:$AA,26,FALSE))=0,"",VLOOKUP($A217,Questions!$B:$AA,26,FALSE))</f>
        <v xml:space="preserve"> </v>
      </c>
      <c r="J217" s="30"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11" t="s">
        <v>284</v>
      </c>
      <c r="B218" s="24" t="str">
        <f>VLOOKUP(A218,'HECVAT - Full | Vendor Response'!A$26:B$283,2,FALSE)</f>
        <v>Do you have documented, and currently implemented, internal audit processes and procedures?</v>
      </c>
      <c r="C218" s="30" t="str">
        <f>IF(LEN(VLOOKUP($A218,Questions!$B:$AA,20,FALSE))=0,"",VLOOKUP($A218,Questions!$B:$AA,20,FALSE))</f>
        <v xml:space="preserve"> </v>
      </c>
      <c r="D218" s="31" t="str">
        <f>IF(LEN(VLOOKUP($A218,Questions!$B:$AA,21,FALSE))=0,"",VLOOKUP($A218,Questions!$B:$AA,21,FALSE))</f>
        <v xml:space="preserve"> </v>
      </c>
      <c r="E218" s="30" t="str">
        <f>IF(LEN(VLOOKUP($A218,Questions!$B:$AA,22,FALSE))=0,"",VLOOKUP($A218,Questions!$B:$AA,22,FALSE))</f>
        <v xml:space="preserve"> </v>
      </c>
      <c r="F218" s="30" t="str">
        <f>IF(LEN(VLOOKUP($A218,Questions!$B:$AA,23,FALSE))=0,"",VLOOKUP($A218,Questions!$B:$AA,23,FALSE))</f>
        <v xml:space="preserve"> </v>
      </c>
      <c r="G218" s="31" t="str">
        <f>IF(LEN(VLOOKUP($A218,Questions!$B:$AA,24,FALSE))=0,"",VLOOKUP($A218,Questions!$B:$AA,24,FALSE))</f>
        <v xml:space="preserve"> </v>
      </c>
      <c r="H218" s="30" t="str">
        <f>IF(LEN(VLOOKUP($A218,Questions!$B:$AA,25,FALSE))=0,"",VLOOKUP($A218,Questions!$B:$AA,25,FALSE))</f>
        <v xml:space="preserve"> </v>
      </c>
      <c r="I218" s="30" t="str">
        <f>IF(LEN(VLOOKUP($A218,Questions!$B:$AA,26,FALSE))=0,"",VLOOKUP($A218,Questions!$B:$AA,26,FALSE))</f>
        <v xml:space="preserve"> </v>
      </c>
      <c r="J218" s="30"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11" t="s">
        <v>285</v>
      </c>
      <c r="B219" s="24" t="str">
        <f>VLOOKUP(A219,'HECVAT - Full | Vendor Response'!A$26:B$283,2,FALSE)</f>
        <v>Does your organization have physical security controls and policies in place?</v>
      </c>
      <c r="C219" s="30" t="str">
        <f>IF(LEN(VLOOKUP($A219,Questions!$B:$AA,20,FALSE))=0,"",VLOOKUP($A219,Questions!$B:$AA,20,FALSE))</f>
        <v xml:space="preserve"> </v>
      </c>
      <c r="D219" s="30" t="str">
        <f>IF(LEN(VLOOKUP($A219,Questions!$B:$AA,21,FALSE))=0,"",VLOOKUP($A219,Questions!$B:$AA,21,FALSE))</f>
        <v xml:space="preserve"> </v>
      </c>
      <c r="E219" s="30" t="str">
        <f>IF(LEN(VLOOKUP($A219,Questions!$B:$AA,22,FALSE))=0,"",VLOOKUP($A219,Questions!$B:$AA,22,FALSE))</f>
        <v xml:space="preserve"> </v>
      </c>
      <c r="F219" s="30" t="str">
        <f>IF(LEN(VLOOKUP($A219,Questions!$B:$AA,23,FALSE))=0,"",VLOOKUP($A219,Questions!$B:$AA,23,FALSE))</f>
        <v xml:space="preserve"> </v>
      </c>
      <c r="G219" s="31" t="str">
        <f>IF(LEN(VLOOKUP($A219,Questions!$B:$AA,24,FALSE))=0,"",VLOOKUP($A219,Questions!$B:$AA,24,FALSE))</f>
        <v xml:space="preserve"> </v>
      </c>
      <c r="H219" s="30" t="str">
        <f>IF(LEN(VLOOKUP($A219,Questions!$B:$AA,25,FALSE))=0,"",VLOOKUP($A219,Questions!$B:$AA,25,FALSE))</f>
        <v xml:space="preserve"> </v>
      </c>
      <c r="I219" s="30" t="str">
        <f>IF(LEN(VLOOKUP($A219,Questions!$B:$AA,26,FALSE))=0,"",VLOOKUP($A219,Questions!$B:$AA,26,FALSE))</f>
        <v xml:space="preserve"> </v>
      </c>
      <c r="J219" s="30"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87" t="s">
        <v>2701</v>
      </c>
      <c r="B220" s="287"/>
      <c r="C220" s="19" t="str">
        <f>C$22</f>
        <v>CIS Critical Security Controls v6.1</v>
      </c>
      <c r="D220" s="19" t="str">
        <f t="shared" ref="D220:J220" si="14">D$22</f>
        <v>HIPAA</v>
      </c>
      <c r="E220" s="19" t="str">
        <f t="shared" si="14"/>
        <v>ISO 27002:27013</v>
      </c>
      <c r="F220" s="19" t="str">
        <f t="shared" si="14"/>
        <v>NIST Cybersecurity Framework</v>
      </c>
      <c r="G220" s="19" t="str">
        <f t="shared" si="14"/>
        <v>NIST SP 800-171r1</v>
      </c>
      <c r="H220" s="19" t="str">
        <f t="shared" si="14"/>
        <v>NIST SP 800-53r4</v>
      </c>
      <c r="I220" s="19" t="str">
        <f t="shared" si="14"/>
        <v>PCI DSS</v>
      </c>
      <c r="J220" s="19"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11" t="s">
        <v>2693</v>
      </c>
      <c r="B221" s="24" t="e">
        <f>VLOOKUP(A221,'HECVAT - Full | Vendor Response'!A$26:B$283,2,FALSE)</f>
        <v>#N/A</v>
      </c>
      <c r="C221" s="31" t="e">
        <f>IF(LEN(VLOOKUP($A221,Questions!$B:$AA,20,FALSE))=0,"",VLOOKUP($A221,Questions!$B:$AA,20,FALSE))</f>
        <v>#N/A</v>
      </c>
      <c r="D221" s="31" t="e">
        <f>IF(LEN(VLOOKUP($A221,Questions!$B:$AA,21,FALSE))=0,"",VLOOKUP($A221,Questions!$B:$AA,21,FALSE))</f>
        <v>#N/A</v>
      </c>
      <c r="E221" s="30" t="e">
        <f>IF(LEN(VLOOKUP($A221,Questions!$B:$AA,22,FALSE))=0,"",VLOOKUP($A221,Questions!$B:$AA,22,FALSE))</f>
        <v>#N/A</v>
      </c>
      <c r="F221" s="31" t="e">
        <f>IF(LEN(VLOOKUP($A221,Questions!$B:$AA,23,FALSE))=0,"",VLOOKUP($A221,Questions!$B:$AA,23,FALSE))</f>
        <v>#N/A</v>
      </c>
      <c r="G221" s="31" t="e">
        <f>IF(LEN(VLOOKUP($A221,Questions!$B:$AA,24,FALSE))=0,"",VLOOKUP($A221,Questions!$B:$AA,24,FALSE))</f>
        <v>#N/A</v>
      </c>
      <c r="H221" s="30" t="e">
        <f>IF(LEN(VLOOKUP($A221,Questions!$B:$AA,25,FALSE))=0,"",VLOOKUP($A221,Questions!$B:$AA,25,FALSE))</f>
        <v>#N/A</v>
      </c>
      <c r="I221" s="31" t="e">
        <f>IF(LEN(VLOOKUP($A221,Questions!$B:$AA,26,FALSE))=0,"",VLOOKUP($A221,Questions!$B:$AA,26,FALSE))</f>
        <v>#N/A</v>
      </c>
      <c r="J221" s="31"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1" t="s">
        <v>2692</v>
      </c>
      <c r="B222" s="24" t="e">
        <f>VLOOKUP(A222,'HECVAT - Full | Vendor Response'!A$26:B$283,2,FALSE)</f>
        <v>#N/A</v>
      </c>
      <c r="C222" s="31" t="e">
        <f>IF(LEN(VLOOKUP($A222,Questions!$B:$AA,20,FALSE))=0,"",VLOOKUP($A222,Questions!$B:$AA,20,FALSE))</f>
        <v>#N/A</v>
      </c>
      <c r="D222" s="31" t="e">
        <f>IF(LEN(VLOOKUP($A222,Questions!$B:$AA,21,FALSE))=0,"",VLOOKUP($A222,Questions!$B:$AA,21,FALSE))</f>
        <v>#N/A</v>
      </c>
      <c r="E222" s="30" t="e">
        <f>IF(LEN(VLOOKUP($A222,Questions!$B:$AA,22,FALSE))=0,"",VLOOKUP($A222,Questions!$B:$AA,22,FALSE))</f>
        <v>#N/A</v>
      </c>
      <c r="F222" s="31" t="e">
        <f>IF(LEN(VLOOKUP($A222,Questions!$B:$AA,23,FALSE))=0,"",VLOOKUP($A222,Questions!$B:$AA,23,FALSE))</f>
        <v>#N/A</v>
      </c>
      <c r="G222" s="31" t="e">
        <f>IF(LEN(VLOOKUP($A222,Questions!$B:$AA,24,FALSE))=0,"",VLOOKUP($A222,Questions!$B:$AA,24,FALSE))</f>
        <v>#N/A</v>
      </c>
      <c r="H222" s="30" t="e">
        <f>IF(LEN(VLOOKUP($A222,Questions!$B:$AA,25,FALSE))=0,"",VLOOKUP($A222,Questions!$B:$AA,25,FALSE))</f>
        <v>#N/A</v>
      </c>
      <c r="I222" s="31" t="e">
        <f>IF(LEN(VLOOKUP($A222,Questions!$B:$AA,26,FALSE))=0,"",VLOOKUP($A222,Questions!$B:$AA,26,FALSE))</f>
        <v>#N/A</v>
      </c>
      <c r="J222" s="31"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1" t="s">
        <v>2690</v>
      </c>
      <c r="B223" s="24" t="e">
        <f>VLOOKUP(A223,'HECVAT - Full | Vendor Response'!A$26:B$283,2,FALSE)</f>
        <v>#N/A</v>
      </c>
      <c r="C223" s="31" t="e">
        <f>IF(LEN(VLOOKUP($A223,Questions!$B:$AA,20,FALSE))=0,"",VLOOKUP($A223,Questions!$B:$AA,20,FALSE))</f>
        <v>#N/A</v>
      </c>
      <c r="D223" s="31" t="e">
        <f>IF(LEN(VLOOKUP($A223,Questions!$B:$AA,21,FALSE))=0,"",VLOOKUP($A223,Questions!$B:$AA,21,FALSE))</f>
        <v>#N/A</v>
      </c>
      <c r="E223" s="30" t="e">
        <f>IF(LEN(VLOOKUP($A223,Questions!$B:$AA,22,FALSE))=0,"",VLOOKUP($A223,Questions!$B:$AA,22,FALSE))</f>
        <v>#N/A</v>
      </c>
      <c r="F223" s="31" t="e">
        <f>IF(LEN(VLOOKUP($A223,Questions!$B:$AA,23,FALSE))=0,"",VLOOKUP($A223,Questions!$B:$AA,23,FALSE))</f>
        <v>#N/A</v>
      </c>
      <c r="G223" s="31" t="e">
        <f>IF(LEN(VLOOKUP($A223,Questions!$B:$AA,24,FALSE))=0,"",VLOOKUP($A223,Questions!$B:$AA,24,FALSE))</f>
        <v>#N/A</v>
      </c>
      <c r="H223" s="30" t="e">
        <f>IF(LEN(VLOOKUP($A223,Questions!$B:$AA,25,FALSE))=0,"",VLOOKUP($A223,Questions!$B:$AA,25,FALSE))</f>
        <v>#N/A</v>
      </c>
      <c r="I223" s="31" t="e">
        <f>IF(LEN(VLOOKUP($A223,Questions!$B:$AA,26,FALSE))=0,"",VLOOKUP($A223,Questions!$B:$AA,26,FALSE))</f>
        <v>#N/A</v>
      </c>
      <c r="J223" s="31"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1" t="s">
        <v>2697</v>
      </c>
      <c r="B224" s="24" t="e">
        <f>VLOOKUP(A224,'HECVAT - Full | Vendor Response'!A$26:B$283,2,FALSE)</f>
        <v>#N/A</v>
      </c>
      <c r="C224" s="31" t="e">
        <f>IF(LEN(VLOOKUP($A224,Questions!$B:$AA,20,FALSE))=0,"",VLOOKUP($A224,Questions!$B:$AA,20,FALSE))</f>
        <v>#N/A</v>
      </c>
      <c r="D224" s="31" t="e">
        <f>IF(LEN(VLOOKUP($A224,Questions!$B:$AA,21,FALSE))=0,"",VLOOKUP($A224,Questions!$B:$AA,21,FALSE))</f>
        <v>#N/A</v>
      </c>
      <c r="E224" s="30" t="e">
        <f>IF(LEN(VLOOKUP($A224,Questions!$B:$AA,22,FALSE))=0,"",VLOOKUP($A224,Questions!$B:$AA,22,FALSE))</f>
        <v>#N/A</v>
      </c>
      <c r="F224" s="31" t="e">
        <f>IF(LEN(VLOOKUP($A224,Questions!$B:$AA,23,FALSE))=0,"",VLOOKUP($A224,Questions!$B:$AA,23,FALSE))</f>
        <v>#N/A</v>
      </c>
      <c r="G224" s="31" t="e">
        <f>IF(LEN(VLOOKUP($A224,Questions!$B:$AA,24,FALSE))=0,"",VLOOKUP($A224,Questions!$B:$AA,24,FALSE))</f>
        <v>#N/A</v>
      </c>
      <c r="H224" s="30" t="e">
        <f>IF(LEN(VLOOKUP($A224,Questions!$B:$AA,25,FALSE))=0,"",VLOOKUP($A224,Questions!$B:$AA,25,FALSE))</f>
        <v>#N/A</v>
      </c>
      <c r="I224" s="31" t="e">
        <f>IF(LEN(VLOOKUP($A224,Questions!$B:$AA,26,FALSE))=0,"",VLOOKUP($A224,Questions!$B:$AA,26,FALSE))</f>
        <v>#N/A</v>
      </c>
      <c r="J224" s="31"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87" t="str">
        <f>IF($C$30="","Quality Assurance",IF($C$30="Yes","Quality Assurance - Optional based on QUALIFIER response.","Quality Assurance"))</f>
        <v>Quality Assurance</v>
      </c>
      <c r="B225" s="287"/>
      <c r="C225" s="19" t="str">
        <f>C$22</f>
        <v>CIS Critical Security Controls v6.1</v>
      </c>
      <c r="D225" s="19" t="str">
        <f t="shared" ref="D225:J225" si="15">D$22</f>
        <v>HIPAA</v>
      </c>
      <c r="E225" s="19" t="str">
        <f t="shared" si="15"/>
        <v>ISO 27002:27013</v>
      </c>
      <c r="F225" s="19" t="str">
        <f t="shared" si="15"/>
        <v>NIST Cybersecurity Framework</v>
      </c>
      <c r="G225" s="19" t="str">
        <f t="shared" si="15"/>
        <v>NIST SP 800-171r1</v>
      </c>
      <c r="H225" s="19" t="str">
        <f t="shared" si="15"/>
        <v>NIST SP 800-53r4</v>
      </c>
      <c r="I225" s="19" t="str">
        <f t="shared" si="15"/>
        <v>PCI DSS</v>
      </c>
      <c r="J225" s="19"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11" t="s">
        <v>286</v>
      </c>
      <c r="B226" s="24" t="str">
        <f>VLOOKUP(A226,'HECVAT - Full | Vendor Response'!A$26:B$283,2,FALSE)</f>
        <v>Do you have a documented and currently implemented Quality Assurance program?</v>
      </c>
      <c r="C226" s="30" t="str">
        <f>IF(LEN(VLOOKUP($A226,Questions!$B:$AA,20,FALSE))=0,"",VLOOKUP($A226,Questions!$B:$AA,20,FALSE))</f>
        <v xml:space="preserve"> </v>
      </c>
      <c r="D226" s="32" t="str">
        <f>IF(LEN(VLOOKUP($A226,Questions!$B:$AA,21,FALSE))=0,"",VLOOKUP($A226,Questions!$B:$AA,21,FALSE))</f>
        <v xml:space="preserve"> </v>
      </c>
      <c r="E226" s="32" t="str">
        <f>IF(LEN(VLOOKUP($A226,Questions!$B:$AA,22,FALSE))=0,"",VLOOKUP($A226,Questions!$B:$AA,22,FALSE))</f>
        <v xml:space="preserve"> </v>
      </c>
      <c r="F226" s="32" t="str">
        <f>IF(LEN(VLOOKUP($A226,Questions!$B:$AA,23,FALSE))=0,"",VLOOKUP($A226,Questions!$B:$AA,23,FALSE))</f>
        <v xml:space="preserve"> </v>
      </c>
      <c r="G226" s="32" t="str">
        <f>IF(LEN(VLOOKUP($A226,Questions!$B:$AA,24,FALSE))=0,"",VLOOKUP($A226,Questions!$B:$AA,24,FALSE))</f>
        <v xml:space="preserve"> </v>
      </c>
      <c r="H226" s="32" t="str">
        <f>IF(LEN(VLOOKUP($A226,Questions!$B:$AA,25,FALSE))=0,"",VLOOKUP($A226,Questions!$B:$AA,25,FALSE))</f>
        <v xml:space="preserve"> </v>
      </c>
      <c r="I226" s="32" t="str">
        <f>IF(LEN(VLOOKUP($A226,Questions!$B:$AA,26,FALSE))=0,"",VLOOKUP($A226,Questions!$B:$AA,26,FALSE))</f>
        <v xml:space="preserve"> </v>
      </c>
      <c r="J226" s="32"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11" t="s">
        <v>287</v>
      </c>
      <c r="B227" s="24" t="str">
        <f>VLOOKUP(A227,'HECVAT - Full | Vendor Response'!A$26:B$283,2,FALSE)</f>
        <v>Do you comply with ISO 9001?</v>
      </c>
      <c r="C227" s="30" t="str">
        <f>IF(LEN(VLOOKUP($A227,Questions!$B:$AA,20,FALSE))=0,"",VLOOKUP($A227,Questions!$B:$AA,20,FALSE))</f>
        <v xml:space="preserve"> </v>
      </c>
      <c r="D227" s="32" t="str">
        <f>IF(LEN(VLOOKUP($A227,Questions!$B:$AA,21,FALSE))=0,"",VLOOKUP($A227,Questions!$B:$AA,21,FALSE))</f>
        <v xml:space="preserve"> </v>
      </c>
      <c r="E227" s="30" t="str">
        <f>IF(LEN(VLOOKUP($A227,Questions!$B:$AA,22,FALSE))=0,"",VLOOKUP($A227,Questions!$B:$AA,22,FALSE))</f>
        <v xml:space="preserve"> </v>
      </c>
      <c r="F227" s="31" t="str">
        <f>IF(LEN(VLOOKUP($A227,Questions!$B:$AA,23,FALSE))=0,"",VLOOKUP($A227,Questions!$B:$AA,23,FALSE))</f>
        <v xml:space="preserve"> </v>
      </c>
      <c r="G227" s="31" t="str">
        <f>IF(LEN(VLOOKUP($A227,Questions!$B:$AA,24,FALSE))=0,"",VLOOKUP($A227,Questions!$B:$AA,24,FALSE))</f>
        <v xml:space="preserve"> </v>
      </c>
      <c r="H227" s="32" t="str">
        <f>IF(LEN(VLOOKUP($A227,Questions!$B:$AA,25,FALSE))=0,"",VLOOKUP($A227,Questions!$B:$AA,25,FALSE))</f>
        <v xml:space="preserve"> </v>
      </c>
      <c r="I227" s="32" t="str">
        <f>IF(LEN(VLOOKUP($A227,Questions!$B:$AA,26,FALSE))=0,"",VLOOKUP($A227,Questions!$B:$AA,26,FALSE))</f>
        <v xml:space="preserve"> </v>
      </c>
      <c r="J227" s="32"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11" t="s">
        <v>288</v>
      </c>
      <c r="B228" s="24" t="str">
        <f>VLOOKUP(A228,'HECVAT - Full | Vendor Response'!A$26:B$283,2,FALSE)</f>
        <v>Will your company provide quality and performance metrics in relation to the scope of services and performance expectations for the services you are offering?</v>
      </c>
      <c r="C228" s="30" t="str">
        <f>IF(LEN(VLOOKUP($A228,Questions!$B:$AA,20,FALSE))=0,"",VLOOKUP($A228,Questions!$B:$AA,20,FALSE))</f>
        <v xml:space="preserve"> </v>
      </c>
      <c r="D228" s="32" t="str">
        <f>IF(LEN(VLOOKUP($A228,Questions!$B:$AA,21,FALSE))=0,"",VLOOKUP($A228,Questions!$B:$AA,21,FALSE))</f>
        <v xml:space="preserve"> </v>
      </c>
      <c r="E228" s="32" t="str">
        <f>IF(LEN(VLOOKUP($A228,Questions!$B:$AA,22,FALSE))=0,"",VLOOKUP($A228,Questions!$B:$AA,22,FALSE))</f>
        <v xml:space="preserve"> </v>
      </c>
      <c r="F228" s="31" t="str">
        <f>IF(LEN(VLOOKUP($A228,Questions!$B:$AA,23,FALSE))=0,"",VLOOKUP($A228,Questions!$B:$AA,23,FALSE))</f>
        <v xml:space="preserve"> </v>
      </c>
      <c r="G228" s="31" t="str">
        <f>IF(LEN(VLOOKUP($A228,Questions!$B:$AA,24,FALSE))=0,"",VLOOKUP($A228,Questions!$B:$AA,24,FALSE))</f>
        <v xml:space="preserve"> </v>
      </c>
      <c r="H228" s="32" t="str">
        <f>IF(LEN(VLOOKUP($A228,Questions!$B:$AA,25,FALSE))=0,"",VLOOKUP($A228,Questions!$B:$AA,25,FALSE))</f>
        <v xml:space="preserve"> </v>
      </c>
      <c r="I228" s="32" t="str">
        <f>IF(LEN(VLOOKUP($A228,Questions!$B:$AA,26,FALSE))=0,"",VLOOKUP($A228,Questions!$B:$AA,26,FALSE))</f>
        <v xml:space="preserve"> </v>
      </c>
      <c r="J228" s="32"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1" t="s">
        <v>289</v>
      </c>
      <c r="B229" s="24" t="str">
        <f>VLOOKUP(A229,'HECVAT - Full | Vendor Response'!A$26:B$283,2,FALSE)</f>
        <v>Do you incorporate customer feedback into security feature requests?</v>
      </c>
      <c r="C229" s="31" t="str">
        <f>IF(LEN(VLOOKUP($A229,Questions!$B:$AA,20,FALSE))=0,"",VLOOKUP($A229,Questions!$B:$AA,20,FALSE))</f>
        <v xml:space="preserve"> </v>
      </c>
      <c r="D229" s="32" t="str">
        <f>IF(LEN(VLOOKUP($A229,Questions!$B:$AA,21,FALSE))=0,"",VLOOKUP($A229,Questions!$B:$AA,21,FALSE))</f>
        <v xml:space="preserve"> </v>
      </c>
      <c r="E229" s="32" t="str">
        <f>IF(LEN(VLOOKUP($A229,Questions!$B:$AA,22,FALSE))=0,"",VLOOKUP($A229,Questions!$B:$AA,22,FALSE))</f>
        <v xml:space="preserve"> </v>
      </c>
      <c r="F229" s="31" t="str">
        <f>IF(LEN(VLOOKUP($A229,Questions!$B:$AA,23,FALSE))=0,"",VLOOKUP($A229,Questions!$B:$AA,23,FALSE))</f>
        <v xml:space="preserve"> </v>
      </c>
      <c r="G229" s="31" t="str">
        <f>IF(LEN(VLOOKUP($A229,Questions!$B:$AA,24,FALSE))=0,"",VLOOKUP($A229,Questions!$B:$AA,24,FALSE))</f>
        <v xml:space="preserve"> </v>
      </c>
      <c r="H229" s="32" t="str">
        <f>IF(LEN(VLOOKUP($A229,Questions!$B:$AA,25,FALSE))=0,"",VLOOKUP($A229,Questions!$B:$AA,25,FALSE))</f>
        <v xml:space="preserve"> </v>
      </c>
      <c r="I229" s="32" t="str">
        <f>IF(LEN(VLOOKUP($A229,Questions!$B:$AA,26,FALSE))=0,"",VLOOKUP($A229,Questions!$B:$AA,26,FALSE))</f>
        <v xml:space="preserve"> </v>
      </c>
      <c r="J229" s="32"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11" t="s">
        <v>290</v>
      </c>
      <c r="B230" s="24" t="str">
        <f>VLOOKUP(A230,'HECVAT - Full | Vendor Response'!A$26:B$283,2,FALSE)</f>
        <v>Can you provide an evaluation site to the institution for testing?</v>
      </c>
      <c r="C230" s="30" t="str">
        <f>IF(LEN(VLOOKUP($A230,Questions!$B:$AA,20,FALSE))=0,"",VLOOKUP($A230,Questions!$B:$AA,20,FALSE))</f>
        <v xml:space="preserve"> </v>
      </c>
      <c r="D230" s="32" t="str">
        <f>IF(LEN(VLOOKUP($A230,Questions!$B:$AA,21,FALSE))=0,"",VLOOKUP($A230,Questions!$B:$AA,21,FALSE))</f>
        <v xml:space="preserve"> </v>
      </c>
      <c r="E230" s="32" t="str">
        <f>IF(LEN(VLOOKUP($A230,Questions!$B:$AA,22,FALSE))=0,"",VLOOKUP($A230,Questions!$B:$AA,22,FALSE))</f>
        <v xml:space="preserve"> </v>
      </c>
      <c r="F230" s="31" t="str">
        <f>IF(LEN(VLOOKUP($A230,Questions!$B:$AA,23,FALSE))=0,"",VLOOKUP($A230,Questions!$B:$AA,23,FALSE))</f>
        <v xml:space="preserve"> </v>
      </c>
      <c r="G230" s="31" t="str">
        <f>IF(LEN(VLOOKUP($A230,Questions!$B:$AA,24,FALSE))=0,"",VLOOKUP($A230,Questions!$B:$AA,24,FALSE))</f>
        <v xml:space="preserve"> </v>
      </c>
      <c r="H230" s="32" t="str">
        <f>IF(LEN(VLOOKUP($A230,Questions!$B:$AA,25,FALSE))=0,"",VLOOKUP($A230,Questions!$B:$AA,25,FALSE))</f>
        <v xml:space="preserve"> </v>
      </c>
      <c r="I230" s="32" t="str">
        <f>IF(LEN(VLOOKUP($A230,Questions!$B:$AA,26,FALSE))=0,"",VLOOKUP($A230,Questions!$B:$AA,26,FALSE))</f>
        <v xml:space="preserve"> </v>
      </c>
      <c r="J230" s="32"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87" t="str">
        <f>IF($C$30="","Vulnerability Scanning",IF($C$30="Yes","Vulnerability Scanning - Optional based on QUALIFIER response.","Vulnerability Scanning"))</f>
        <v>Vulnerability Scanning</v>
      </c>
      <c r="B231" s="287"/>
      <c r="C231" s="19" t="str">
        <f>C$22</f>
        <v>CIS Critical Security Controls v6.1</v>
      </c>
      <c r="D231" s="19" t="str">
        <f t="shared" ref="D231:J231" si="16">D$22</f>
        <v>HIPAA</v>
      </c>
      <c r="E231" s="19" t="str">
        <f t="shared" si="16"/>
        <v>ISO 27002:27013</v>
      </c>
      <c r="F231" s="19" t="str">
        <f t="shared" si="16"/>
        <v>NIST Cybersecurity Framework</v>
      </c>
      <c r="G231" s="19" t="str">
        <f t="shared" si="16"/>
        <v>NIST SP 800-171r1</v>
      </c>
      <c r="H231" s="19" t="str">
        <f t="shared" si="16"/>
        <v>NIST SP 800-53r4</v>
      </c>
      <c r="I231" s="19" t="str">
        <f t="shared" si="16"/>
        <v>PCI DSS</v>
      </c>
      <c r="J231" s="19"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1" t="s">
        <v>291</v>
      </c>
      <c r="B232" s="24" t="str">
        <f>VLOOKUP(A232,'HECVAT - Full | Vendor Response'!A$26:B$283,2,FALSE)</f>
        <v>Are your systems and applications regularly scanned externally for vulnerabilities?</v>
      </c>
      <c r="C232" s="30" t="str">
        <f>IF(LEN(VLOOKUP($A232,Questions!$B:$AA,20,FALSE))=0,"",VLOOKUP($A232,Questions!$B:$AA,20,FALSE))</f>
        <v xml:space="preserve"> </v>
      </c>
      <c r="D232" s="32" t="str">
        <f>IF(LEN(VLOOKUP($A232,Questions!$B:$AA,21,FALSE))=0,"",VLOOKUP($A232,Questions!$B:$AA,21,FALSE))</f>
        <v xml:space="preserve"> </v>
      </c>
      <c r="E232" s="30" t="str">
        <f>IF(LEN(VLOOKUP($A232,Questions!$B:$AA,22,FALSE))=0,"",VLOOKUP($A232,Questions!$B:$AA,22,FALSE))</f>
        <v xml:space="preserve"> </v>
      </c>
      <c r="F232" s="30" t="str">
        <f>IF(LEN(VLOOKUP($A232,Questions!$B:$AA,23,FALSE))=0,"",VLOOKUP($A232,Questions!$B:$AA,23,FALSE))</f>
        <v xml:space="preserve"> </v>
      </c>
      <c r="G232" s="30" t="str">
        <f>IF(LEN(VLOOKUP($A232,Questions!$B:$AA,24,FALSE))=0,"",VLOOKUP($A232,Questions!$B:$AA,24,FALSE))</f>
        <v xml:space="preserve"> </v>
      </c>
      <c r="H232" s="30" t="str">
        <f>IF(LEN(VLOOKUP($A232,Questions!$B:$AA,25,FALSE))=0,"",VLOOKUP($A232,Questions!$B:$AA,25,FALSE))</f>
        <v xml:space="preserve"> </v>
      </c>
      <c r="I232" s="135" t="str">
        <f>IF(LEN(VLOOKUP($A232,Questions!$B:$AA,26,FALSE))=0,"",VLOOKUP($A232,Questions!$B:$AA,26,FALSE))</f>
        <v xml:space="preserve"> </v>
      </c>
      <c r="J232" s="135"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1" t="s">
        <v>292</v>
      </c>
      <c r="B233" s="24" t="str">
        <f>VLOOKUP(A233,'HECVAT - Full | Vendor Response'!A$26:B$283,2,FALSE)</f>
        <v>Have your systems and applications had a third party security assessment completed in the last year?</v>
      </c>
      <c r="C233" s="30" t="str">
        <f>IF(LEN(VLOOKUP($A233,Questions!$B:$AA,20,FALSE))=0,"",VLOOKUP($A233,Questions!$B:$AA,20,FALSE))</f>
        <v xml:space="preserve"> </v>
      </c>
      <c r="D233" s="32" t="str">
        <f>IF(LEN(VLOOKUP($A233,Questions!$B:$AA,21,FALSE))=0,"",VLOOKUP($A233,Questions!$B:$AA,21,FALSE))</f>
        <v xml:space="preserve"> </v>
      </c>
      <c r="E233" s="30" t="str">
        <f>IF(LEN(VLOOKUP($A233,Questions!$B:$AA,22,FALSE))=0,"",VLOOKUP($A233,Questions!$B:$AA,22,FALSE))</f>
        <v xml:space="preserve"> </v>
      </c>
      <c r="F233" s="30" t="str">
        <f>IF(LEN(VLOOKUP($A233,Questions!$B:$AA,23,FALSE))=0,"",VLOOKUP($A233,Questions!$B:$AA,23,FALSE))</f>
        <v xml:space="preserve"> </v>
      </c>
      <c r="G233" s="30" t="str">
        <f>IF(LEN(VLOOKUP($A233,Questions!$B:$AA,24,FALSE))=0,"",VLOOKUP($A233,Questions!$B:$AA,24,FALSE))</f>
        <v xml:space="preserve"> </v>
      </c>
      <c r="H233" s="30" t="str">
        <f>IF(LEN(VLOOKUP($A233,Questions!$B:$AA,25,FALSE))=0,"",VLOOKUP($A233,Questions!$B:$AA,25,FALSE))</f>
        <v xml:space="preserve"> </v>
      </c>
      <c r="I233" s="135" t="str">
        <f>IF(LEN(VLOOKUP($A233,Questions!$B:$AA,26,FALSE))=0,"",VLOOKUP($A233,Questions!$B:$AA,26,FALSE))</f>
        <v xml:space="preserve"> </v>
      </c>
      <c r="J233" s="13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11" t="s">
        <v>293</v>
      </c>
      <c r="B234" s="24" t="str">
        <f>VLOOKUP(A234,'HECVAT - Full | Vendor Response'!A$26:B$283,2,FALSE)</f>
        <v>Are your systems and applications scanned with an authenticated user account for vulnerabilities [that are remediated] prior to new releases?</v>
      </c>
      <c r="C234" s="30" t="str">
        <f>IF(LEN(VLOOKUP($A234,Questions!$B:$AA,20,FALSE))=0,"",VLOOKUP($A234,Questions!$B:$AA,20,FALSE))</f>
        <v xml:space="preserve"> </v>
      </c>
      <c r="D234" s="32" t="str">
        <f>IF(LEN(VLOOKUP($A234,Questions!$B:$AA,21,FALSE))=0,"",VLOOKUP($A234,Questions!$B:$AA,21,FALSE))</f>
        <v xml:space="preserve"> </v>
      </c>
      <c r="E234" s="31" t="str">
        <f>IF(LEN(VLOOKUP($A234,Questions!$B:$AA,22,FALSE))=0,"",VLOOKUP($A234,Questions!$B:$AA,22,FALSE))</f>
        <v xml:space="preserve"> </v>
      </c>
      <c r="F234" s="30" t="str">
        <f>IF(LEN(VLOOKUP($A234,Questions!$B:$AA,23,FALSE))=0,"",VLOOKUP($A234,Questions!$B:$AA,23,FALSE))</f>
        <v xml:space="preserve"> </v>
      </c>
      <c r="G234" s="30" t="str">
        <f>IF(LEN(VLOOKUP($A234,Questions!$B:$AA,24,FALSE))=0,"",VLOOKUP($A234,Questions!$B:$AA,24,FALSE))</f>
        <v xml:space="preserve"> </v>
      </c>
      <c r="H234" s="30" t="str">
        <f>IF(LEN(VLOOKUP($A234,Questions!$B:$AA,25,FALSE))=0,"",VLOOKUP($A234,Questions!$B:$AA,25,FALSE))</f>
        <v xml:space="preserve"> </v>
      </c>
      <c r="I234" s="135" t="str">
        <f>IF(LEN(VLOOKUP($A234,Questions!$B:$AA,26,FALSE))=0,"",VLOOKUP($A234,Questions!$B:$AA,26,FALSE))</f>
        <v xml:space="preserve"> </v>
      </c>
      <c r="J234" s="13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11" t="s">
        <v>294</v>
      </c>
      <c r="B235" s="24" t="str">
        <f>VLOOKUP(A235,'HECVAT - Full | Vendor Response'!A$26:B$283,2,FALSE)</f>
        <v>Will you provide results of application and system vulnerability scans to the Institution?</v>
      </c>
      <c r="C235" s="30" t="str">
        <f>IF(LEN(VLOOKUP($A235,Questions!$B:$AA,20,FALSE))=0,"",VLOOKUP($A235,Questions!$B:$AA,20,FALSE))</f>
        <v xml:space="preserve"> </v>
      </c>
      <c r="D235" s="32" t="str">
        <f>IF(LEN(VLOOKUP($A235,Questions!$B:$AA,21,FALSE))=0,"",VLOOKUP($A235,Questions!$B:$AA,21,FALSE))</f>
        <v xml:space="preserve"> </v>
      </c>
      <c r="E235" s="31" t="str">
        <f>IF(LEN(VLOOKUP($A235,Questions!$B:$AA,22,FALSE))=0,"",VLOOKUP($A235,Questions!$B:$AA,22,FALSE))</f>
        <v xml:space="preserve"> </v>
      </c>
      <c r="F235" s="30" t="str">
        <f>IF(LEN(VLOOKUP($A235,Questions!$B:$AA,23,FALSE))=0,"",VLOOKUP($A235,Questions!$B:$AA,23,FALSE))</f>
        <v xml:space="preserve"> </v>
      </c>
      <c r="G235" s="30" t="str">
        <f>IF(LEN(VLOOKUP($A235,Questions!$B:$AA,24,FALSE))=0,"",VLOOKUP($A235,Questions!$B:$AA,24,FALSE))</f>
        <v xml:space="preserve"> </v>
      </c>
      <c r="H235" s="30" t="str">
        <f>IF(LEN(VLOOKUP($A235,Questions!$B:$AA,25,FALSE))=0,"",VLOOKUP($A235,Questions!$B:$AA,25,FALSE))</f>
        <v xml:space="preserve"> </v>
      </c>
      <c r="I235" s="135" t="str">
        <f>IF(LEN(VLOOKUP($A235,Questions!$B:$AA,26,FALSE))=0,"",VLOOKUP($A235,Questions!$B:$AA,26,FALSE))</f>
        <v xml:space="preserve"> </v>
      </c>
      <c r="J235" s="13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1" t="s">
        <v>295</v>
      </c>
      <c r="B236" s="24" t="str">
        <f>VLOOKUP(A236,'HECVAT - Full | Vendor Response'!A$26:B$283,2,FALSE)</f>
        <v>Describe or provide a reference to how you monitor for and protect against common web application security vulnerabilities (e.g. SQL injection, XSS, XSRF, etc.).</v>
      </c>
      <c r="C236" s="30" t="str">
        <f>IF(LEN(VLOOKUP($A236,Questions!$B:$AA,20,FALSE))=0,"",VLOOKUP($A236,Questions!$B:$AA,20,FALSE))</f>
        <v xml:space="preserve"> </v>
      </c>
      <c r="D236" s="32" t="str">
        <f>IF(LEN(VLOOKUP($A236,Questions!$B:$AA,21,FALSE))=0,"",VLOOKUP($A236,Questions!$B:$AA,21,FALSE))</f>
        <v xml:space="preserve"> </v>
      </c>
      <c r="E236" s="31" t="str">
        <f>IF(LEN(VLOOKUP($A236,Questions!$B:$AA,22,FALSE))=0,"",VLOOKUP($A236,Questions!$B:$AA,22,FALSE))</f>
        <v xml:space="preserve"> </v>
      </c>
      <c r="F236" s="30" t="str">
        <f>IF(LEN(VLOOKUP($A236,Questions!$B:$AA,23,FALSE))=0,"",VLOOKUP($A236,Questions!$B:$AA,23,FALSE))</f>
        <v xml:space="preserve"> </v>
      </c>
      <c r="G236" s="31" t="str">
        <f>IF(LEN(VLOOKUP($A236,Questions!$B:$AA,24,FALSE))=0,"",VLOOKUP($A236,Questions!$B:$AA,24,FALSE))</f>
        <v xml:space="preserve"> </v>
      </c>
      <c r="H236" s="30" t="str">
        <f>IF(LEN(VLOOKUP($A236,Questions!$B:$AA,25,FALSE))=0,"",VLOOKUP($A236,Questions!$B:$AA,25,FALSE))</f>
        <v xml:space="preserve"> </v>
      </c>
      <c r="I236" s="135" t="str">
        <f>IF(LEN(VLOOKUP($A236,Questions!$B:$AA,26,FALSE))=0,"",VLOOKUP($A236,Questions!$B:$AA,26,FALSE))</f>
        <v xml:space="preserve"> </v>
      </c>
      <c r="J236" s="13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11" t="s">
        <v>296</v>
      </c>
      <c r="B237" s="24" t="str">
        <f>VLOOKUP(A237,'HECVAT - Full | Vendor Response'!A$26:B$283,2,FALSE)</f>
        <v>Will you allow the institution to perform its own vulnerability testing and/or scanning of your systems and/or application provided that testing is performed at a mutually agreed upon time and date?</v>
      </c>
      <c r="C237" s="30" t="str">
        <f>IF(LEN(VLOOKUP($A237,Questions!$B:$AA,20,FALSE))=0,"",VLOOKUP($A237,Questions!$B:$AA,20,FALSE))</f>
        <v xml:space="preserve"> </v>
      </c>
      <c r="D237" s="32" t="str">
        <f>IF(LEN(VLOOKUP($A237,Questions!$B:$AA,21,FALSE))=0,"",VLOOKUP($A237,Questions!$B:$AA,21,FALSE))</f>
        <v xml:space="preserve"> </v>
      </c>
      <c r="E237" s="31" t="str">
        <f>IF(LEN(VLOOKUP($A237,Questions!$B:$AA,22,FALSE))=0,"",VLOOKUP($A237,Questions!$B:$AA,22,FALSE))</f>
        <v xml:space="preserve"> </v>
      </c>
      <c r="F237" s="30" t="str">
        <f>IF(LEN(VLOOKUP($A237,Questions!$B:$AA,23,FALSE))=0,"",VLOOKUP($A237,Questions!$B:$AA,23,FALSE))</f>
        <v xml:space="preserve"> </v>
      </c>
      <c r="G237" s="30" t="str">
        <f>IF(LEN(VLOOKUP($A237,Questions!$B:$AA,24,FALSE))=0,"",VLOOKUP($A237,Questions!$B:$AA,24,FALSE))</f>
        <v xml:space="preserve"> </v>
      </c>
      <c r="H237" s="30" t="str">
        <f>IF(LEN(VLOOKUP($A237,Questions!$B:$AA,25,FALSE))=0,"",VLOOKUP($A237,Questions!$B:$AA,25,FALSE))</f>
        <v xml:space="preserve"> </v>
      </c>
      <c r="I237" s="135" t="str">
        <f>IF(LEN(VLOOKUP($A237,Questions!$B:$AA,26,FALSE))=0,"",VLOOKUP($A237,Questions!$B:$AA,26,FALSE))</f>
        <v xml:space="preserve"> </v>
      </c>
      <c r="J237" s="13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87" t="str">
        <f>IF(OR($C$24="No",$C$30="Yes"),"HIPAA - Optional based on QUALIFIER response.","HIPAA")</f>
        <v>HIPAA</v>
      </c>
      <c r="B238" s="287"/>
      <c r="C238" s="19" t="str">
        <f>C$22</f>
        <v>CIS Critical Security Controls v6.1</v>
      </c>
      <c r="D238" s="19" t="str">
        <f t="shared" ref="D238:J238" si="17">D$22</f>
        <v>HIPAA</v>
      </c>
      <c r="E238" s="19" t="str">
        <f t="shared" si="17"/>
        <v>ISO 27002:27013</v>
      </c>
      <c r="F238" s="19" t="str">
        <f t="shared" si="17"/>
        <v>NIST Cybersecurity Framework</v>
      </c>
      <c r="G238" s="19" t="str">
        <f t="shared" si="17"/>
        <v>NIST SP 800-171r1</v>
      </c>
      <c r="H238" s="19" t="str">
        <f t="shared" si="17"/>
        <v>NIST SP 800-53r4</v>
      </c>
      <c r="I238" s="19" t="str">
        <f t="shared" si="17"/>
        <v>PCI DSS</v>
      </c>
      <c r="J238" s="19"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11" t="s">
        <v>297</v>
      </c>
      <c r="B239" s="24" t="str">
        <f>VLOOKUP(A239,'HECVAT - Full | Vendor Response'!A$26:B$283,2,FALSE)</f>
        <v>Do your workforce members receive regular training related to the HIPAA Privacy and Security Rules and the HITECH Act?</v>
      </c>
      <c r="C239" s="30" t="str">
        <f>IF(LEN(VLOOKUP($A239,Questions!$B:$AA,20,FALSE))=0,"",VLOOKUP($A239,Questions!$B:$AA,20,FALSE))</f>
        <v xml:space="preserve"> </v>
      </c>
      <c r="D239" s="30" t="str">
        <f>IF(LEN(VLOOKUP($A239,Questions!$B:$AA,21,FALSE))=0,"",VLOOKUP($A239,Questions!$B:$AA,21,FALSE))</f>
        <v xml:space="preserve"> </v>
      </c>
      <c r="E239" s="30" t="str">
        <f>IF(LEN(VLOOKUP($A239,Questions!$B:$AA,22,FALSE))=0,"",VLOOKUP($A239,Questions!$B:$AA,22,FALSE))</f>
        <v xml:space="preserve"> </v>
      </c>
      <c r="F239" s="30" t="str">
        <f>IF(LEN(VLOOKUP($A239,Questions!$B:$AA,23,FALSE))=0,"",VLOOKUP($A239,Questions!$B:$AA,23,FALSE))</f>
        <v xml:space="preserve"> </v>
      </c>
      <c r="G239" s="30" t="str">
        <f>IF(LEN(VLOOKUP($A239,Questions!$B:$AA,24,FALSE))=0,"",VLOOKUP($A239,Questions!$B:$AA,24,FALSE))</f>
        <v xml:space="preserve"> </v>
      </c>
      <c r="H239" s="30" t="str">
        <f>IF(LEN(VLOOKUP($A239,Questions!$B:$AA,25,FALSE))=0,"",VLOOKUP($A239,Questions!$B:$AA,25,FALSE))</f>
        <v xml:space="preserve"> </v>
      </c>
      <c r="I239" s="31" t="str">
        <f>IF(LEN(VLOOKUP($A239,Questions!$B:$AA,26,FALSE))=0,"",VLOOKUP($A239,Questions!$B:$AA,26,FALSE))</f>
        <v xml:space="preserve"> </v>
      </c>
      <c r="J239" s="31"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1" t="s">
        <v>298</v>
      </c>
      <c r="B240" s="24" t="str">
        <f>VLOOKUP(A240,'HECVAT - Full | Vendor Response'!A$26:B$283,2,FALSE)</f>
        <v>Do you monitor or receive information regarding changes in HIPAA regulations?</v>
      </c>
      <c r="C240" s="30" t="str">
        <f>IF(LEN(VLOOKUP($A240,Questions!$B:$AA,20,FALSE))=0,"",VLOOKUP($A240,Questions!$B:$AA,20,FALSE))</f>
        <v xml:space="preserve"> </v>
      </c>
      <c r="D240" s="30" t="str">
        <f>IF(LEN(VLOOKUP($A240,Questions!$B:$AA,21,FALSE))=0,"",VLOOKUP($A240,Questions!$B:$AA,21,FALSE))</f>
        <v xml:space="preserve"> </v>
      </c>
      <c r="E240" s="30" t="str">
        <f>IF(LEN(VLOOKUP($A240,Questions!$B:$AA,22,FALSE))=0,"",VLOOKUP($A240,Questions!$B:$AA,22,FALSE))</f>
        <v xml:space="preserve"> </v>
      </c>
      <c r="F240" s="30" t="str">
        <f>IF(LEN(VLOOKUP($A240,Questions!$B:$AA,23,FALSE))=0,"",VLOOKUP($A240,Questions!$B:$AA,23,FALSE))</f>
        <v xml:space="preserve"> </v>
      </c>
      <c r="G240" s="31" t="str">
        <f>IF(LEN(VLOOKUP($A240,Questions!$B:$AA,24,FALSE))=0,"",VLOOKUP($A240,Questions!$B:$AA,24,FALSE))</f>
        <v xml:space="preserve"> </v>
      </c>
      <c r="H240" s="31" t="str">
        <f>IF(LEN(VLOOKUP($A240,Questions!$B:$AA,25,FALSE))=0,"",VLOOKUP($A240,Questions!$B:$AA,25,FALSE))</f>
        <v xml:space="preserve"> </v>
      </c>
      <c r="I240" s="31" t="str">
        <f>IF(LEN(VLOOKUP($A240,Questions!$B:$AA,26,FALSE))=0,"",VLOOKUP($A240,Questions!$B:$AA,26,FALSE))</f>
        <v xml:space="preserve"> </v>
      </c>
      <c r="J240" s="31"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1" t="s">
        <v>299</v>
      </c>
      <c r="B241" s="24" t="str">
        <f>VLOOKUP(A241,'HECVAT - Full | Vendor Response'!A$26:B$283,2,FALSE)</f>
        <v>Has your organization designated HIPAA Privacy and Security officers as required by the Rules?</v>
      </c>
      <c r="C241" s="30" t="str">
        <f>IF(LEN(VLOOKUP($A241,Questions!$B:$AA,20,FALSE))=0,"",VLOOKUP($A241,Questions!$B:$AA,20,FALSE))</f>
        <v xml:space="preserve"> </v>
      </c>
      <c r="D241" s="30" t="str">
        <f>IF(LEN(VLOOKUP($A241,Questions!$B:$AA,21,FALSE))=0,"",VLOOKUP($A241,Questions!$B:$AA,21,FALSE))</f>
        <v xml:space="preserve"> </v>
      </c>
      <c r="E241" s="30" t="str">
        <f>IF(LEN(VLOOKUP($A241,Questions!$B:$AA,22,FALSE))=0,"",VLOOKUP($A241,Questions!$B:$AA,22,FALSE))</f>
        <v xml:space="preserve"> </v>
      </c>
      <c r="F241" s="30" t="str">
        <f>IF(LEN(VLOOKUP($A241,Questions!$B:$AA,23,FALSE))=0,"",VLOOKUP($A241,Questions!$B:$AA,23,FALSE))</f>
        <v xml:space="preserve"> </v>
      </c>
      <c r="G241" s="31" t="str">
        <f>IF(LEN(VLOOKUP($A241,Questions!$B:$AA,24,FALSE))=0,"",VLOOKUP($A241,Questions!$B:$AA,24,FALSE))</f>
        <v xml:space="preserve"> </v>
      </c>
      <c r="H241" s="31" t="str">
        <f>IF(LEN(VLOOKUP($A241,Questions!$B:$AA,25,FALSE))=0,"",VLOOKUP($A241,Questions!$B:$AA,25,FALSE))</f>
        <v xml:space="preserve"> </v>
      </c>
      <c r="I241" s="31" t="str">
        <f>IF(LEN(VLOOKUP($A241,Questions!$B:$AA,26,FALSE))=0,"",VLOOKUP($A241,Questions!$B:$AA,26,FALSE))</f>
        <v xml:space="preserve"> </v>
      </c>
      <c r="J241" s="31"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1" t="s">
        <v>300</v>
      </c>
      <c r="B242" s="24" t="str">
        <f>VLOOKUP(A242,'HECVAT - Full | Vendor Response'!A$26:B$283,2,FALSE)</f>
        <v>Do you comply with the requirements of the Health Information Technology for Economic and Clinical Health Act (HITECH)?</v>
      </c>
      <c r="C242" s="30" t="str">
        <f>IF(LEN(VLOOKUP($A242,Questions!$B:$AA,20,FALSE))=0,"",VLOOKUP($A242,Questions!$B:$AA,20,FALSE))</f>
        <v xml:space="preserve"> </v>
      </c>
      <c r="D242" s="31" t="str">
        <f>IF(LEN(VLOOKUP($A242,Questions!$B:$AA,21,FALSE))=0,"",VLOOKUP($A242,Questions!$B:$AA,21,FALSE))</f>
        <v xml:space="preserve"> </v>
      </c>
      <c r="E242" s="30" t="str">
        <f>IF(LEN(VLOOKUP($A242,Questions!$B:$AA,22,FALSE))=0,"",VLOOKUP($A242,Questions!$B:$AA,22,FALSE))</f>
        <v xml:space="preserve"> </v>
      </c>
      <c r="F242" s="30" t="str">
        <f>IF(LEN(VLOOKUP($A242,Questions!$B:$AA,23,FALSE))=0,"",VLOOKUP($A242,Questions!$B:$AA,23,FALSE))</f>
        <v xml:space="preserve"> </v>
      </c>
      <c r="G242" s="31" t="str">
        <f>IF(LEN(VLOOKUP($A242,Questions!$B:$AA,24,FALSE))=0,"",VLOOKUP($A242,Questions!$B:$AA,24,FALSE))</f>
        <v xml:space="preserve"> </v>
      </c>
      <c r="H242" s="31" t="str">
        <f>IF(LEN(VLOOKUP($A242,Questions!$B:$AA,25,FALSE))=0,"",VLOOKUP($A242,Questions!$B:$AA,25,FALSE))</f>
        <v xml:space="preserve"> </v>
      </c>
      <c r="I242" s="31" t="str">
        <f>IF(LEN(VLOOKUP($A242,Questions!$B:$AA,26,FALSE))=0,"",VLOOKUP($A242,Questions!$B:$AA,26,FALSE))</f>
        <v xml:space="preserve"> </v>
      </c>
      <c r="J242" s="31"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1" t="s">
        <v>301</v>
      </c>
      <c r="B243" s="24" t="str">
        <f>VLOOKUP(A243,'HECVAT - Full | Vendor Response'!A$26:B$283,2,FALSE)</f>
        <v>Have you conducted a risk analysis as required under the Security Rule?</v>
      </c>
      <c r="C243" s="30" t="str">
        <f>IF(LEN(VLOOKUP($A243,Questions!$B:$AA,20,FALSE))=0,"",VLOOKUP($A243,Questions!$B:$AA,20,FALSE))</f>
        <v xml:space="preserve"> </v>
      </c>
      <c r="D243" s="30" t="str">
        <f>IF(LEN(VLOOKUP($A243,Questions!$B:$AA,21,FALSE))=0,"",VLOOKUP($A243,Questions!$B:$AA,21,FALSE))</f>
        <v xml:space="preserve"> </v>
      </c>
      <c r="E243" s="30" t="str">
        <f>IF(LEN(VLOOKUP($A243,Questions!$B:$AA,22,FALSE))=0,"",VLOOKUP($A243,Questions!$B:$AA,22,FALSE))</f>
        <v xml:space="preserve"> </v>
      </c>
      <c r="F243" s="30" t="str">
        <f>IF(LEN(VLOOKUP($A243,Questions!$B:$AA,23,FALSE))=0,"",VLOOKUP($A243,Questions!$B:$AA,23,FALSE))</f>
        <v xml:space="preserve"> </v>
      </c>
      <c r="G243" s="30" t="str">
        <f>IF(LEN(VLOOKUP($A243,Questions!$B:$AA,24,FALSE))=0,"",VLOOKUP($A243,Questions!$B:$AA,24,FALSE))</f>
        <v xml:space="preserve"> </v>
      </c>
      <c r="H243" s="30" t="str">
        <f>IF(LEN(VLOOKUP($A243,Questions!$B:$AA,25,FALSE))=0,"",VLOOKUP($A243,Questions!$B:$AA,25,FALSE))</f>
        <v xml:space="preserve"> </v>
      </c>
      <c r="I243" s="30" t="str">
        <f>IF(LEN(VLOOKUP($A243,Questions!$B:$AA,26,FALSE))=0,"",VLOOKUP($A243,Questions!$B:$AA,26,FALSE))</f>
        <v xml:space="preserve"> </v>
      </c>
      <c r="J243" s="30"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1" t="s">
        <v>302</v>
      </c>
      <c r="B244" s="24" t="str">
        <f>VLOOKUP(A244,'HECVAT - Full | Vendor Response'!A$26:B$283,2,FALSE)</f>
        <v>Have you identified areas of risks?</v>
      </c>
      <c r="C244" s="30" t="str">
        <f>IF(LEN(VLOOKUP($A244,Questions!$B:$AA,20,FALSE))=0,"",VLOOKUP($A244,Questions!$B:$AA,20,FALSE))</f>
        <v xml:space="preserve"> </v>
      </c>
      <c r="D244" s="30" t="str">
        <f>IF(LEN(VLOOKUP($A244,Questions!$B:$AA,21,FALSE))=0,"",VLOOKUP($A244,Questions!$B:$AA,21,FALSE))</f>
        <v xml:space="preserve"> </v>
      </c>
      <c r="E244" s="30" t="str">
        <f>IF(LEN(VLOOKUP($A244,Questions!$B:$AA,22,FALSE))=0,"",VLOOKUP($A244,Questions!$B:$AA,22,FALSE))</f>
        <v xml:space="preserve"> </v>
      </c>
      <c r="F244" s="30" t="str">
        <f>IF(LEN(VLOOKUP($A244,Questions!$B:$AA,23,FALSE))=0,"",VLOOKUP($A244,Questions!$B:$AA,23,FALSE))</f>
        <v xml:space="preserve"> </v>
      </c>
      <c r="G244" s="30" t="str">
        <f>IF(LEN(VLOOKUP($A244,Questions!$B:$AA,24,FALSE))=0,"",VLOOKUP($A244,Questions!$B:$AA,24,FALSE))</f>
        <v xml:space="preserve"> </v>
      </c>
      <c r="H244" s="30" t="str">
        <f>IF(LEN(VLOOKUP($A244,Questions!$B:$AA,25,FALSE))=0,"",VLOOKUP($A244,Questions!$B:$AA,25,FALSE))</f>
        <v xml:space="preserve"> </v>
      </c>
      <c r="I244" s="30" t="str">
        <f>IF(LEN(VLOOKUP($A244,Questions!$B:$AA,26,FALSE))=0,"",VLOOKUP($A244,Questions!$B:$AA,26,FALSE))</f>
        <v xml:space="preserve"> </v>
      </c>
      <c r="J244" s="30"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1" t="s">
        <v>303</v>
      </c>
      <c r="B245" s="24" t="str">
        <f>VLOOKUP(A245,'HECVAT - Full | Vendor Response'!A$26:B$283,2,FALSE)</f>
        <v>Have you taken actions to mitigate the identified risks?</v>
      </c>
      <c r="C245" s="30" t="str">
        <f>IF(LEN(VLOOKUP($A245,Questions!$B:$AA,20,FALSE))=0,"",VLOOKUP($A245,Questions!$B:$AA,20,FALSE))</f>
        <v xml:space="preserve"> </v>
      </c>
      <c r="D245" s="30" t="str">
        <f>IF(LEN(VLOOKUP($A245,Questions!$B:$AA,21,FALSE))=0,"",VLOOKUP($A245,Questions!$B:$AA,21,FALSE))</f>
        <v xml:space="preserve"> </v>
      </c>
      <c r="E245" s="31" t="str">
        <f>IF(LEN(VLOOKUP($A245,Questions!$B:$AA,22,FALSE))=0,"",VLOOKUP($A245,Questions!$B:$AA,22,FALSE))</f>
        <v xml:space="preserve"> </v>
      </c>
      <c r="F245" s="30" t="str">
        <f>IF(LEN(VLOOKUP($A245,Questions!$B:$AA,23,FALSE))=0,"",VLOOKUP($A245,Questions!$B:$AA,23,FALSE))</f>
        <v xml:space="preserve"> </v>
      </c>
      <c r="G245" s="31" t="str">
        <f>IF(LEN(VLOOKUP($A245,Questions!$B:$AA,24,FALSE))=0,"",VLOOKUP($A245,Questions!$B:$AA,24,FALSE))</f>
        <v xml:space="preserve"> </v>
      </c>
      <c r="H245" s="31" t="str">
        <f>IF(LEN(VLOOKUP($A245,Questions!$B:$AA,25,FALSE))=0,"",VLOOKUP($A245,Questions!$B:$AA,25,FALSE))</f>
        <v xml:space="preserve"> </v>
      </c>
      <c r="I245" s="30" t="str">
        <f>IF(LEN(VLOOKUP($A245,Questions!$B:$AA,26,FALSE))=0,"",VLOOKUP($A245,Questions!$B:$AA,26,FALSE))</f>
        <v xml:space="preserve"> </v>
      </c>
      <c r="J245" s="30"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1" t="s">
        <v>304</v>
      </c>
      <c r="B246" s="24" t="str">
        <f>VLOOKUP(A246,'HECVAT - Full | Vendor Response'!A$26:B$283,2,FALSE)</f>
        <v>Does your application require user and system administrator password changes at a frequency no greater than 90 days?</v>
      </c>
      <c r="C246" s="30" t="str">
        <f>IF(LEN(VLOOKUP($A246,Questions!$B:$AA,20,FALSE))=0,"",VLOOKUP($A246,Questions!$B:$AA,20,FALSE))</f>
        <v xml:space="preserve"> </v>
      </c>
      <c r="D246" s="30" t="str">
        <f>IF(LEN(VLOOKUP($A246,Questions!$B:$AA,21,FALSE))=0,"",VLOOKUP($A246,Questions!$B:$AA,21,FALSE))</f>
        <v xml:space="preserve"> </v>
      </c>
      <c r="E246" s="31" t="str">
        <f>IF(LEN(VLOOKUP($A246,Questions!$B:$AA,22,FALSE))=0,"",VLOOKUP($A246,Questions!$B:$AA,22,FALSE))</f>
        <v xml:space="preserve"> </v>
      </c>
      <c r="F246" s="30" t="str">
        <f>IF(LEN(VLOOKUP($A246,Questions!$B:$AA,23,FALSE))=0,"",VLOOKUP($A246,Questions!$B:$AA,23,FALSE))</f>
        <v xml:space="preserve"> </v>
      </c>
      <c r="G246" s="31" t="str">
        <f>IF(LEN(VLOOKUP($A246,Questions!$B:$AA,24,FALSE))=0,"",VLOOKUP($A246,Questions!$B:$AA,24,FALSE))</f>
        <v xml:space="preserve"> </v>
      </c>
      <c r="H246" s="31" t="str">
        <f>IF(LEN(VLOOKUP($A246,Questions!$B:$AA,25,FALSE))=0,"",VLOOKUP($A246,Questions!$B:$AA,25,FALSE))</f>
        <v xml:space="preserve"> </v>
      </c>
      <c r="I246" s="30" t="str">
        <f>IF(LEN(VLOOKUP($A246,Questions!$B:$AA,26,FALSE))=0,"",VLOOKUP($A246,Questions!$B:$AA,26,FALSE))</f>
        <v xml:space="preserve"> </v>
      </c>
      <c r="J246" s="30"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1" t="s">
        <v>305</v>
      </c>
      <c r="B247" s="24" t="str">
        <f>VLOOKUP(A247,'HECVAT - Full | Vendor Response'!A$26:B$283,2,FALSE)</f>
        <v>Does your application require a user to set their own password after an administrator reset or on first use of the account?</v>
      </c>
      <c r="C247" s="30" t="str">
        <f>IF(LEN(VLOOKUP($A247,Questions!$B:$AA,20,FALSE))=0,"",VLOOKUP($A247,Questions!$B:$AA,20,FALSE))</f>
        <v xml:space="preserve"> </v>
      </c>
      <c r="D247" s="30" t="str">
        <f>IF(LEN(VLOOKUP($A247,Questions!$B:$AA,21,FALSE))=0,"",VLOOKUP($A247,Questions!$B:$AA,21,FALSE))</f>
        <v xml:space="preserve"> </v>
      </c>
      <c r="E247" s="31" t="str">
        <f>IF(LEN(VLOOKUP($A247,Questions!$B:$AA,22,FALSE))=0,"",VLOOKUP($A247,Questions!$B:$AA,22,FALSE))</f>
        <v xml:space="preserve"> </v>
      </c>
      <c r="F247" s="30" t="str">
        <f>IF(LEN(VLOOKUP($A247,Questions!$B:$AA,23,FALSE))=0,"",VLOOKUP($A247,Questions!$B:$AA,23,FALSE))</f>
        <v xml:space="preserve"> </v>
      </c>
      <c r="G247" s="31" t="str">
        <f>IF(LEN(VLOOKUP($A247,Questions!$B:$AA,24,FALSE))=0,"",VLOOKUP($A247,Questions!$B:$AA,24,FALSE))</f>
        <v xml:space="preserve"> </v>
      </c>
      <c r="H247" s="31" t="str">
        <f>IF(LEN(VLOOKUP($A247,Questions!$B:$AA,25,FALSE))=0,"",VLOOKUP($A247,Questions!$B:$AA,25,FALSE))</f>
        <v xml:space="preserve"> </v>
      </c>
      <c r="I247" s="30" t="str">
        <f>IF(LEN(VLOOKUP($A247,Questions!$B:$AA,26,FALSE))=0,"",VLOOKUP($A247,Questions!$B:$AA,26,FALSE))</f>
        <v xml:space="preserve"> </v>
      </c>
      <c r="J247" s="30"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1" t="s">
        <v>306</v>
      </c>
      <c r="B248" s="24" t="str">
        <f>VLOOKUP(A248,'HECVAT - Full | Vendor Response'!A$26:B$283,2,FALSE)</f>
        <v xml:space="preserve">Does your application lock-out an account after a number of failed login attempts? </v>
      </c>
      <c r="C248" s="30" t="str">
        <f>IF(LEN(VLOOKUP($A248,Questions!$B:$AA,20,FALSE))=0,"",VLOOKUP($A248,Questions!$B:$AA,20,FALSE))</f>
        <v xml:space="preserve"> </v>
      </c>
      <c r="D248" s="30" t="str">
        <f>IF(LEN(VLOOKUP($A248,Questions!$B:$AA,21,FALSE))=0,"",VLOOKUP($A248,Questions!$B:$AA,21,FALSE))</f>
        <v xml:space="preserve"> </v>
      </c>
      <c r="E248" s="30" t="str">
        <f>IF(LEN(VLOOKUP($A248,Questions!$B:$AA,22,FALSE))=0,"",VLOOKUP($A248,Questions!$B:$AA,22,FALSE))</f>
        <v xml:space="preserve"> </v>
      </c>
      <c r="F248" s="30" t="str">
        <f>IF(LEN(VLOOKUP($A248,Questions!$B:$AA,23,FALSE))=0,"",VLOOKUP($A248,Questions!$B:$AA,23,FALSE))</f>
        <v xml:space="preserve"> </v>
      </c>
      <c r="G248" s="30" t="str">
        <f>IF(LEN(VLOOKUP($A248,Questions!$B:$AA,24,FALSE))=0,"",VLOOKUP($A248,Questions!$B:$AA,24,FALSE))</f>
        <v xml:space="preserve"> </v>
      </c>
      <c r="H248" s="30" t="str">
        <f>IF(LEN(VLOOKUP($A248,Questions!$B:$AA,25,FALSE))=0,"",VLOOKUP($A248,Questions!$B:$AA,25,FALSE))</f>
        <v xml:space="preserve"> </v>
      </c>
      <c r="I248" s="31" t="str">
        <f>IF(LEN(VLOOKUP($A248,Questions!$B:$AA,26,FALSE))=0,"",VLOOKUP($A248,Questions!$B:$AA,26,FALSE))</f>
        <v xml:space="preserve"> </v>
      </c>
      <c r="J248" s="31"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1" t="s">
        <v>307</v>
      </c>
      <c r="B249" s="24" t="str">
        <f>VLOOKUP(A249,'HECVAT - Full | Vendor Response'!A$26:B$283,2,FALSE)</f>
        <v>Does your application automatically lock or log-out an account after a period of inactivity?</v>
      </c>
      <c r="C249" s="30" t="str">
        <f>IF(LEN(VLOOKUP($A249,Questions!$B:$AA,20,FALSE))=0,"",VLOOKUP($A249,Questions!$B:$AA,20,FALSE))</f>
        <v xml:space="preserve"> </v>
      </c>
      <c r="D249" s="30" t="str">
        <f>IF(LEN(VLOOKUP($A249,Questions!$B:$AA,21,FALSE))=0,"",VLOOKUP($A249,Questions!$B:$AA,21,FALSE))</f>
        <v xml:space="preserve"> </v>
      </c>
      <c r="E249" s="30" t="str">
        <f>IF(LEN(VLOOKUP($A249,Questions!$B:$AA,22,FALSE))=0,"",VLOOKUP($A249,Questions!$B:$AA,22,FALSE))</f>
        <v xml:space="preserve"> </v>
      </c>
      <c r="F249" s="30" t="str">
        <f>IF(LEN(VLOOKUP($A249,Questions!$B:$AA,23,FALSE))=0,"",VLOOKUP($A249,Questions!$B:$AA,23,FALSE))</f>
        <v xml:space="preserve"> </v>
      </c>
      <c r="G249" s="30" t="str">
        <f>IF(LEN(VLOOKUP($A249,Questions!$B:$AA,24,FALSE))=0,"",VLOOKUP($A249,Questions!$B:$AA,24,FALSE))</f>
        <v xml:space="preserve"> </v>
      </c>
      <c r="H249" s="30" t="str">
        <f>IF(LEN(VLOOKUP($A249,Questions!$B:$AA,25,FALSE))=0,"",VLOOKUP($A249,Questions!$B:$AA,25,FALSE))</f>
        <v xml:space="preserve"> </v>
      </c>
      <c r="I249" s="31" t="str">
        <f>IF(LEN(VLOOKUP($A249,Questions!$B:$AA,26,FALSE))=0,"",VLOOKUP($A249,Questions!$B:$AA,26,FALSE))</f>
        <v xml:space="preserve"> </v>
      </c>
      <c r="J249" s="31"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1" t="s">
        <v>308</v>
      </c>
      <c r="B250" s="24" t="str">
        <f>VLOOKUP(A250,'HECVAT - Full | Vendor Response'!A$26:B$283,2,FALSE)</f>
        <v>Are passwords visible in plain text, whether when stored or entered, including service level accounts (i.e. database accounts, etc.)?</v>
      </c>
      <c r="C250" s="30" t="str">
        <f>IF(LEN(VLOOKUP($A250,Questions!$B:$AA,20,FALSE))=0,"",VLOOKUP($A250,Questions!$B:$AA,20,FALSE))</f>
        <v xml:space="preserve"> </v>
      </c>
      <c r="D250" s="30" t="str">
        <f>IF(LEN(VLOOKUP($A250,Questions!$B:$AA,21,FALSE))=0,"",VLOOKUP($A250,Questions!$B:$AA,21,FALSE))</f>
        <v xml:space="preserve"> </v>
      </c>
      <c r="E250" s="30" t="str">
        <f>IF(LEN(VLOOKUP($A250,Questions!$B:$AA,22,FALSE))=0,"",VLOOKUP($A250,Questions!$B:$AA,22,FALSE))</f>
        <v xml:space="preserve"> </v>
      </c>
      <c r="F250" s="30" t="str">
        <f>IF(LEN(VLOOKUP($A250,Questions!$B:$AA,23,FALSE))=0,"",VLOOKUP($A250,Questions!$B:$AA,23,FALSE))</f>
        <v xml:space="preserve"> </v>
      </c>
      <c r="G250" s="30" t="str">
        <f>IF(LEN(VLOOKUP($A250,Questions!$B:$AA,24,FALSE))=0,"",VLOOKUP($A250,Questions!$B:$AA,24,FALSE))</f>
        <v xml:space="preserve"> </v>
      </c>
      <c r="H250" s="30" t="str">
        <f>IF(LEN(VLOOKUP($A250,Questions!$B:$AA,25,FALSE))=0,"",VLOOKUP($A250,Questions!$B:$AA,25,FALSE))</f>
        <v xml:space="preserve"> </v>
      </c>
      <c r="I250" s="31" t="str">
        <f>IF(LEN(VLOOKUP($A250,Questions!$B:$AA,26,FALSE))=0,"",VLOOKUP($A250,Questions!$B:$AA,26,FALSE))</f>
        <v xml:space="preserve"> </v>
      </c>
      <c r="J250" s="31"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1" t="s">
        <v>309</v>
      </c>
      <c r="B251" s="24" t="str">
        <f>VLOOKUP(A251,'HECVAT - Full | Vendor Response'!A$26:B$283,2,FALSE)</f>
        <v>If the application is institution-hosted, can all service level and administrative account passwords be changed by the institution?</v>
      </c>
      <c r="C251" s="30" t="str">
        <f>IF(LEN(VLOOKUP($A251,Questions!$B:$AA,20,FALSE))=0,"",VLOOKUP($A251,Questions!$B:$AA,20,FALSE))</f>
        <v xml:space="preserve"> </v>
      </c>
      <c r="D251" s="30" t="str">
        <f>IF(LEN(VLOOKUP($A251,Questions!$B:$AA,21,FALSE))=0,"",VLOOKUP($A251,Questions!$B:$AA,21,FALSE))</f>
        <v xml:space="preserve"> </v>
      </c>
      <c r="E251" s="30" t="str">
        <f>IF(LEN(VLOOKUP($A251,Questions!$B:$AA,22,FALSE))=0,"",VLOOKUP($A251,Questions!$B:$AA,22,FALSE))</f>
        <v xml:space="preserve"> </v>
      </c>
      <c r="F251" s="30" t="str">
        <f>IF(LEN(VLOOKUP($A251,Questions!$B:$AA,23,FALSE))=0,"",VLOOKUP($A251,Questions!$B:$AA,23,FALSE))</f>
        <v xml:space="preserve"> </v>
      </c>
      <c r="G251" s="30" t="str">
        <f>IF(LEN(VLOOKUP($A251,Questions!$B:$AA,24,FALSE))=0,"",VLOOKUP($A251,Questions!$B:$AA,24,FALSE))</f>
        <v xml:space="preserve"> </v>
      </c>
      <c r="H251" s="30" t="str">
        <f>IF(LEN(VLOOKUP($A251,Questions!$B:$AA,25,FALSE))=0,"",VLOOKUP($A251,Questions!$B:$AA,25,FALSE))</f>
        <v xml:space="preserve"> </v>
      </c>
      <c r="I251" s="30" t="str">
        <f>IF(LEN(VLOOKUP($A251,Questions!$B:$AA,26,FALSE))=0,"",VLOOKUP($A251,Questions!$B:$AA,26,FALSE))</f>
        <v xml:space="preserve"> </v>
      </c>
      <c r="J251" s="30"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1" t="s">
        <v>310</v>
      </c>
      <c r="B252" s="24" t="str">
        <f>VLOOKUP(A252,'HECVAT - Full | Vendor Response'!A$26:B$283,2,FALSE)</f>
        <v>Does your application provide the ability to define user access levels?</v>
      </c>
      <c r="C252" s="30" t="str">
        <f>IF(LEN(VLOOKUP($A252,Questions!$B:$AA,20,FALSE))=0,"",VLOOKUP($A252,Questions!$B:$AA,20,FALSE))</f>
        <v xml:space="preserve"> </v>
      </c>
      <c r="D252" s="30" t="str">
        <f>IF(LEN(VLOOKUP($A252,Questions!$B:$AA,21,FALSE))=0,"",VLOOKUP($A252,Questions!$B:$AA,21,FALSE))</f>
        <v xml:space="preserve"> </v>
      </c>
      <c r="E252" s="30" t="str">
        <f>IF(LEN(VLOOKUP($A252,Questions!$B:$AA,22,FALSE))=0,"",VLOOKUP($A252,Questions!$B:$AA,22,FALSE))</f>
        <v xml:space="preserve"> </v>
      </c>
      <c r="F252" s="30" t="str">
        <f>IF(LEN(VLOOKUP($A252,Questions!$B:$AA,23,FALSE))=0,"",VLOOKUP($A252,Questions!$B:$AA,23,FALSE))</f>
        <v xml:space="preserve"> </v>
      </c>
      <c r="G252" s="30" t="str">
        <f>IF(LEN(VLOOKUP($A252,Questions!$B:$AA,24,FALSE))=0,"",VLOOKUP($A252,Questions!$B:$AA,24,FALSE))</f>
        <v xml:space="preserve"> </v>
      </c>
      <c r="H252" s="30" t="str">
        <f>IF(LEN(VLOOKUP($A252,Questions!$B:$AA,25,FALSE))=0,"",VLOOKUP($A252,Questions!$B:$AA,25,FALSE))</f>
        <v xml:space="preserve"> </v>
      </c>
      <c r="I252" s="30" t="str">
        <f>IF(LEN(VLOOKUP($A252,Questions!$B:$AA,26,FALSE))=0,"",VLOOKUP($A252,Questions!$B:$AA,26,FALSE))</f>
        <v xml:space="preserve"> </v>
      </c>
      <c r="J252" s="30"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1" t="s">
        <v>311</v>
      </c>
      <c r="B253" s="24" t="str">
        <f>VLOOKUP(A253,'HECVAT - Full | Vendor Response'!A$26:B$283,2,FALSE)</f>
        <v>Does your application support varying levels of access to administrative tasks defined individually per user?</v>
      </c>
      <c r="C253" s="30" t="str">
        <f>IF(LEN(VLOOKUP($A253,Questions!$B:$AA,20,FALSE))=0,"",VLOOKUP($A253,Questions!$B:$AA,20,FALSE))</f>
        <v xml:space="preserve"> </v>
      </c>
      <c r="D253" s="30" t="str">
        <f>IF(LEN(VLOOKUP($A253,Questions!$B:$AA,21,FALSE))=0,"",VLOOKUP($A253,Questions!$B:$AA,21,FALSE))</f>
        <v xml:space="preserve"> </v>
      </c>
      <c r="E253" s="31" t="str">
        <f>IF(LEN(VLOOKUP($A253,Questions!$B:$AA,22,FALSE))=0,"",VLOOKUP($A253,Questions!$B:$AA,22,FALSE))</f>
        <v xml:space="preserve"> </v>
      </c>
      <c r="F253" s="30" t="str">
        <f>IF(LEN(VLOOKUP($A253,Questions!$B:$AA,23,FALSE))=0,"",VLOOKUP($A253,Questions!$B:$AA,23,FALSE))</f>
        <v xml:space="preserve"> </v>
      </c>
      <c r="G253" s="31" t="str">
        <f>IF(LEN(VLOOKUP($A253,Questions!$B:$AA,24,FALSE))=0,"",VLOOKUP($A253,Questions!$B:$AA,24,FALSE))</f>
        <v xml:space="preserve"> </v>
      </c>
      <c r="H253" s="31" t="str">
        <f>IF(LEN(VLOOKUP($A253,Questions!$B:$AA,25,FALSE))=0,"",VLOOKUP($A253,Questions!$B:$AA,25,FALSE))</f>
        <v xml:space="preserve"> </v>
      </c>
      <c r="I253" s="30" t="str">
        <f>IF(LEN(VLOOKUP($A253,Questions!$B:$AA,26,FALSE))=0,"",VLOOKUP($A253,Questions!$B:$AA,26,FALSE))</f>
        <v xml:space="preserve"> </v>
      </c>
      <c r="J253" s="30"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11" t="s">
        <v>312</v>
      </c>
      <c r="B254" s="24" t="str">
        <f>VLOOKUP(A254,'HECVAT - Full | Vendor Response'!A$26:B$283,2,FALSE)</f>
        <v>Does your application support varying levels of access to records based on user ID?</v>
      </c>
      <c r="C254" s="30" t="str">
        <f>IF(LEN(VLOOKUP($A254,Questions!$B:$AA,20,FALSE))=0,"",VLOOKUP($A254,Questions!$B:$AA,20,FALSE))</f>
        <v xml:space="preserve"> </v>
      </c>
      <c r="D254" s="30" t="str">
        <f>IF(LEN(VLOOKUP($A254,Questions!$B:$AA,21,FALSE))=0,"",VLOOKUP($A254,Questions!$B:$AA,21,FALSE))</f>
        <v xml:space="preserve"> </v>
      </c>
      <c r="E254" s="31" t="str">
        <f>IF(LEN(VLOOKUP($A254,Questions!$B:$AA,22,FALSE))=0,"",VLOOKUP($A254,Questions!$B:$AA,22,FALSE))</f>
        <v xml:space="preserve"> </v>
      </c>
      <c r="F254" s="30" t="str">
        <f>IF(LEN(VLOOKUP($A254,Questions!$B:$AA,23,FALSE))=0,"",VLOOKUP($A254,Questions!$B:$AA,23,FALSE))</f>
        <v xml:space="preserve"> </v>
      </c>
      <c r="G254" s="30" t="str">
        <f>IF(LEN(VLOOKUP($A254,Questions!$B:$AA,24,FALSE))=0,"",VLOOKUP($A254,Questions!$B:$AA,24,FALSE))</f>
        <v xml:space="preserve"> </v>
      </c>
      <c r="H254" s="31" t="str">
        <f>IF(LEN(VLOOKUP($A254,Questions!$B:$AA,25,FALSE))=0,"",VLOOKUP($A254,Questions!$B:$AA,25,FALSE))</f>
        <v xml:space="preserve"> </v>
      </c>
      <c r="I254" s="30" t="str">
        <f>IF(LEN(VLOOKUP($A254,Questions!$B:$AA,26,FALSE))=0,"",VLOOKUP($A254,Questions!$B:$AA,26,FALSE))</f>
        <v xml:space="preserve"> </v>
      </c>
      <c r="J254" s="30"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1" t="s">
        <v>313</v>
      </c>
      <c r="B255" s="24" t="str">
        <f>VLOOKUP(A255,'HECVAT - Full | Vendor Response'!A$26:B$283,2,FALSE)</f>
        <v>Is there a limit to the number of groups a user can be assigned?</v>
      </c>
      <c r="C255" s="30" t="str">
        <f>IF(LEN(VLOOKUP($A255,Questions!$B:$AA,20,FALSE))=0,"",VLOOKUP($A255,Questions!$B:$AA,20,FALSE))</f>
        <v xml:space="preserve"> </v>
      </c>
      <c r="D255" s="30" t="str">
        <f>IF(LEN(VLOOKUP($A255,Questions!$B:$AA,21,FALSE))=0,"",VLOOKUP($A255,Questions!$B:$AA,21,FALSE))</f>
        <v xml:space="preserve"> </v>
      </c>
      <c r="E255" s="30" t="str">
        <f>IF(LEN(VLOOKUP($A255,Questions!$B:$AA,22,FALSE))=0,"",VLOOKUP($A255,Questions!$B:$AA,22,FALSE))</f>
        <v xml:space="preserve"> </v>
      </c>
      <c r="F255" s="30" t="str">
        <f>IF(LEN(VLOOKUP($A255,Questions!$B:$AA,23,FALSE))=0,"",VLOOKUP($A255,Questions!$B:$AA,23,FALSE))</f>
        <v xml:space="preserve"> </v>
      </c>
      <c r="G255" s="30" t="str">
        <f>IF(LEN(VLOOKUP($A255,Questions!$B:$AA,24,FALSE))=0,"",VLOOKUP($A255,Questions!$B:$AA,24,FALSE))</f>
        <v xml:space="preserve"> </v>
      </c>
      <c r="H255" s="31" t="str">
        <f>IF(LEN(VLOOKUP($A255,Questions!$B:$AA,25,FALSE))=0,"",VLOOKUP($A255,Questions!$B:$AA,25,FALSE))</f>
        <v xml:space="preserve"> </v>
      </c>
      <c r="I255" s="30" t="str">
        <f>IF(LEN(VLOOKUP($A255,Questions!$B:$AA,26,FALSE))=0,"",VLOOKUP($A255,Questions!$B:$AA,26,FALSE))</f>
        <v xml:space="preserve"> </v>
      </c>
      <c r="J255" s="30"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1" t="s">
        <v>314</v>
      </c>
      <c r="B256" s="24" t="str">
        <f>VLOOKUP(A256,'HECVAT - Full | Vendor Response'!A$26:B$283,2,FALSE)</f>
        <v>Do accounts used for vendor supplied remote support abide by the same authentication policies and access logging as the rest of the system?</v>
      </c>
      <c r="C256" s="30" t="str">
        <f>IF(LEN(VLOOKUP($A256,Questions!$B:$AA,20,FALSE))=0,"",VLOOKUP($A256,Questions!$B:$AA,20,FALSE))</f>
        <v xml:space="preserve"> </v>
      </c>
      <c r="D256" s="30" t="str">
        <f>IF(LEN(VLOOKUP($A256,Questions!$B:$AA,21,FALSE))=0,"",VLOOKUP($A256,Questions!$B:$AA,21,FALSE))</f>
        <v xml:space="preserve"> </v>
      </c>
      <c r="E256" s="30" t="str">
        <f>IF(LEN(VLOOKUP($A256,Questions!$B:$AA,22,FALSE))=0,"",VLOOKUP($A256,Questions!$B:$AA,22,FALSE))</f>
        <v xml:space="preserve"> </v>
      </c>
      <c r="F256" s="30" t="str">
        <f>IF(LEN(VLOOKUP($A256,Questions!$B:$AA,23,FALSE))=0,"",VLOOKUP($A256,Questions!$B:$AA,23,FALSE))</f>
        <v xml:space="preserve"> </v>
      </c>
      <c r="G256" s="30" t="str">
        <f>IF(LEN(VLOOKUP($A256,Questions!$B:$AA,24,FALSE))=0,"",VLOOKUP($A256,Questions!$B:$AA,24,FALSE))</f>
        <v xml:space="preserve"> </v>
      </c>
      <c r="H256" s="31" t="str">
        <f>IF(LEN(VLOOKUP($A256,Questions!$B:$AA,25,FALSE))=0,"",VLOOKUP($A256,Questions!$B:$AA,25,FALSE))</f>
        <v xml:space="preserve"> </v>
      </c>
      <c r="I256" s="30" t="str">
        <f>IF(LEN(VLOOKUP($A256,Questions!$B:$AA,26,FALSE))=0,"",VLOOKUP($A256,Questions!$B:$AA,26,FALSE))</f>
        <v xml:space="preserve"> </v>
      </c>
      <c r="J256" s="30"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11" t="s">
        <v>315</v>
      </c>
      <c r="B257" s="24" t="str">
        <f>VLOOKUP(A257,'HECVAT - Full | Vendor Response'!A$26:B$283,2,FALSE)</f>
        <v xml:space="preserve">Does the application log record access including specific user, date/time of access, and originating IP or device? </v>
      </c>
      <c r="C257" s="30" t="str">
        <f>IF(LEN(VLOOKUP($A257,Questions!$B:$AA,20,FALSE))=0,"",VLOOKUP($A257,Questions!$B:$AA,20,FALSE))</f>
        <v xml:space="preserve"> </v>
      </c>
      <c r="D257" s="30" t="str">
        <f>IF(LEN(VLOOKUP($A257,Questions!$B:$AA,21,FALSE))=0,"",VLOOKUP($A257,Questions!$B:$AA,21,FALSE))</f>
        <v xml:space="preserve"> </v>
      </c>
      <c r="E257" s="30" t="str">
        <f>IF(LEN(VLOOKUP($A257,Questions!$B:$AA,22,FALSE))=0,"",VLOOKUP($A257,Questions!$B:$AA,22,FALSE))</f>
        <v xml:space="preserve"> </v>
      </c>
      <c r="F257" s="30" t="str">
        <f>IF(LEN(VLOOKUP($A257,Questions!$B:$AA,23,FALSE))=0,"",VLOOKUP($A257,Questions!$B:$AA,23,FALSE))</f>
        <v xml:space="preserve"> </v>
      </c>
      <c r="G257" s="31" t="str">
        <f>IF(LEN(VLOOKUP($A257,Questions!$B:$AA,24,FALSE))=0,"",VLOOKUP($A257,Questions!$B:$AA,24,FALSE))</f>
        <v xml:space="preserve"> </v>
      </c>
      <c r="H257" s="31" t="str">
        <f>IF(LEN(VLOOKUP($A257,Questions!$B:$AA,25,FALSE))=0,"",VLOOKUP($A257,Questions!$B:$AA,25,FALSE))</f>
        <v xml:space="preserve"> </v>
      </c>
      <c r="I257" s="31" t="str">
        <f>IF(LEN(VLOOKUP($A257,Questions!$B:$AA,26,FALSE))=0,"",VLOOKUP($A257,Questions!$B:$AA,26,FALSE))</f>
        <v xml:space="preserve"> </v>
      </c>
      <c r="J257" s="31"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1" t="s">
        <v>316</v>
      </c>
      <c r="B258" s="24" t="str">
        <f>VLOOKUP(A258,'HECVAT - Full | Vendor Response'!A$26:B$283,2,FALSE)</f>
        <v>Does the application log administrative activity, such user account access changes and password changes, including specific user, date/time of changes, and originating IP or device?</v>
      </c>
      <c r="C258" s="30" t="str">
        <f>IF(LEN(VLOOKUP($A258,Questions!$B:$AA,20,FALSE))=0,"",VLOOKUP($A258,Questions!$B:$AA,20,FALSE))</f>
        <v xml:space="preserve"> </v>
      </c>
      <c r="D258" s="30" t="str">
        <f>IF(LEN(VLOOKUP($A258,Questions!$B:$AA,21,FALSE))=0,"",VLOOKUP($A258,Questions!$B:$AA,21,FALSE))</f>
        <v xml:space="preserve"> </v>
      </c>
      <c r="E258" s="31" t="str">
        <f>IF(LEN(VLOOKUP($A258,Questions!$B:$AA,22,FALSE))=0,"",VLOOKUP($A258,Questions!$B:$AA,22,FALSE))</f>
        <v xml:space="preserve"> </v>
      </c>
      <c r="F258" s="30" t="str">
        <f>IF(LEN(VLOOKUP($A258,Questions!$B:$AA,23,FALSE))=0,"",VLOOKUP($A258,Questions!$B:$AA,23,FALSE))</f>
        <v xml:space="preserve"> </v>
      </c>
      <c r="G258" s="30" t="str">
        <f>IF(LEN(VLOOKUP($A258,Questions!$B:$AA,24,FALSE))=0,"",VLOOKUP($A258,Questions!$B:$AA,24,FALSE))</f>
        <v xml:space="preserve"> </v>
      </c>
      <c r="H258" s="30" t="str">
        <f>IF(LEN(VLOOKUP($A258,Questions!$B:$AA,25,FALSE))=0,"",VLOOKUP($A258,Questions!$B:$AA,25,FALSE))</f>
        <v xml:space="preserve"> </v>
      </c>
      <c r="I258" s="30" t="str">
        <f>IF(LEN(VLOOKUP($A258,Questions!$B:$AA,26,FALSE))=0,"",VLOOKUP($A258,Questions!$B:$AA,26,FALSE))</f>
        <v xml:space="preserve"> </v>
      </c>
      <c r="J258" s="30"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11" t="s">
        <v>317</v>
      </c>
      <c r="B259" s="24" t="str">
        <f>VLOOKUP(A259,'HECVAT - Full | Vendor Response'!A$26:B$283,2,FALSE)</f>
        <v>How long does the application keep access/change logs?</v>
      </c>
      <c r="C259" s="30" t="str">
        <f>IF(LEN(VLOOKUP($A259,Questions!$B:$AA,20,FALSE))=0,"",VLOOKUP($A259,Questions!$B:$AA,20,FALSE))</f>
        <v xml:space="preserve"> </v>
      </c>
      <c r="D259" s="30" t="str">
        <f>IF(LEN(VLOOKUP($A259,Questions!$B:$AA,21,FALSE))=0,"",VLOOKUP($A259,Questions!$B:$AA,21,FALSE))</f>
        <v xml:space="preserve"> </v>
      </c>
      <c r="E259" s="30" t="str">
        <f>IF(LEN(VLOOKUP($A259,Questions!$B:$AA,22,FALSE))=0,"",VLOOKUP($A259,Questions!$B:$AA,22,FALSE))</f>
        <v xml:space="preserve"> </v>
      </c>
      <c r="F259" s="30" t="str">
        <f>IF(LEN(VLOOKUP($A259,Questions!$B:$AA,23,FALSE))=0,"",VLOOKUP($A259,Questions!$B:$AA,23,FALSE))</f>
        <v xml:space="preserve"> </v>
      </c>
      <c r="G259" s="30" t="str">
        <f>IF(LEN(VLOOKUP($A259,Questions!$B:$AA,24,FALSE))=0,"",VLOOKUP($A259,Questions!$B:$AA,24,FALSE))</f>
        <v xml:space="preserve"> </v>
      </c>
      <c r="H259" s="30" t="str">
        <f>IF(LEN(VLOOKUP($A259,Questions!$B:$AA,25,FALSE))=0,"",VLOOKUP($A259,Questions!$B:$AA,25,FALSE))</f>
        <v xml:space="preserve"> </v>
      </c>
      <c r="I259" s="30" t="str">
        <f>IF(LEN(VLOOKUP($A259,Questions!$B:$AA,26,FALSE))=0,"",VLOOKUP($A259,Questions!$B:$AA,26,FALSE))</f>
        <v xml:space="preserve"> </v>
      </c>
      <c r="J259" s="30"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11" t="s">
        <v>318</v>
      </c>
      <c r="B260" s="24" t="str">
        <f>VLOOKUP(A260,'HECVAT - Full | Vendor Response'!A$26:B$283,2,FALSE)</f>
        <v xml:space="preserve">Can the application logs be archived? </v>
      </c>
      <c r="C260" s="30" t="str">
        <f>IF(LEN(VLOOKUP($A260,Questions!$B:$AA,20,FALSE))=0,"",VLOOKUP($A260,Questions!$B:$AA,20,FALSE))</f>
        <v xml:space="preserve"> </v>
      </c>
      <c r="D260" s="30" t="str">
        <f>IF(LEN(VLOOKUP($A260,Questions!$B:$AA,21,FALSE))=0,"",VLOOKUP($A260,Questions!$B:$AA,21,FALSE))</f>
        <v xml:space="preserve"> </v>
      </c>
      <c r="E260" s="30" t="str">
        <f>IF(LEN(VLOOKUP($A260,Questions!$B:$AA,22,FALSE))=0,"",VLOOKUP($A260,Questions!$B:$AA,22,FALSE))</f>
        <v xml:space="preserve"> </v>
      </c>
      <c r="F260" s="30" t="str">
        <f>IF(LEN(VLOOKUP($A260,Questions!$B:$AA,23,FALSE))=0,"",VLOOKUP($A260,Questions!$B:$AA,23,FALSE))</f>
        <v xml:space="preserve"> </v>
      </c>
      <c r="G260" s="31" t="str">
        <f>IF(LEN(VLOOKUP($A260,Questions!$B:$AA,24,FALSE))=0,"",VLOOKUP($A260,Questions!$B:$AA,24,FALSE))</f>
        <v xml:space="preserve"> </v>
      </c>
      <c r="H260" s="31" t="str">
        <f>IF(LEN(VLOOKUP($A260,Questions!$B:$AA,25,FALSE))=0,"",VLOOKUP($A260,Questions!$B:$AA,25,FALSE))</f>
        <v xml:space="preserve"> </v>
      </c>
      <c r="I260" s="30" t="str">
        <f>IF(LEN(VLOOKUP($A260,Questions!$B:$AA,26,FALSE))=0,"",VLOOKUP($A260,Questions!$B:$AA,26,FALSE))</f>
        <v xml:space="preserve"> </v>
      </c>
      <c r="J260" s="30"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11" t="s">
        <v>319</v>
      </c>
      <c r="B261" s="24" t="str">
        <f>VLOOKUP(A261,'HECVAT - Full | Vendor Response'!A$26:B$283,2,FALSE)</f>
        <v xml:space="preserve">Can the application logs be saved externally? </v>
      </c>
      <c r="C261" s="30" t="str">
        <f>IF(LEN(VLOOKUP($A261,Questions!$B:$AA,20,FALSE))=0,"",VLOOKUP($A261,Questions!$B:$AA,20,FALSE))</f>
        <v xml:space="preserve"> </v>
      </c>
      <c r="D261" s="30" t="str">
        <f>IF(LEN(VLOOKUP($A261,Questions!$B:$AA,21,FALSE))=0,"",VLOOKUP($A261,Questions!$B:$AA,21,FALSE))</f>
        <v xml:space="preserve"> </v>
      </c>
      <c r="E261" s="30" t="str">
        <f>IF(LEN(VLOOKUP($A261,Questions!$B:$AA,22,FALSE))=0,"",VLOOKUP($A261,Questions!$B:$AA,22,FALSE))</f>
        <v xml:space="preserve"> </v>
      </c>
      <c r="F261" s="30" t="str">
        <f>IF(LEN(VLOOKUP($A261,Questions!$B:$AA,23,FALSE))=0,"",VLOOKUP($A261,Questions!$B:$AA,23,FALSE))</f>
        <v xml:space="preserve"> </v>
      </c>
      <c r="G261" s="31" t="str">
        <f>IF(LEN(VLOOKUP($A261,Questions!$B:$AA,24,FALSE))=0,"",VLOOKUP($A261,Questions!$B:$AA,24,FALSE))</f>
        <v xml:space="preserve"> </v>
      </c>
      <c r="H261" s="31" t="str">
        <f>IF(LEN(VLOOKUP($A261,Questions!$B:$AA,25,FALSE))=0,"",VLOOKUP($A261,Questions!$B:$AA,25,FALSE))</f>
        <v xml:space="preserve"> </v>
      </c>
      <c r="I261" s="30" t="str">
        <f>IF(LEN(VLOOKUP($A261,Questions!$B:$AA,26,FALSE))=0,"",VLOOKUP($A261,Questions!$B:$AA,26,FALSE))</f>
        <v xml:space="preserve"> </v>
      </c>
      <c r="J261" s="30"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1" t="s">
        <v>320</v>
      </c>
      <c r="B262" s="24" t="str">
        <f>VLOOKUP(A262,'HECVAT - Full | Vendor Response'!A$26:B$283,2,FALSE)</f>
        <v>Does your data backup and retention policies and practices meet HIPAA requirements?</v>
      </c>
      <c r="C262" s="30" t="str">
        <f>IF(LEN(VLOOKUP($A262,Questions!$B:$AA,20,FALSE))=0,"",VLOOKUP($A262,Questions!$B:$AA,20,FALSE))</f>
        <v xml:space="preserve"> </v>
      </c>
      <c r="D262" s="30" t="str">
        <f>IF(LEN(VLOOKUP($A262,Questions!$B:$AA,21,FALSE))=0,"",VLOOKUP($A262,Questions!$B:$AA,21,FALSE))</f>
        <v xml:space="preserve"> </v>
      </c>
      <c r="E262" s="30" t="str">
        <f>IF(LEN(VLOOKUP($A262,Questions!$B:$AA,22,FALSE))=0,"",VLOOKUP($A262,Questions!$B:$AA,22,FALSE))</f>
        <v xml:space="preserve"> </v>
      </c>
      <c r="F262" s="30" t="str">
        <f>IF(LEN(VLOOKUP($A262,Questions!$B:$AA,23,FALSE))=0,"",VLOOKUP($A262,Questions!$B:$AA,23,FALSE))</f>
        <v xml:space="preserve"> </v>
      </c>
      <c r="G262" s="31" t="str">
        <f>IF(LEN(VLOOKUP($A262,Questions!$B:$AA,24,FALSE))=0,"",VLOOKUP($A262,Questions!$B:$AA,24,FALSE))</f>
        <v xml:space="preserve"> </v>
      </c>
      <c r="H262" s="31" t="str">
        <f>IF(LEN(VLOOKUP($A262,Questions!$B:$AA,25,FALSE))=0,"",VLOOKUP($A262,Questions!$B:$AA,25,FALSE))</f>
        <v xml:space="preserve"> </v>
      </c>
      <c r="I262" s="30" t="str">
        <f>IF(LEN(VLOOKUP($A262,Questions!$B:$AA,26,FALSE))=0,"",VLOOKUP($A262,Questions!$B:$AA,26,FALSE))</f>
        <v xml:space="preserve"> </v>
      </c>
      <c r="J262" s="30"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1" t="s">
        <v>321</v>
      </c>
      <c r="B263" s="24" t="str">
        <f>VLOOKUP(A263,'HECVAT - Full | Vendor Response'!A$26:B$283,2,FALSE)</f>
        <v>Do you have a disaster recovery plan and emergency mode operation plan?</v>
      </c>
      <c r="C263" s="30" t="str">
        <f>IF(LEN(VLOOKUP($A263,Questions!$B:$AA,20,FALSE))=0,"",VLOOKUP($A263,Questions!$B:$AA,20,FALSE))</f>
        <v xml:space="preserve"> </v>
      </c>
      <c r="D263" s="30" t="str">
        <f>IF(LEN(VLOOKUP($A263,Questions!$B:$AA,21,FALSE))=0,"",VLOOKUP($A263,Questions!$B:$AA,21,FALSE))</f>
        <v xml:space="preserve"> </v>
      </c>
      <c r="E263" s="30" t="str">
        <f>IF(LEN(VLOOKUP($A263,Questions!$B:$AA,22,FALSE))=0,"",VLOOKUP($A263,Questions!$B:$AA,22,FALSE))</f>
        <v xml:space="preserve"> </v>
      </c>
      <c r="F263" s="30" t="str">
        <f>IF(LEN(VLOOKUP($A263,Questions!$B:$AA,23,FALSE))=0,"",VLOOKUP($A263,Questions!$B:$AA,23,FALSE))</f>
        <v xml:space="preserve"> </v>
      </c>
      <c r="G263" s="31" t="str">
        <f>IF(LEN(VLOOKUP($A263,Questions!$B:$AA,24,FALSE))=0,"",VLOOKUP($A263,Questions!$B:$AA,24,FALSE))</f>
        <v xml:space="preserve"> </v>
      </c>
      <c r="H263" s="31" t="str">
        <f>IF(LEN(VLOOKUP($A263,Questions!$B:$AA,25,FALSE))=0,"",VLOOKUP($A263,Questions!$B:$AA,25,FALSE))</f>
        <v xml:space="preserve"> </v>
      </c>
      <c r="I263" s="30" t="str">
        <f>IF(LEN(VLOOKUP($A263,Questions!$B:$AA,26,FALSE))=0,"",VLOOKUP($A263,Questions!$B:$AA,26,FALSE))</f>
        <v xml:space="preserve"> </v>
      </c>
      <c r="J263" s="30"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11" t="s">
        <v>322</v>
      </c>
      <c r="B264" s="24" t="str">
        <f>VLOOKUP(A264,'HECVAT - Full | Vendor Response'!A$26:B$283,2,FALSE)</f>
        <v>Have the policies/plans mentioned above been tested?</v>
      </c>
      <c r="C264" s="30" t="str">
        <f>IF(LEN(VLOOKUP($A264,Questions!$B:$AA,20,FALSE))=0,"",VLOOKUP($A264,Questions!$B:$AA,20,FALSE))</f>
        <v xml:space="preserve"> </v>
      </c>
      <c r="D264" s="30" t="str">
        <f>IF(LEN(VLOOKUP($A264,Questions!$B:$AA,21,FALSE))=0,"",VLOOKUP($A264,Questions!$B:$AA,21,FALSE))</f>
        <v xml:space="preserve"> </v>
      </c>
      <c r="E264" s="30" t="str">
        <f>IF(LEN(VLOOKUP($A264,Questions!$B:$AA,22,FALSE))=0,"",VLOOKUP($A264,Questions!$B:$AA,22,FALSE))</f>
        <v xml:space="preserve"> </v>
      </c>
      <c r="F264" s="30" t="str">
        <f>IF(LEN(VLOOKUP($A264,Questions!$B:$AA,23,FALSE))=0,"",VLOOKUP($A264,Questions!$B:$AA,23,FALSE))</f>
        <v xml:space="preserve"> </v>
      </c>
      <c r="G264" s="31" t="str">
        <f>IF(LEN(VLOOKUP($A264,Questions!$B:$AA,24,FALSE))=0,"",VLOOKUP($A264,Questions!$B:$AA,24,FALSE))</f>
        <v xml:space="preserve"> </v>
      </c>
      <c r="H264" s="31" t="str">
        <f>IF(LEN(VLOOKUP($A264,Questions!$B:$AA,25,FALSE))=0,"",VLOOKUP($A264,Questions!$B:$AA,25,FALSE))</f>
        <v xml:space="preserve"> </v>
      </c>
      <c r="I264" s="30" t="str">
        <f>IF(LEN(VLOOKUP($A264,Questions!$B:$AA,26,FALSE))=0,"",VLOOKUP($A264,Questions!$B:$AA,26,FALSE))</f>
        <v xml:space="preserve"> </v>
      </c>
      <c r="J264" s="30"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11" t="s">
        <v>323</v>
      </c>
      <c r="B265" s="24" t="str">
        <f>VLOOKUP(A265,'HECVAT - Full | Vendor Response'!A$26:B$283,2,FALSE)</f>
        <v>Can you provide a HIPAA compliance attestation document?</v>
      </c>
      <c r="C265" s="30" t="str">
        <f>IF(LEN(VLOOKUP($A265,Questions!$B:$AA,20,FALSE))=0,"",VLOOKUP($A265,Questions!$B:$AA,20,FALSE))</f>
        <v xml:space="preserve"> </v>
      </c>
      <c r="D265" s="30" t="str">
        <f>IF(LEN(VLOOKUP($A265,Questions!$B:$AA,21,FALSE))=0,"",VLOOKUP($A265,Questions!$B:$AA,21,FALSE))</f>
        <v xml:space="preserve"> </v>
      </c>
      <c r="E265" s="30" t="str">
        <f>IF(LEN(VLOOKUP($A265,Questions!$B:$AA,22,FALSE))=0,"",VLOOKUP($A265,Questions!$B:$AA,22,FALSE))</f>
        <v xml:space="preserve"> </v>
      </c>
      <c r="F265" s="30" t="str">
        <f>IF(LEN(VLOOKUP($A265,Questions!$B:$AA,23,FALSE))=0,"",VLOOKUP($A265,Questions!$B:$AA,23,FALSE))</f>
        <v xml:space="preserve"> </v>
      </c>
      <c r="G265" s="30" t="str">
        <f>IF(LEN(VLOOKUP($A265,Questions!$B:$AA,24,FALSE))=0,"",VLOOKUP($A265,Questions!$B:$AA,24,FALSE))</f>
        <v xml:space="preserve"> </v>
      </c>
      <c r="H265" s="31" t="str">
        <f>IF(LEN(VLOOKUP($A265,Questions!$B:$AA,25,FALSE))=0,"",VLOOKUP($A265,Questions!$B:$AA,25,FALSE))</f>
        <v xml:space="preserve"> </v>
      </c>
      <c r="I265" s="30" t="str">
        <f>IF(LEN(VLOOKUP($A265,Questions!$B:$AA,26,FALSE))=0,"",VLOOKUP($A265,Questions!$B:$AA,26,FALSE))</f>
        <v xml:space="preserve"> </v>
      </c>
      <c r="J265" s="30"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11" t="s">
        <v>324</v>
      </c>
      <c r="B266" s="24" t="str">
        <f>VLOOKUP(A266,'HECVAT - Full | Vendor Response'!A$26:B$283,2,FALSE)</f>
        <v>Are you willing to enter into a Business Associate Agreement (BAA)?</v>
      </c>
      <c r="C266" s="30" t="str">
        <f>IF(LEN(VLOOKUP($A266,Questions!$B:$AA,20,FALSE))=0,"",VLOOKUP($A266,Questions!$B:$AA,20,FALSE))</f>
        <v xml:space="preserve"> </v>
      </c>
      <c r="D266" s="30" t="str">
        <f>IF(LEN(VLOOKUP($A266,Questions!$B:$AA,21,FALSE))=0,"",VLOOKUP($A266,Questions!$B:$AA,21,FALSE))</f>
        <v xml:space="preserve"> </v>
      </c>
      <c r="E266" s="30" t="str">
        <f>IF(LEN(VLOOKUP($A266,Questions!$B:$AA,22,FALSE))=0,"",VLOOKUP($A266,Questions!$B:$AA,22,FALSE))</f>
        <v xml:space="preserve"> </v>
      </c>
      <c r="F266" s="30" t="str">
        <f>IF(LEN(VLOOKUP($A266,Questions!$B:$AA,23,FALSE))=0,"",VLOOKUP($A266,Questions!$B:$AA,23,FALSE))</f>
        <v xml:space="preserve"> </v>
      </c>
      <c r="G266" s="30" t="str">
        <f>IF(LEN(VLOOKUP($A266,Questions!$B:$AA,24,FALSE))=0,"",VLOOKUP($A266,Questions!$B:$AA,24,FALSE))</f>
        <v xml:space="preserve"> </v>
      </c>
      <c r="H266" s="31" t="str">
        <f>IF(LEN(VLOOKUP($A266,Questions!$B:$AA,25,FALSE))=0,"",VLOOKUP($A266,Questions!$B:$AA,25,FALSE))</f>
        <v xml:space="preserve"> </v>
      </c>
      <c r="I266" s="30" t="str">
        <f>IF(LEN(VLOOKUP($A266,Questions!$B:$AA,26,FALSE))=0,"",VLOOKUP($A266,Questions!$B:$AA,26,FALSE))</f>
        <v xml:space="preserve"> </v>
      </c>
      <c r="J266" s="30"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1" t="s">
        <v>325</v>
      </c>
      <c r="B267" s="24" t="str">
        <f>VLOOKUP(A267,'HECVAT - Full | Vendor Response'!A$26:B$283,2,FALSE)</f>
        <v>Have you entered into a BAA with all subcontractors who may have access to protected health information (PHI)?</v>
      </c>
      <c r="C267" s="30" t="str">
        <f>IF(LEN(VLOOKUP($A267,Questions!$B:$AA,20,FALSE))=0,"",VLOOKUP($A267,Questions!$B:$AA,20,FALSE))</f>
        <v xml:space="preserve"> </v>
      </c>
      <c r="D267" s="30" t="str">
        <f>IF(LEN(VLOOKUP($A267,Questions!$B:$AA,21,FALSE))=0,"",VLOOKUP($A267,Questions!$B:$AA,21,FALSE))</f>
        <v xml:space="preserve"> </v>
      </c>
      <c r="E267" s="30" t="str">
        <f>IF(LEN(VLOOKUP($A267,Questions!$B:$AA,22,FALSE))=0,"",VLOOKUP($A267,Questions!$B:$AA,22,FALSE))</f>
        <v xml:space="preserve"> </v>
      </c>
      <c r="F267" s="30" t="str">
        <f>IF(LEN(VLOOKUP($A267,Questions!$B:$AA,23,FALSE))=0,"",VLOOKUP($A267,Questions!$B:$AA,23,FALSE))</f>
        <v xml:space="preserve"> </v>
      </c>
      <c r="G267" s="31" t="str">
        <f>IF(LEN(VLOOKUP($A267,Questions!$B:$AA,24,FALSE))=0,"",VLOOKUP($A267,Questions!$B:$AA,24,FALSE))</f>
        <v xml:space="preserve"> </v>
      </c>
      <c r="H267" s="31" t="str">
        <f>IF(LEN(VLOOKUP($A267,Questions!$B:$AA,25,FALSE))=0,"",VLOOKUP($A267,Questions!$B:$AA,25,FALSE))</f>
        <v xml:space="preserve"> </v>
      </c>
      <c r="I267" s="30" t="str">
        <f>IF(LEN(VLOOKUP($A267,Questions!$B:$AA,26,FALSE))=0,"",VLOOKUP($A267,Questions!$B:$AA,26,FALSE))</f>
        <v xml:space="preserve"> </v>
      </c>
      <c r="J267" s="30"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87" t="str">
        <f>IF(OR($C$29="No",$C$30="Yes"),"PCI DSS - Optional based on QUALIFIER response.","PCI DSS")</f>
        <v>PCI DSS</v>
      </c>
      <c r="B268" s="287"/>
      <c r="C268" s="19" t="str">
        <f>C$22</f>
        <v>CIS Critical Security Controls v6.1</v>
      </c>
      <c r="D268" s="19" t="str">
        <f t="shared" ref="D268:J268" si="18">D$22</f>
        <v>HIPAA</v>
      </c>
      <c r="E268" s="19" t="str">
        <f t="shared" si="18"/>
        <v>ISO 27002:27013</v>
      </c>
      <c r="F268" s="19" t="str">
        <f t="shared" si="18"/>
        <v>NIST Cybersecurity Framework</v>
      </c>
      <c r="G268" s="19" t="str">
        <f t="shared" si="18"/>
        <v>NIST SP 800-171r1</v>
      </c>
      <c r="H268" s="19" t="str">
        <f t="shared" si="18"/>
        <v>NIST SP 800-53r4</v>
      </c>
      <c r="I268" s="19" t="str">
        <f t="shared" si="18"/>
        <v>PCI DSS</v>
      </c>
      <c r="J268" s="19"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11" t="s">
        <v>326</v>
      </c>
      <c r="B269" s="24" t="str">
        <f>VLOOKUP(A269,'HECVAT - Full | Vendor Response'!A$26:B$283,2,FALSE)</f>
        <v>Do your systems or products store, process, or transmit cardholder (payment/credit/debt card) data?</v>
      </c>
      <c r="C269" s="30" t="str">
        <f>IF(LEN(VLOOKUP($A269,Questions!$B:$AA,20,FALSE))=0,"",VLOOKUP($A269,Questions!$B:$AA,20,FALSE))</f>
        <v xml:space="preserve"> </v>
      </c>
      <c r="D269" s="32" t="str">
        <f>IF(LEN(VLOOKUP($A269,Questions!$B:$AA,21,FALSE))=0,"",VLOOKUP($A269,Questions!$B:$AA,21,FALSE))</f>
        <v xml:space="preserve"> </v>
      </c>
      <c r="E269" s="30" t="str">
        <f>IF(LEN(VLOOKUP($A269,Questions!$B:$AA,22,FALSE))=0,"",VLOOKUP($A269,Questions!$B:$AA,22,FALSE))</f>
        <v xml:space="preserve"> </v>
      </c>
      <c r="F269" s="30" t="str">
        <f>IF(LEN(VLOOKUP($A269,Questions!$B:$AA,23,FALSE))=0,"",VLOOKUP($A269,Questions!$B:$AA,23,FALSE))</f>
        <v xml:space="preserve"> </v>
      </c>
      <c r="G269" s="31" t="str">
        <f>IF(LEN(VLOOKUP($A269,Questions!$B:$AA,24,FALSE))=0,"",VLOOKUP($A269,Questions!$B:$AA,24,FALSE))</f>
        <v xml:space="preserve"> </v>
      </c>
      <c r="H269" s="32" t="str">
        <f>IF(LEN(VLOOKUP($A269,Questions!$B:$AA,25,FALSE))=0,"",VLOOKUP($A269,Questions!$B:$AA,25,FALSE))</f>
        <v xml:space="preserve"> </v>
      </c>
      <c r="I269" s="30" t="str">
        <f>IF(LEN(VLOOKUP($A269,Questions!$B:$AA,26,FALSE))=0,"",VLOOKUP($A269,Questions!$B:$AA,26,FALSE))</f>
        <v xml:space="preserve"> </v>
      </c>
      <c r="J269" s="30"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1" t="s">
        <v>327</v>
      </c>
      <c r="B270" s="24" t="str">
        <f>VLOOKUP(A270,'HECVAT - Full | Vendor Response'!A$26:B$283,2,FALSE)</f>
        <v>Are you compliant with the Payment Card Industry Data Security Standard (PCI DSS)?</v>
      </c>
      <c r="C270" s="30" t="str">
        <f>IF(LEN(VLOOKUP($A270,Questions!$B:$AA,20,FALSE))=0,"",VLOOKUP($A270,Questions!$B:$AA,20,FALSE))</f>
        <v xml:space="preserve"> </v>
      </c>
      <c r="D270" s="32" t="str">
        <f>IF(LEN(VLOOKUP($A270,Questions!$B:$AA,21,FALSE))=0,"",VLOOKUP($A270,Questions!$B:$AA,21,FALSE))</f>
        <v xml:space="preserve"> </v>
      </c>
      <c r="E270" s="30" t="str">
        <f>IF(LEN(VLOOKUP($A270,Questions!$B:$AA,22,FALSE))=0,"",VLOOKUP($A270,Questions!$B:$AA,22,FALSE))</f>
        <v xml:space="preserve"> </v>
      </c>
      <c r="F270" s="30" t="str">
        <f>IF(LEN(VLOOKUP($A270,Questions!$B:$AA,23,FALSE))=0,"",VLOOKUP($A270,Questions!$B:$AA,23,FALSE))</f>
        <v xml:space="preserve"> </v>
      </c>
      <c r="G270" s="31" t="str">
        <f>IF(LEN(VLOOKUP($A270,Questions!$B:$AA,24,FALSE))=0,"",VLOOKUP($A270,Questions!$B:$AA,24,FALSE))</f>
        <v xml:space="preserve"> </v>
      </c>
      <c r="H270" s="32" t="str">
        <f>IF(LEN(VLOOKUP($A270,Questions!$B:$AA,25,FALSE))=0,"",VLOOKUP($A270,Questions!$B:$AA,25,FALSE))</f>
        <v xml:space="preserve"> </v>
      </c>
      <c r="I270" s="30" t="str">
        <f>IF(LEN(VLOOKUP($A270,Questions!$B:$AA,26,FALSE))=0,"",VLOOKUP($A270,Questions!$B:$AA,26,FALSE))</f>
        <v xml:space="preserve"> </v>
      </c>
      <c r="J270" s="30"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1" t="s">
        <v>328</v>
      </c>
      <c r="B271" s="24" t="str">
        <f>VLOOKUP(A271,'HECVAT - Full | Vendor Response'!A$26:B$283,2,FALSE)</f>
        <v>Do you have a current, executed within the past year, Attestation of Compliance (AoC) or Report on Compliance (RoC)?</v>
      </c>
      <c r="C271" s="30" t="str">
        <f>IF(LEN(VLOOKUP($A271,Questions!$B:$AA,20,FALSE))=0,"",VLOOKUP($A271,Questions!$B:$AA,20,FALSE))</f>
        <v xml:space="preserve"> </v>
      </c>
      <c r="D271" s="32" t="str">
        <f>IF(LEN(VLOOKUP($A271,Questions!$B:$AA,21,FALSE))=0,"",VLOOKUP($A271,Questions!$B:$AA,21,FALSE))</f>
        <v xml:space="preserve"> </v>
      </c>
      <c r="E271" s="30" t="str">
        <f>IF(LEN(VLOOKUP($A271,Questions!$B:$AA,22,FALSE))=0,"",VLOOKUP($A271,Questions!$B:$AA,22,FALSE))</f>
        <v xml:space="preserve"> </v>
      </c>
      <c r="F271" s="30" t="str">
        <f>IF(LEN(VLOOKUP($A271,Questions!$B:$AA,23,FALSE))=0,"",VLOOKUP($A271,Questions!$B:$AA,23,FALSE))</f>
        <v xml:space="preserve"> </v>
      </c>
      <c r="G271" s="31" t="str">
        <f>IF(LEN(VLOOKUP($A271,Questions!$B:$AA,24,FALSE))=0,"",VLOOKUP($A271,Questions!$B:$AA,24,FALSE))</f>
        <v xml:space="preserve"> </v>
      </c>
      <c r="H271" s="32" t="str">
        <f>IF(LEN(VLOOKUP($A271,Questions!$B:$AA,25,FALSE))=0,"",VLOOKUP($A271,Questions!$B:$AA,25,FALSE))</f>
        <v xml:space="preserve"> </v>
      </c>
      <c r="I271" s="30" t="str">
        <f>IF(LEN(VLOOKUP($A271,Questions!$B:$AA,26,FALSE))=0,"",VLOOKUP($A271,Questions!$B:$AA,26,FALSE))</f>
        <v xml:space="preserve"> </v>
      </c>
      <c r="J271" s="30"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11" t="s">
        <v>329</v>
      </c>
      <c r="B272" s="24" t="str">
        <f>VLOOKUP(A272,'HECVAT - Full | Vendor Response'!A$26:B$283,2,FALSE)</f>
        <v>Are you classified as a service provider?</v>
      </c>
      <c r="C272" s="31" t="str">
        <f>IF(LEN(VLOOKUP($A272,Questions!$B:$AA,20,FALSE))=0,"",VLOOKUP($A272,Questions!$B:$AA,20,FALSE))</f>
        <v xml:space="preserve"> </v>
      </c>
      <c r="D272" s="32" t="str">
        <f>IF(LEN(VLOOKUP($A272,Questions!$B:$AA,21,FALSE))=0,"",VLOOKUP($A272,Questions!$B:$AA,21,FALSE))</f>
        <v xml:space="preserve"> </v>
      </c>
      <c r="E272" s="32" t="str">
        <f>IF(LEN(VLOOKUP($A272,Questions!$B:$AA,22,FALSE))=0,"",VLOOKUP($A272,Questions!$B:$AA,22,FALSE))</f>
        <v xml:space="preserve"> </v>
      </c>
      <c r="F272" s="30" t="str">
        <f>IF(LEN(VLOOKUP($A272,Questions!$B:$AA,23,FALSE))=0,"",VLOOKUP($A272,Questions!$B:$AA,23,FALSE))</f>
        <v xml:space="preserve"> </v>
      </c>
      <c r="G272" s="31" t="str">
        <f>IF(LEN(VLOOKUP($A272,Questions!$B:$AA,24,FALSE))=0,"",VLOOKUP($A272,Questions!$B:$AA,24,FALSE))</f>
        <v xml:space="preserve"> </v>
      </c>
      <c r="H272" s="32" t="str">
        <f>IF(LEN(VLOOKUP($A272,Questions!$B:$AA,25,FALSE))=0,"",VLOOKUP($A272,Questions!$B:$AA,25,FALSE))</f>
        <v xml:space="preserve"> </v>
      </c>
      <c r="I272" s="30" t="str">
        <f>IF(LEN(VLOOKUP($A272,Questions!$B:$AA,26,FALSE))=0,"",VLOOKUP($A272,Questions!$B:$AA,26,FALSE))</f>
        <v xml:space="preserve"> </v>
      </c>
      <c r="J272" s="30"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1" t="s">
        <v>330</v>
      </c>
      <c r="B273" s="24" t="str">
        <f>VLOOKUP(A273,'HECVAT - Full | Vendor Response'!A$26:B$283,2,FALSE)</f>
        <v xml:space="preserve">Are you on the list of VISA approved service providers? </v>
      </c>
      <c r="C273" s="31" t="str">
        <f>IF(LEN(VLOOKUP($A273,Questions!$B:$AA,20,FALSE))=0,"",VLOOKUP($A273,Questions!$B:$AA,20,FALSE))</f>
        <v xml:space="preserve"> </v>
      </c>
      <c r="D273" s="32" t="str">
        <f>IF(LEN(VLOOKUP($A273,Questions!$B:$AA,21,FALSE))=0,"",VLOOKUP($A273,Questions!$B:$AA,21,FALSE))</f>
        <v xml:space="preserve"> </v>
      </c>
      <c r="E273" s="32" t="str">
        <f>IF(LEN(VLOOKUP($A273,Questions!$B:$AA,22,FALSE))=0,"",VLOOKUP($A273,Questions!$B:$AA,22,FALSE))</f>
        <v xml:space="preserve"> </v>
      </c>
      <c r="F273" s="30" t="str">
        <f>IF(LEN(VLOOKUP($A273,Questions!$B:$AA,23,FALSE))=0,"",VLOOKUP($A273,Questions!$B:$AA,23,FALSE))</f>
        <v xml:space="preserve"> </v>
      </c>
      <c r="G273" s="31" t="str">
        <f>IF(LEN(VLOOKUP($A273,Questions!$B:$AA,24,FALSE))=0,"",VLOOKUP($A273,Questions!$B:$AA,24,FALSE))</f>
        <v xml:space="preserve"> </v>
      </c>
      <c r="H273" s="32" t="str">
        <f>IF(LEN(VLOOKUP($A273,Questions!$B:$AA,25,FALSE))=0,"",VLOOKUP($A273,Questions!$B:$AA,25,FALSE))</f>
        <v xml:space="preserve"> </v>
      </c>
      <c r="I273" s="30" t="str">
        <f>IF(LEN(VLOOKUP($A273,Questions!$B:$AA,26,FALSE))=0,"",VLOOKUP($A273,Questions!$B:$AA,26,FALSE))</f>
        <v xml:space="preserve"> </v>
      </c>
      <c r="J273" s="30"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1" t="s">
        <v>331</v>
      </c>
      <c r="B274" s="24" t="str">
        <f>VLOOKUP(A274,'HECVAT - Full | Vendor Response'!A$26:B$283,2,FALSE)</f>
        <v>Are you classified as a merchant?  If so, what level (1, 2, 3, 4)?</v>
      </c>
      <c r="C274" s="31" t="str">
        <f>IF(LEN(VLOOKUP($A274,Questions!$B:$AA,20,FALSE))=0,"",VLOOKUP($A274,Questions!$B:$AA,20,FALSE))</f>
        <v xml:space="preserve"> </v>
      </c>
      <c r="D274" s="32" t="str">
        <f>IF(LEN(VLOOKUP($A274,Questions!$B:$AA,21,FALSE))=0,"",VLOOKUP($A274,Questions!$B:$AA,21,FALSE))</f>
        <v xml:space="preserve"> </v>
      </c>
      <c r="E274" s="32" t="str">
        <f>IF(LEN(VLOOKUP($A274,Questions!$B:$AA,22,FALSE))=0,"",VLOOKUP($A274,Questions!$B:$AA,22,FALSE))</f>
        <v xml:space="preserve"> </v>
      </c>
      <c r="F274" s="30" t="str">
        <f>IF(LEN(VLOOKUP($A274,Questions!$B:$AA,23,FALSE))=0,"",VLOOKUP($A274,Questions!$B:$AA,23,FALSE))</f>
        <v xml:space="preserve"> </v>
      </c>
      <c r="G274" s="31" t="str">
        <f>IF(LEN(VLOOKUP($A274,Questions!$B:$AA,24,FALSE))=0,"",VLOOKUP($A274,Questions!$B:$AA,24,FALSE))</f>
        <v xml:space="preserve"> </v>
      </c>
      <c r="H274" s="32" t="str">
        <f>IF(LEN(VLOOKUP($A274,Questions!$B:$AA,25,FALSE))=0,"",VLOOKUP($A274,Questions!$B:$AA,25,FALSE))</f>
        <v xml:space="preserve"> </v>
      </c>
      <c r="I274" s="30" t="str">
        <f>IF(LEN(VLOOKUP($A274,Questions!$B:$AA,26,FALSE))=0,"",VLOOKUP($A274,Questions!$B:$AA,26,FALSE))</f>
        <v xml:space="preserve"> </v>
      </c>
      <c r="J274" s="30"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11" t="s">
        <v>332</v>
      </c>
      <c r="B275" s="24" t="str">
        <f>VLOOKUP(A275,'HECVAT - Full | Vendor Response'!A$26:B$283,2,FALSE)</f>
        <v>Describe the architecture employed by the system to verify and authorize credit card transactions.</v>
      </c>
      <c r="C275" s="30" t="str">
        <f>IF(LEN(VLOOKUP($A275,Questions!$B:$AA,20,FALSE))=0,"",VLOOKUP($A275,Questions!$B:$AA,20,FALSE))</f>
        <v xml:space="preserve"> </v>
      </c>
      <c r="D275" s="32" t="str">
        <f>IF(LEN(VLOOKUP($A275,Questions!$B:$AA,21,FALSE))=0,"",VLOOKUP($A275,Questions!$B:$AA,21,FALSE))</f>
        <v xml:space="preserve"> </v>
      </c>
      <c r="E275" s="32" t="str">
        <f>IF(LEN(VLOOKUP($A275,Questions!$B:$AA,22,FALSE))=0,"",VLOOKUP($A275,Questions!$B:$AA,22,FALSE))</f>
        <v xml:space="preserve"> </v>
      </c>
      <c r="F275" s="30" t="str">
        <f>IF(LEN(VLOOKUP($A275,Questions!$B:$AA,23,FALSE))=0,"",VLOOKUP($A275,Questions!$B:$AA,23,FALSE))</f>
        <v xml:space="preserve"> </v>
      </c>
      <c r="G275" s="32" t="str">
        <f>IF(LEN(VLOOKUP($A275,Questions!$B:$AA,24,FALSE))=0,"",VLOOKUP($A275,Questions!$B:$AA,24,FALSE))</f>
        <v xml:space="preserve"> </v>
      </c>
      <c r="H275" s="32" t="str">
        <f>IF(LEN(VLOOKUP($A275,Questions!$B:$AA,25,FALSE))=0,"",VLOOKUP($A275,Questions!$B:$AA,25,FALSE))</f>
        <v xml:space="preserve"> </v>
      </c>
      <c r="I275" s="30" t="str">
        <f>IF(LEN(VLOOKUP($A275,Questions!$B:$AA,26,FALSE))=0,"",VLOOKUP($A275,Questions!$B:$AA,26,FALSE))</f>
        <v xml:space="preserve"> </v>
      </c>
      <c r="J275" s="30"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1" t="s">
        <v>333</v>
      </c>
      <c r="B276" s="24" t="str">
        <f>VLOOKUP(A276,'HECVAT - Full | Vendor Response'!A$26:B$283,2,FALSE)</f>
        <v xml:space="preserve">What payment processors/gateways does the system support? </v>
      </c>
      <c r="C276" s="30" t="str">
        <f>IF(LEN(VLOOKUP($A276,Questions!$B:$AA,20,FALSE))=0,"",VLOOKUP($A276,Questions!$B:$AA,20,FALSE))</f>
        <v xml:space="preserve"> </v>
      </c>
      <c r="D276" s="32" t="str">
        <f>IF(LEN(VLOOKUP($A276,Questions!$B:$AA,21,FALSE))=0,"",VLOOKUP($A276,Questions!$B:$AA,21,FALSE))</f>
        <v xml:space="preserve"> </v>
      </c>
      <c r="E276" s="32" t="str">
        <f>IF(LEN(VLOOKUP($A276,Questions!$B:$AA,22,FALSE))=0,"",VLOOKUP($A276,Questions!$B:$AA,22,FALSE))</f>
        <v xml:space="preserve"> </v>
      </c>
      <c r="F276" s="30" t="str">
        <f>IF(LEN(VLOOKUP($A276,Questions!$B:$AA,23,FALSE))=0,"",VLOOKUP($A276,Questions!$B:$AA,23,FALSE))</f>
        <v xml:space="preserve"> </v>
      </c>
      <c r="G276" s="32" t="str">
        <f>IF(LEN(VLOOKUP($A276,Questions!$B:$AA,24,FALSE))=0,"",VLOOKUP($A276,Questions!$B:$AA,24,FALSE))</f>
        <v xml:space="preserve"> </v>
      </c>
      <c r="H276" s="32" t="str">
        <f>IF(LEN(VLOOKUP($A276,Questions!$B:$AA,25,FALSE))=0,"",VLOOKUP($A276,Questions!$B:$AA,25,FALSE))</f>
        <v xml:space="preserve"> </v>
      </c>
      <c r="I276" s="30" t="str">
        <f>IF(LEN(VLOOKUP($A276,Questions!$B:$AA,26,FALSE))=0,"",VLOOKUP($A276,Questions!$B:$AA,26,FALSE))</f>
        <v xml:space="preserve"> </v>
      </c>
      <c r="J276" s="30"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11" t="s">
        <v>334</v>
      </c>
      <c r="B277" s="24" t="str">
        <f>VLOOKUP(A277,'HECVAT - Full | Vendor Response'!A$26:B$283,2,FALSE)</f>
        <v>Can the application be installed in a PCI DSS compliant manner ?</v>
      </c>
      <c r="C277" s="30" t="str">
        <f>IF(LEN(VLOOKUP($A277,Questions!$B:$AA,20,FALSE))=0,"",VLOOKUP($A277,Questions!$B:$AA,20,FALSE))</f>
        <v xml:space="preserve"> </v>
      </c>
      <c r="D277" s="32" t="str">
        <f>IF(LEN(VLOOKUP($A277,Questions!$B:$AA,21,FALSE))=0,"",VLOOKUP($A277,Questions!$B:$AA,21,FALSE))</f>
        <v xml:space="preserve"> </v>
      </c>
      <c r="E277" s="32" t="str">
        <f>IF(LEN(VLOOKUP($A277,Questions!$B:$AA,22,FALSE))=0,"",VLOOKUP($A277,Questions!$B:$AA,22,FALSE))</f>
        <v xml:space="preserve"> </v>
      </c>
      <c r="F277" s="30" t="str">
        <f>IF(LEN(VLOOKUP($A277,Questions!$B:$AA,23,FALSE))=0,"",VLOOKUP($A277,Questions!$B:$AA,23,FALSE))</f>
        <v xml:space="preserve"> </v>
      </c>
      <c r="G277" s="31" t="str">
        <f>IF(LEN(VLOOKUP($A277,Questions!$B:$AA,24,FALSE))=0,"",VLOOKUP($A277,Questions!$B:$AA,24,FALSE))</f>
        <v xml:space="preserve"> </v>
      </c>
      <c r="H277" s="32" t="str">
        <f>IF(LEN(VLOOKUP($A277,Questions!$B:$AA,25,FALSE))=0,"",VLOOKUP($A277,Questions!$B:$AA,25,FALSE))</f>
        <v xml:space="preserve"> </v>
      </c>
      <c r="I277" s="30" t="str">
        <f>IF(LEN(VLOOKUP($A277,Questions!$B:$AA,26,FALSE))=0,"",VLOOKUP($A277,Questions!$B:$AA,26,FALSE))</f>
        <v xml:space="preserve"> </v>
      </c>
      <c r="J277" s="30"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1" t="s">
        <v>335</v>
      </c>
      <c r="B278" s="24" t="str">
        <f>VLOOKUP(A278,'HECVAT - Full | Vendor Response'!A$26:B$283,2,FALSE)</f>
        <v xml:space="preserve">Is the application listed as an approved PA-DSS application? </v>
      </c>
      <c r="C278" s="31" t="str">
        <f>IF(LEN(VLOOKUP($A278,Questions!$B:$AA,20,FALSE))=0,"",VLOOKUP($A278,Questions!$B:$AA,20,FALSE))</f>
        <v xml:space="preserve"> </v>
      </c>
      <c r="D278" s="32" t="str">
        <f>IF(LEN(VLOOKUP($A278,Questions!$B:$AA,21,FALSE))=0,"",VLOOKUP($A278,Questions!$B:$AA,21,FALSE))</f>
        <v xml:space="preserve"> </v>
      </c>
      <c r="E278" s="32" t="str">
        <f>IF(LEN(VLOOKUP($A278,Questions!$B:$AA,22,FALSE))=0,"",VLOOKUP($A278,Questions!$B:$AA,22,FALSE))</f>
        <v xml:space="preserve"> </v>
      </c>
      <c r="F278" s="30" t="str">
        <f>IF(LEN(VLOOKUP($A278,Questions!$B:$AA,23,FALSE))=0,"",VLOOKUP($A278,Questions!$B:$AA,23,FALSE))</f>
        <v xml:space="preserve"> </v>
      </c>
      <c r="G278" s="31" t="str">
        <f>IF(LEN(VLOOKUP($A278,Questions!$B:$AA,24,FALSE))=0,"",VLOOKUP($A278,Questions!$B:$AA,24,FALSE))</f>
        <v xml:space="preserve"> </v>
      </c>
      <c r="H278" s="32" t="str">
        <f>IF(LEN(VLOOKUP($A278,Questions!$B:$AA,25,FALSE))=0,"",VLOOKUP($A278,Questions!$B:$AA,25,FALSE))</f>
        <v xml:space="preserve"> </v>
      </c>
      <c r="I278" s="30" t="str">
        <f>IF(LEN(VLOOKUP($A278,Questions!$B:$AA,26,FALSE))=0,"",VLOOKUP($A278,Questions!$B:$AA,26,FALSE))</f>
        <v xml:space="preserve"> </v>
      </c>
      <c r="J278" s="30"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11" t="s">
        <v>336</v>
      </c>
      <c r="B279" s="24" t="str">
        <f>VLOOKUP(A279,'HECVAT - Full | Vendor Response'!A$26:B$283,2,FALSE)</f>
        <v>Does the system or products use a third party to collect, store, process, or transmit cardholder (payment/credit/debt card) data?</v>
      </c>
      <c r="C279" s="30" t="str">
        <f>IF(LEN(VLOOKUP($A279,Questions!$B:$AA,20,FALSE))=0,"",VLOOKUP($A279,Questions!$B:$AA,20,FALSE))</f>
        <v xml:space="preserve"> </v>
      </c>
      <c r="D279" s="32" t="str">
        <f>IF(LEN(VLOOKUP($A279,Questions!$B:$AA,21,FALSE))=0,"",VLOOKUP($A279,Questions!$B:$AA,21,FALSE))</f>
        <v xml:space="preserve"> </v>
      </c>
      <c r="E279" s="32" t="str">
        <f>IF(LEN(VLOOKUP($A279,Questions!$B:$AA,22,FALSE))=0,"",VLOOKUP($A279,Questions!$B:$AA,22,FALSE))</f>
        <v xml:space="preserve"> </v>
      </c>
      <c r="F279" s="30" t="str">
        <f>IF(LEN(VLOOKUP($A279,Questions!$B:$AA,23,FALSE))=0,"",VLOOKUP($A279,Questions!$B:$AA,23,FALSE))</f>
        <v xml:space="preserve"> </v>
      </c>
      <c r="G279" s="31" t="str">
        <f>IF(LEN(VLOOKUP($A279,Questions!$B:$AA,24,FALSE))=0,"",VLOOKUP($A279,Questions!$B:$AA,24,FALSE))</f>
        <v xml:space="preserve"> </v>
      </c>
      <c r="H279" s="32" t="str">
        <f>IF(LEN(VLOOKUP($A279,Questions!$B:$AA,25,FALSE))=0,"",VLOOKUP($A279,Questions!$B:$AA,25,FALSE))</f>
        <v xml:space="preserve"> </v>
      </c>
      <c r="I279" s="30" t="str">
        <f>IF(LEN(VLOOKUP($A279,Questions!$B:$AA,26,FALSE))=0,"",VLOOKUP($A279,Questions!$B:$AA,26,FALSE))</f>
        <v xml:space="preserve"> </v>
      </c>
      <c r="J279" s="30"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11" t="s">
        <v>337</v>
      </c>
      <c r="B280" s="24"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0" t="str">
        <f>IF(LEN(VLOOKUP($A280,Questions!$B:$AA,20,FALSE))=0,"",VLOOKUP($A280,Questions!$B:$AA,20,FALSE))</f>
        <v xml:space="preserve"> </v>
      </c>
      <c r="D280" s="32" t="str">
        <f>IF(LEN(VLOOKUP($A280,Questions!$B:$AA,21,FALSE))=0,"",VLOOKUP($A280,Questions!$B:$AA,21,FALSE))</f>
        <v xml:space="preserve"> </v>
      </c>
      <c r="E280" s="32" t="str">
        <f>IF(LEN(VLOOKUP($A280,Questions!$B:$AA,22,FALSE))=0,"",VLOOKUP($A280,Questions!$B:$AA,22,FALSE))</f>
        <v xml:space="preserve"> </v>
      </c>
      <c r="F280" s="30" t="str">
        <f>IF(LEN(VLOOKUP($A280,Questions!$B:$AA,23,FALSE))=0,"",VLOOKUP($A280,Questions!$B:$AA,23,FALSE))</f>
        <v xml:space="preserve"> </v>
      </c>
      <c r="G280" s="32" t="str">
        <f>IF(LEN(VLOOKUP($A280,Questions!$B:$AA,24,FALSE))=0,"",VLOOKUP($A280,Questions!$B:$AA,24,FALSE))</f>
        <v xml:space="preserve"> </v>
      </c>
      <c r="H280" s="32" t="str">
        <f>IF(LEN(VLOOKUP($A280,Questions!$B:$AA,25,FALSE))=0,"",VLOOKUP($A280,Questions!$B:$AA,25,FALSE))</f>
        <v xml:space="preserve"> </v>
      </c>
      <c r="I280" s="30" t="str">
        <f>IF(LEN(VLOOKUP($A280,Questions!$B:$AA,26,FALSE))=0,"",VLOOKUP($A280,Questions!$B:$AA,26,FALSE))</f>
        <v xml:space="preserve"> </v>
      </c>
      <c r="J280" s="30"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238">
    <cfRule type="expression" dxfId="141" priority="358">
      <formula>$C$24="No"</formula>
    </cfRule>
  </conditionalFormatting>
  <conditionalFormatting sqref="A59">
    <cfRule type="expression" dxfId="140" priority="357">
      <formula>$C$26="No"</formula>
    </cfRule>
  </conditionalFormatting>
  <conditionalFormatting sqref="A179">
    <cfRule type="expression" dxfId="139" priority="356">
      <formula>$C$28="No"</formula>
    </cfRule>
  </conditionalFormatting>
  <conditionalFormatting sqref="A166:A167 H166:H167 C166:E167">
    <cfRule type="expression" dxfId="138" priority="306">
      <formula>$C$165="No"</formula>
    </cfRule>
  </conditionalFormatting>
  <conditionalFormatting sqref="A171 H171 C171:E171">
    <cfRule type="expression" dxfId="137" priority="353">
      <formula>$C$170="No"</formula>
    </cfRule>
  </conditionalFormatting>
  <conditionalFormatting sqref="A167 H167 C167:E167">
    <cfRule type="expression" dxfId="136" priority="305">
      <formula>$C$166="No"</formula>
    </cfRule>
  </conditionalFormatting>
  <conditionalFormatting sqref="D76:E76 H76">
    <cfRule type="expression" dxfId="135" priority="352">
      <formula>$C$75="No"</formula>
    </cfRule>
  </conditionalFormatting>
  <conditionalFormatting sqref="C100:E100 H100">
    <cfRule type="expression" dxfId="134" priority="316">
      <formula>$C$99="No"</formula>
    </cfRule>
  </conditionalFormatting>
  <conditionalFormatting sqref="C102:E103 H102:H103">
    <cfRule type="expression" dxfId="133" priority="348">
      <formula>$C$101="No"</formula>
    </cfRule>
  </conditionalFormatting>
  <conditionalFormatting sqref="A233 H233 C233:E233">
    <cfRule type="expression" dxfId="132" priority="287">
      <formula>$C$232="No"</formula>
    </cfRule>
  </conditionalFormatting>
  <conditionalFormatting sqref="A236 H236 C236:E236">
    <cfRule type="expression" dxfId="131" priority="288">
      <formula>$C$235="No"</formula>
    </cfRule>
  </conditionalFormatting>
  <conditionalFormatting sqref="A268">
    <cfRule type="expression" dxfId="130" priority="343">
      <formula>$C$29="No"</formula>
    </cfRule>
  </conditionalFormatting>
  <conditionalFormatting sqref="A263 H263 C263:E263">
    <cfRule type="expression" dxfId="129" priority="327">
      <formula>$C$262="No"</formula>
    </cfRule>
  </conditionalFormatting>
  <conditionalFormatting sqref="C71:H71">
    <cfRule type="expression" dxfId="128" priority="339">
      <formula>$C$70="No"</formula>
    </cfRule>
  </conditionalFormatting>
  <conditionalFormatting sqref="C73 E73:H73">
    <cfRule type="expression" dxfId="127" priority="338">
      <formula>$C$72="No"</formula>
    </cfRule>
  </conditionalFormatting>
  <conditionalFormatting sqref="A64">
    <cfRule type="expression" dxfId="126" priority="337">
      <formula>$C$30="No"</formula>
    </cfRule>
  </conditionalFormatting>
  <conditionalFormatting sqref="C160:D160">
    <cfRule type="expression" dxfId="125" priority="335">
      <formula>$C$159="No"</formula>
    </cfRule>
  </conditionalFormatting>
  <conditionalFormatting sqref="C148:E148 H148">
    <cfRule type="expression" dxfId="124" priority="310">
      <formula>$C$147="No"</formula>
    </cfRule>
  </conditionalFormatting>
  <conditionalFormatting sqref="A122 H122 C122:E122">
    <cfRule type="expression" dxfId="123" priority="311">
      <formula>$C$121="No"</formula>
    </cfRule>
  </conditionalFormatting>
  <conditionalFormatting sqref="A177 H177 C177:E177">
    <cfRule type="expression" dxfId="122" priority="332">
      <formula>$C$176="No"</formula>
    </cfRule>
  </conditionalFormatting>
  <conditionalFormatting sqref="A202 H202 C202:E202">
    <cfRule type="expression" dxfId="121" priority="301">
      <formula>$C$201="No"</formula>
    </cfRule>
  </conditionalFormatting>
  <conditionalFormatting sqref="I186:I187 C185:H185 I190:J190">
    <cfRule type="expression" dxfId="120" priority="303">
      <formula>$C$184="No"</formula>
    </cfRule>
  </conditionalFormatting>
  <conditionalFormatting sqref="A109">
    <cfRule type="expression" dxfId="119" priority="329">
      <formula>$C$27="No"</formula>
    </cfRule>
  </conditionalFormatting>
  <conditionalFormatting sqref="A246:A247 H246:H247 C246:E247">
    <cfRule type="expression" dxfId="118" priority="285">
      <formula>$C$245="No"</formula>
    </cfRule>
  </conditionalFormatting>
  <conditionalFormatting sqref="A247 H247 C247:E247">
    <cfRule type="expression" dxfId="117" priority="286">
      <formula>$C$246="No"</formula>
    </cfRule>
  </conditionalFormatting>
  <conditionalFormatting sqref="E65:E73 H65:I73">
    <cfRule type="expression" dxfId="116" priority="326">
      <formula>$C$30="No"</formula>
    </cfRule>
  </conditionalFormatting>
  <conditionalFormatting sqref="A74:B74 A89:B89 A109:B109 A120:B120 A136:B136 A161:B161 A179:B179 A191:B191 A203:B203 A225:B225 A238:B238 A268:B268">
    <cfRule type="expression" dxfId="115" priority="321">
      <formula>$C$30="Yes"</formula>
    </cfRule>
  </conditionalFormatting>
  <conditionalFormatting sqref="A231:B231">
    <cfRule type="expression" dxfId="114" priority="318">
      <formula>$C$30="Yes"</formula>
    </cfRule>
  </conditionalFormatting>
  <conditionalFormatting sqref="E76 E239:E267 H239:H267 E78 E204:E219 H204:I219 H78 I100 I103:I105 I128 I132:I135 I165:I167 I169:I173 I186:I187 I190 I251:I256 I258:I267 I90:I98 E90:E105 H90:H105 E110:E119 H110:H119 E180:E190 H180:H190 E137:E160 H137:H160 I137:I159">
    <cfRule type="expression" dxfId="113" priority="349">
      <formula>$C$30="Yes"</formula>
    </cfRule>
  </conditionalFormatting>
  <conditionalFormatting sqref="E121:E135">
    <cfRule type="expression" dxfId="112" priority="312">
      <formula>$C$30="Yes"</formula>
    </cfRule>
  </conditionalFormatting>
  <conditionalFormatting sqref="E162:E178">
    <cfRule type="expression" dxfId="111" priority="354">
      <formula>$C$30="Yes"</formula>
    </cfRule>
  </conditionalFormatting>
  <conditionalFormatting sqref="E192:E202">
    <cfRule type="expression" dxfId="110" priority="302">
      <formula>$C$30="Yes"</formula>
    </cfRule>
  </conditionalFormatting>
  <conditionalFormatting sqref="E226:E230">
    <cfRule type="expression" dxfId="109" priority="291">
      <formula>$C$30="Yes"</formula>
    </cfRule>
  </conditionalFormatting>
  <conditionalFormatting sqref="E232:E237">
    <cfRule type="expression" dxfId="108" priority="346">
      <formula>$C$30="Yes"</formula>
    </cfRule>
  </conditionalFormatting>
  <conditionalFormatting sqref="E269:E280">
    <cfRule type="expression" dxfId="107" priority="283">
      <formula>$C$30="Yes"</formula>
    </cfRule>
  </conditionalFormatting>
  <conditionalFormatting sqref="A266:A267 H266 C266:E266">
    <cfRule type="expression" dxfId="106" priority="282">
      <formula>$C$265="No"</formula>
    </cfRule>
  </conditionalFormatting>
  <conditionalFormatting sqref="F166:F167">
    <cfRule type="expression" dxfId="105" priority="239">
      <formula>$C$165="No"</formula>
    </cfRule>
  </conditionalFormatting>
  <conditionalFormatting sqref="F171">
    <cfRule type="expression" dxfId="104" priority="275">
      <formula>$C$170="No"</formula>
    </cfRule>
  </conditionalFormatting>
  <conditionalFormatting sqref="F167">
    <cfRule type="expression" dxfId="103" priority="238">
      <formula>$C$166="No"</formula>
    </cfRule>
  </conditionalFormatting>
  <conditionalFormatting sqref="F100">
    <cfRule type="expression" dxfId="102" priority="247">
      <formula>$C$99="No"</formula>
    </cfRule>
  </conditionalFormatting>
  <conditionalFormatting sqref="F102:F103">
    <cfRule type="expression" dxfId="101" priority="271">
      <formula>$C$101="No"</formula>
    </cfRule>
  </conditionalFormatting>
  <conditionalFormatting sqref="F233">
    <cfRule type="expression" dxfId="100" priority="224">
      <formula>$C$232="No"</formula>
    </cfRule>
  </conditionalFormatting>
  <conditionalFormatting sqref="F236">
    <cfRule type="expression" dxfId="99" priority="225">
      <formula>$C$235="No"</formula>
    </cfRule>
  </conditionalFormatting>
  <conditionalFormatting sqref="F263">
    <cfRule type="expression" dxfId="98" priority="257">
      <formula>$C$262="No"</formula>
    </cfRule>
  </conditionalFormatting>
  <conditionalFormatting sqref="F160">
    <cfRule type="expression" dxfId="97" priority="262">
      <formula>$C$159="No"</formula>
    </cfRule>
  </conditionalFormatting>
  <conditionalFormatting sqref="F148">
    <cfRule type="expression" dxfId="96" priority="242">
      <formula>$C$147="No"</formula>
    </cfRule>
  </conditionalFormatting>
  <conditionalFormatting sqref="F122">
    <cfRule type="expression" dxfId="95" priority="243">
      <formula>$C$121="No"</formula>
    </cfRule>
  </conditionalFormatting>
  <conditionalFormatting sqref="F177">
    <cfRule type="expression" dxfId="94" priority="260">
      <formula>$C$176="No"</formula>
    </cfRule>
  </conditionalFormatting>
  <conditionalFormatting sqref="F202">
    <cfRule type="expression" dxfId="93" priority="234">
      <formula>$C$201="No"</formula>
    </cfRule>
  </conditionalFormatting>
  <conditionalFormatting sqref="F246:F247">
    <cfRule type="expression" dxfId="92" priority="222">
      <formula>$C$245="No"</formula>
    </cfRule>
  </conditionalFormatting>
  <conditionalFormatting sqref="F247">
    <cfRule type="expression" dxfId="91" priority="223">
      <formula>$C$246="No"</formula>
    </cfRule>
  </conditionalFormatting>
  <conditionalFormatting sqref="H75:H76">
    <cfRule type="expression" dxfId="90" priority="272">
      <formula>$C$30="Yes"</formula>
    </cfRule>
  </conditionalFormatting>
  <conditionalFormatting sqref="H121:H135">
    <cfRule type="expression" dxfId="89" priority="244">
      <formula>$C$30="Yes"</formula>
    </cfRule>
  </conditionalFormatting>
  <conditionalFormatting sqref="H162:H178">
    <cfRule type="expression" dxfId="88" priority="276">
      <formula>$C$30="Yes"</formula>
    </cfRule>
  </conditionalFormatting>
  <conditionalFormatting sqref="H192:H202">
    <cfRule type="expression" dxfId="87" priority="235">
      <formula>$C$30="Yes"</formula>
    </cfRule>
  </conditionalFormatting>
  <conditionalFormatting sqref="H226:H230">
    <cfRule type="expression" dxfId="86" priority="227">
      <formula>$C$30="Yes"</formula>
    </cfRule>
  </conditionalFormatting>
  <conditionalFormatting sqref="H232:H237">
    <cfRule type="expression" dxfId="85" priority="270">
      <formula>$C$30="Yes"</formula>
    </cfRule>
  </conditionalFormatting>
  <conditionalFormatting sqref="H269:H280">
    <cfRule type="expression" dxfId="84" priority="221">
      <formula>$C$30="Yes"</formula>
    </cfRule>
  </conditionalFormatting>
  <conditionalFormatting sqref="F266">
    <cfRule type="expression" dxfId="83" priority="220">
      <formula>$C$265="No"</formula>
    </cfRule>
  </conditionalFormatting>
  <conditionalFormatting sqref="G166:G167">
    <cfRule type="expression" dxfId="82" priority="203">
      <formula>$C$165="No"</formula>
    </cfRule>
  </conditionalFormatting>
  <conditionalFormatting sqref="G171">
    <cfRule type="expression" dxfId="81" priority="219">
      <formula>$C$170="No"</formula>
    </cfRule>
  </conditionalFormatting>
  <conditionalFormatting sqref="G167">
    <cfRule type="expression" dxfId="80" priority="202">
      <formula>$C$166="No"</formula>
    </cfRule>
  </conditionalFormatting>
  <conditionalFormatting sqref="G100">
    <cfRule type="expression" dxfId="79" priority="208">
      <formula>$C$99="No"</formula>
    </cfRule>
  </conditionalFormatting>
  <conditionalFormatting sqref="G102:G103">
    <cfRule type="expression" dxfId="78" priority="218">
      <formula>$C$101="No"</formula>
    </cfRule>
  </conditionalFormatting>
  <conditionalFormatting sqref="G233">
    <cfRule type="expression" dxfId="77" priority="194">
      <formula>$C$232="No"</formula>
    </cfRule>
  </conditionalFormatting>
  <conditionalFormatting sqref="G236">
    <cfRule type="expression" dxfId="76" priority="195">
      <formula>$C$235="No"</formula>
    </cfRule>
  </conditionalFormatting>
  <conditionalFormatting sqref="G263">
    <cfRule type="expression" dxfId="75" priority="212">
      <formula>$C$262="No"</formula>
    </cfRule>
  </conditionalFormatting>
  <conditionalFormatting sqref="G160">
    <cfRule type="expression" dxfId="74" priority="215">
      <formula>$C$159="No"</formula>
    </cfRule>
  </conditionalFormatting>
  <conditionalFormatting sqref="G148">
    <cfRule type="expression" dxfId="73" priority="205">
      <formula>$C$147="No"</formula>
    </cfRule>
  </conditionalFormatting>
  <conditionalFormatting sqref="G122">
    <cfRule type="expression" dxfId="72" priority="206">
      <formula>$C$121="No"</formula>
    </cfRule>
  </conditionalFormatting>
  <conditionalFormatting sqref="G177">
    <cfRule type="expression" dxfId="71" priority="213">
      <formula>$C$176="No"</formula>
    </cfRule>
  </conditionalFormatting>
  <conditionalFormatting sqref="G202">
    <cfRule type="expression" dxfId="70" priority="200">
      <formula>$C$201="No"</formula>
    </cfRule>
  </conditionalFormatting>
  <conditionalFormatting sqref="G246:G247">
    <cfRule type="expression" dxfId="69" priority="192">
      <formula>$C$245="No"</formula>
    </cfRule>
  </conditionalFormatting>
  <conditionalFormatting sqref="G247">
    <cfRule type="expression" dxfId="68" priority="193">
      <formula>$C$246="No"</formula>
    </cfRule>
  </conditionalFormatting>
  <conditionalFormatting sqref="G266">
    <cfRule type="expression" dxfId="67" priority="191">
      <formula>$C$265="No"</formula>
    </cfRule>
  </conditionalFormatting>
  <conditionalFormatting sqref="I75:I76">
    <cfRule type="expression" dxfId="66" priority="188">
      <formula>$C$75="No"</formula>
    </cfRule>
  </conditionalFormatting>
  <conditionalFormatting sqref="I75:I76">
    <cfRule type="expression" dxfId="65" priority="187">
      <formula>$C$30="Yes"</formula>
    </cfRule>
  </conditionalFormatting>
  <conditionalFormatting sqref="I99">
    <cfRule type="expression" dxfId="64" priority="185">
      <formula>$C$30="Yes"</formula>
    </cfRule>
  </conditionalFormatting>
  <conditionalFormatting sqref="I101:I102">
    <cfRule type="expression" dxfId="63" priority="184">
      <formula>$C$30="Yes"</formula>
    </cfRule>
  </conditionalFormatting>
  <conditionalFormatting sqref="I117:I119">
    <cfRule type="expression" dxfId="62" priority="183">
      <formula>$C$30="Yes"</formula>
    </cfRule>
  </conditionalFormatting>
  <conditionalFormatting sqref="I121:I125">
    <cfRule type="expression" dxfId="61" priority="182">
      <formula>$C$30="Yes"</formula>
    </cfRule>
  </conditionalFormatting>
  <conditionalFormatting sqref="I160">
    <cfRule type="expression" dxfId="60" priority="179">
      <formula>$C$30="Yes"</formula>
    </cfRule>
  </conditionalFormatting>
  <conditionalFormatting sqref="I162">
    <cfRule type="expression" dxfId="59" priority="176">
      <formula>$C$30="Yes"</formula>
    </cfRule>
  </conditionalFormatting>
  <conditionalFormatting sqref="I163:I164">
    <cfRule type="expression" dxfId="58" priority="175">
      <formula>$C$30="Yes"</formula>
    </cfRule>
  </conditionalFormatting>
  <conditionalFormatting sqref="I168">
    <cfRule type="expression" dxfId="57" priority="174">
      <formula>$C$30="Yes"</formula>
    </cfRule>
  </conditionalFormatting>
  <conditionalFormatting sqref="I174:I178">
    <cfRule type="expression" dxfId="56" priority="173">
      <formula>$C$30="Yes"</formula>
    </cfRule>
  </conditionalFormatting>
  <conditionalFormatting sqref="I180:I183">
    <cfRule type="expression" dxfId="55" priority="172">
      <formula>$C$184="No"</formula>
    </cfRule>
  </conditionalFormatting>
  <conditionalFormatting sqref="I180:I183">
    <cfRule type="expression" dxfId="54" priority="171">
      <formula>$C$30="Yes"</formula>
    </cfRule>
  </conditionalFormatting>
  <conditionalFormatting sqref="I226:I230">
    <cfRule type="expression" dxfId="53" priority="163">
      <formula>$C$30="Yes"</formula>
    </cfRule>
  </conditionalFormatting>
  <conditionalFormatting sqref="I243:I247">
    <cfRule type="expression" dxfId="52" priority="161">
      <formula>$C$30="Yes"</formula>
    </cfRule>
  </conditionalFormatting>
  <conditionalFormatting sqref="I239:I242">
    <cfRule type="expression" dxfId="51" priority="160">
      <formula>$C$30="Yes"</formula>
    </cfRule>
  </conditionalFormatting>
  <conditionalFormatting sqref="I248:I250">
    <cfRule type="expression" dxfId="50" priority="157">
      <formula>$C$245="No"</formula>
    </cfRule>
  </conditionalFormatting>
  <conditionalFormatting sqref="I248:I250">
    <cfRule type="expression" dxfId="49" priority="158">
      <formula>$C$246="No"</formula>
    </cfRule>
  </conditionalFormatting>
  <conditionalFormatting sqref="I248:I250">
    <cfRule type="expression" dxfId="48" priority="159">
      <formula>$C$30="Yes"</formula>
    </cfRule>
  </conditionalFormatting>
  <conditionalFormatting sqref="I257">
    <cfRule type="expression" dxfId="47" priority="156">
      <formula>$C$30="Yes"</formula>
    </cfRule>
  </conditionalFormatting>
  <conditionalFormatting sqref="I269:I280">
    <cfRule type="expression" dxfId="46" priority="154">
      <formula>$C$30="Yes"</formula>
    </cfRule>
  </conditionalFormatting>
  <conditionalFormatting sqref="J186:J187">
    <cfRule type="expression" dxfId="45" priority="67">
      <formula>$C$184="No"</formula>
    </cfRule>
  </conditionalFormatting>
  <conditionalFormatting sqref="J65:J73">
    <cfRule type="expression" dxfId="44" priority="68">
      <formula>$C$30="No"</formula>
    </cfRule>
  </conditionalFormatting>
  <conditionalFormatting sqref="J204:J219 J100 J103:J105 J128 J132:J135 J165:J167 J169:J173 J186:J187 J190 J251:J256 J258:J267 J90:J98 J137:J159">
    <cfRule type="expression" dxfId="43" priority="69">
      <formula>$C$30="Yes"</formula>
    </cfRule>
  </conditionalFormatting>
  <conditionalFormatting sqref="J75:J76">
    <cfRule type="expression" dxfId="42" priority="65">
      <formula>$C$75="No"</formula>
    </cfRule>
  </conditionalFormatting>
  <conditionalFormatting sqref="J75:J76">
    <cfRule type="expression" dxfId="41" priority="64">
      <formula>$C$30="Yes"</formula>
    </cfRule>
  </conditionalFormatting>
  <conditionalFormatting sqref="J99">
    <cfRule type="expression" dxfId="40" priority="63">
      <formula>$C$30="Yes"</formula>
    </cfRule>
  </conditionalFormatting>
  <conditionalFormatting sqref="J101:J102">
    <cfRule type="expression" dxfId="39" priority="62">
      <formula>$C$30="Yes"</formula>
    </cfRule>
  </conditionalFormatting>
  <conditionalFormatting sqref="J117:J119">
    <cfRule type="expression" dxfId="38" priority="61">
      <formula>$C$30="Yes"</formula>
    </cfRule>
  </conditionalFormatting>
  <conditionalFormatting sqref="J121:J125">
    <cfRule type="expression" dxfId="37" priority="60">
      <formula>$C$30="Yes"</formula>
    </cfRule>
  </conditionalFormatting>
  <conditionalFormatting sqref="J160">
    <cfRule type="expression" dxfId="36" priority="59">
      <formula>$C$30="Yes"</formula>
    </cfRule>
  </conditionalFormatting>
  <conditionalFormatting sqref="J162">
    <cfRule type="expression" dxfId="35" priority="56">
      <formula>$C$30="Yes"</formula>
    </cfRule>
  </conditionalFormatting>
  <conditionalFormatting sqref="J163:J164">
    <cfRule type="expression" dxfId="34" priority="55">
      <formula>$C$30="Yes"</formula>
    </cfRule>
  </conditionalFormatting>
  <conditionalFormatting sqref="J168">
    <cfRule type="expression" dxfId="33" priority="54">
      <formula>$C$30="Yes"</formula>
    </cfRule>
  </conditionalFormatting>
  <conditionalFormatting sqref="J174:J178">
    <cfRule type="expression" dxfId="32" priority="53">
      <formula>$C$30="Yes"</formula>
    </cfRule>
  </conditionalFormatting>
  <conditionalFormatting sqref="J180:J183">
    <cfRule type="expression" dxfId="31" priority="52">
      <formula>$C$184="No"</formula>
    </cfRule>
  </conditionalFormatting>
  <conditionalFormatting sqref="J180:J183">
    <cfRule type="expression" dxfId="30" priority="51">
      <formula>$C$30="Yes"</formula>
    </cfRule>
  </conditionalFormatting>
  <conditionalFormatting sqref="J226:J230">
    <cfRule type="expression" dxfId="29" priority="44">
      <formula>$C$30="Yes"</formula>
    </cfRule>
  </conditionalFormatting>
  <conditionalFormatting sqref="J243:J247">
    <cfRule type="expression" dxfId="28" priority="42">
      <formula>$C$30="Yes"</formula>
    </cfRule>
  </conditionalFormatting>
  <conditionalFormatting sqref="J239:J242">
    <cfRule type="expression" dxfId="27" priority="41">
      <formula>$C$30="Yes"</formula>
    </cfRule>
  </conditionalFormatting>
  <conditionalFormatting sqref="J248:J250">
    <cfRule type="expression" dxfId="26" priority="38">
      <formula>$C$245="No"</formula>
    </cfRule>
  </conditionalFormatting>
  <conditionalFormatting sqref="J248:J250">
    <cfRule type="expression" dxfId="25" priority="39">
      <formula>$C$246="No"</formula>
    </cfRule>
  </conditionalFormatting>
  <conditionalFormatting sqref="J248:J250">
    <cfRule type="expression" dxfId="24" priority="40">
      <formula>$C$30="Yes"</formula>
    </cfRule>
  </conditionalFormatting>
  <conditionalFormatting sqref="J257">
    <cfRule type="expression" dxfId="23" priority="37">
      <formula>$C$30="Yes"</formula>
    </cfRule>
  </conditionalFormatting>
  <conditionalFormatting sqref="J269:J280">
    <cfRule type="expression" dxfId="22" priority="35">
      <formula>$C$30="Yes"</formula>
    </cfRule>
  </conditionalFormatting>
  <conditionalFormatting sqref="A49">
    <cfRule type="expression" dxfId="21" priority="33">
      <formula>$C$26="No"</formula>
    </cfRule>
  </conditionalFormatting>
  <conditionalFormatting sqref="A220:B220">
    <cfRule type="expression" dxfId="20" priority="27">
      <formula>$C$30="Yes"</formula>
    </cfRule>
  </conditionalFormatting>
  <conditionalFormatting sqref="C221:D221">
    <cfRule type="expression" dxfId="19" priority="19">
      <formula>$C$218="No"</formula>
    </cfRule>
  </conditionalFormatting>
  <conditionalFormatting sqref="E221 H221">
    <cfRule type="expression" dxfId="18" priority="20">
      <formula>$C$30="Yes"</formula>
    </cfRule>
  </conditionalFormatting>
  <conditionalFormatting sqref="F221">
    <cfRule type="expression" dxfId="17" priority="18">
      <formula>$C$218="No"</formula>
    </cfRule>
  </conditionalFormatting>
  <conditionalFormatting sqref="G221">
    <cfRule type="expression" dxfId="16" priority="17">
      <formula>$C$218="No"</formula>
    </cfRule>
  </conditionalFormatting>
  <conditionalFormatting sqref="I221">
    <cfRule type="expression" dxfId="15" priority="16">
      <formula>$C$218="No"</formula>
    </cfRule>
  </conditionalFormatting>
  <conditionalFormatting sqref="J221">
    <cfRule type="expression" dxfId="14" priority="15">
      <formula>$C$218="No"</formula>
    </cfRule>
  </conditionalFormatting>
  <conditionalFormatting sqref="C224:D224">
    <cfRule type="expression" dxfId="13" priority="13">
      <formula>$C$218="No"</formula>
    </cfRule>
  </conditionalFormatting>
  <conditionalFormatting sqref="E224 H224">
    <cfRule type="expression" dxfId="12" priority="14">
      <formula>$C$30="Yes"</formula>
    </cfRule>
  </conditionalFormatting>
  <conditionalFormatting sqref="F224">
    <cfRule type="expression" dxfId="11" priority="12">
      <formula>$C$218="No"</formula>
    </cfRule>
  </conditionalFormatting>
  <conditionalFormatting sqref="G224">
    <cfRule type="expression" dxfId="10" priority="11">
      <formula>$C$218="No"</formula>
    </cfRule>
  </conditionalFormatting>
  <conditionalFormatting sqref="I224">
    <cfRule type="expression" dxfId="9" priority="10">
      <formula>$C$218="No"</formula>
    </cfRule>
  </conditionalFormatting>
  <conditionalFormatting sqref="J224">
    <cfRule type="expression" dxfId="8" priority="9">
      <formula>$C$218="No"</formula>
    </cfRule>
  </conditionalFormatting>
  <conditionalFormatting sqref="H106:I108 E106:E108">
    <cfRule type="expression" dxfId="7" priority="8">
      <formula>$C$30="Yes"</formula>
    </cfRule>
  </conditionalFormatting>
  <conditionalFormatting sqref="J106:J108">
    <cfRule type="expression" dxfId="6" priority="7">
      <formula>$C$30="Yes"</formula>
    </cfRule>
  </conditionalFormatting>
  <conditionalFormatting sqref="C222:D223">
    <cfRule type="expression" dxfId="5" priority="5">
      <formula>$C$218="No"</formula>
    </cfRule>
  </conditionalFormatting>
  <conditionalFormatting sqref="E222:E223 H222:H223">
    <cfRule type="expression" dxfId="4" priority="6">
      <formula>$C$30="Yes"</formula>
    </cfRule>
  </conditionalFormatting>
  <conditionalFormatting sqref="F222:F223">
    <cfRule type="expression" dxfId="3" priority="4">
      <formula>$C$218="No"</formula>
    </cfRule>
  </conditionalFormatting>
  <conditionalFormatting sqref="G222:G223">
    <cfRule type="expression" dxfId="2" priority="3">
      <formula>$C$218="No"</formula>
    </cfRule>
  </conditionalFormatting>
  <conditionalFormatting sqref="I222:I223">
    <cfRule type="expression" dxfId="1" priority="2">
      <formula>$C$218="No"</formula>
    </cfRule>
  </conditionalFormatting>
  <conditionalFormatting sqref="J222:J223">
    <cfRule type="expression" dxfId="0" priority="1">
      <formula>$C$218="No"</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E182" sqref="E182"/>
    </sheetView>
  </sheetViews>
  <sheetFormatPr baseColWidth="10" defaultColWidth="6.625" defaultRowHeight="13" x14ac:dyDescent="0.15"/>
  <cols>
    <col min="1" max="16384" width="6.625" style="130"/>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workbookViewId="0">
      <selection activeCell="A44" sqref="A44"/>
    </sheetView>
  </sheetViews>
  <sheetFormatPr baseColWidth="10" defaultColWidth="10.625" defaultRowHeight="16" x14ac:dyDescent="0.2"/>
  <cols>
    <col min="2" max="2" width="10.625" style="107"/>
    <col min="3" max="3" width="93.25" customWidth="1"/>
  </cols>
  <sheetData>
    <row r="1" spans="1:26" ht="36" customHeight="1" x14ac:dyDescent="0.15">
      <c r="A1" s="369" t="s">
        <v>2303</v>
      </c>
      <c r="B1" s="370"/>
      <c r="C1" s="371"/>
      <c r="D1" s="100"/>
      <c r="E1" s="100"/>
      <c r="F1" s="100"/>
      <c r="G1" s="100"/>
      <c r="H1" s="100"/>
      <c r="I1" s="101"/>
      <c r="J1" s="102"/>
      <c r="K1" s="102"/>
      <c r="L1" s="102"/>
      <c r="M1" s="102"/>
      <c r="N1" s="102"/>
      <c r="O1" s="102"/>
      <c r="P1" s="102"/>
      <c r="Q1" s="102"/>
      <c r="R1" s="102"/>
      <c r="S1" s="102"/>
      <c r="T1" s="102"/>
      <c r="U1" s="102"/>
      <c r="V1" s="102"/>
      <c r="W1" s="102"/>
      <c r="X1" s="102"/>
      <c r="Y1" s="102"/>
      <c r="Z1" s="102"/>
    </row>
    <row r="2" spans="1:26" ht="25.5" customHeight="1" x14ac:dyDescent="0.15">
      <c r="A2" s="372" t="s">
        <v>76</v>
      </c>
      <c r="B2" s="373"/>
      <c r="C2" s="374"/>
      <c r="D2" s="103"/>
      <c r="E2" s="103"/>
      <c r="F2" s="103"/>
      <c r="G2" s="103"/>
      <c r="H2" s="103"/>
      <c r="I2" s="101"/>
      <c r="J2" s="102"/>
      <c r="K2" s="102"/>
      <c r="L2" s="102"/>
      <c r="M2" s="102"/>
      <c r="N2" s="102"/>
      <c r="O2" s="102"/>
      <c r="P2" s="102"/>
      <c r="Q2" s="102"/>
      <c r="R2" s="102"/>
      <c r="S2" s="102"/>
      <c r="T2" s="102"/>
      <c r="U2" s="102"/>
      <c r="V2" s="102"/>
      <c r="W2" s="102"/>
      <c r="X2" s="102"/>
      <c r="Y2" s="102"/>
      <c r="Z2" s="102"/>
    </row>
    <row r="3" spans="1:26" s="12" customFormat="1" ht="24" customHeight="1" x14ac:dyDescent="0.2">
      <c r="A3" s="104" t="s">
        <v>114</v>
      </c>
      <c r="B3" s="104" t="s">
        <v>0</v>
      </c>
      <c r="C3" s="104" t="s">
        <v>115</v>
      </c>
      <c r="D3" s="105"/>
      <c r="E3" s="105"/>
      <c r="F3" s="105"/>
      <c r="G3" s="105"/>
      <c r="H3" s="105"/>
      <c r="I3" s="105"/>
      <c r="J3" s="105"/>
      <c r="K3" s="105"/>
      <c r="L3" s="105"/>
      <c r="M3" s="105"/>
      <c r="N3" s="105"/>
      <c r="O3" s="105"/>
      <c r="P3" s="105"/>
      <c r="Q3" s="105"/>
      <c r="R3" s="105"/>
      <c r="S3" s="105"/>
      <c r="T3" s="105"/>
      <c r="U3" s="105"/>
      <c r="V3" s="105"/>
      <c r="W3" s="105"/>
      <c r="X3" s="105"/>
      <c r="Y3" s="105"/>
      <c r="Z3" s="105"/>
    </row>
    <row r="4" spans="1:26" ht="36" customHeight="1" x14ac:dyDescent="0.2">
      <c r="A4" s="70" t="s">
        <v>116</v>
      </c>
      <c r="B4" s="106">
        <v>42586</v>
      </c>
      <c r="C4" s="70" t="s">
        <v>381</v>
      </c>
    </row>
    <row r="5" spans="1:26" ht="36" customHeight="1" x14ac:dyDescent="0.2">
      <c r="A5" s="70" t="s">
        <v>121</v>
      </c>
      <c r="B5" s="106">
        <v>42596</v>
      </c>
      <c r="C5" s="70" t="s">
        <v>2365</v>
      </c>
    </row>
    <row r="6" spans="1:26" ht="36" customHeight="1" x14ac:dyDescent="0.2">
      <c r="A6" s="70" t="s">
        <v>122</v>
      </c>
      <c r="B6" s="106">
        <v>42597</v>
      </c>
      <c r="C6" s="70" t="s">
        <v>382</v>
      </c>
    </row>
    <row r="7" spans="1:26" ht="36" customHeight="1" x14ac:dyDescent="0.2">
      <c r="A7" s="70" t="s">
        <v>123</v>
      </c>
      <c r="B7" s="106">
        <v>42598</v>
      </c>
      <c r="C7" s="70" t="s">
        <v>383</v>
      </c>
    </row>
    <row r="8" spans="1:26" ht="36" customHeight="1" x14ac:dyDescent="0.2">
      <c r="A8" s="70" t="s">
        <v>339</v>
      </c>
      <c r="B8" s="106">
        <v>42606</v>
      </c>
      <c r="C8" s="70" t="s">
        <v>384</v>
      </c>
    </row>
    <row r="9" spans="1:26" ht="36" customHeight="1" x14ac:dyDescent="0.2">
      <c r="A9" s="70" t="s">
        <v>340</v>
      </c>
      <c r="B9" s="106">
        <v>42607</v>
      </c>
      <c r="C9" s="70" t="s">
        <v>385</v>
      </c>
    </row>
    <row r="10" spans="1:26" ht="36" customHeight="1" x14ac:dyDescent="0.2">
      <c r="A10" s="70" t="s">
        <v>356</v>
      </c>
      <c r="B10" s="106">
        <v>42608</v>
      </c>
      <c r="C10" s="70" t="s">
        <v>386</v>
      </c>
    </row>
    <row r="11" spans="1:26" ht="36" customHeight="1" x14ac:dyDescent="0.2">
      <c r="A11" s="70" t="s">
        <v>366</v>
      </c>
      <c r="B11" s="106">
        <v>42608</v>
      </c>
      <c r="C11" s="70" t="s">
        <v>367</v>
      </c>
    </row>
    <row r="12" spans="1:26" ht="36" customHeight="1" x14ac:dyDescent="0.2">
      <c r="A12" s="70" t="s">
        <v>368</v>
      </c>
      <c r="B12" s="106">
        <v>42634</v>
      </c>
      <c r="C12" s="70" t="s">
        <v>369</v>
      </c>
    </row>
    <row r="13" spans="1:26" ht="36" customHeight="1" x14ac:dyDescent="0.2">
      <c r="A13" s="70" t="s">
        <v>372</v>
      </c>
      <c r="B13" s="106">
        <v>42636</v>
      </c>
      <c r="C13" s="70" t="s">
        <v>380</v>
      </c>
    </row>
    <row r="14" spans="1:26" ht="36" customHeight="1" x14ac:dyDescent="0.2">
      <c r="A14" s="70" t="s">
        <v>378</v>
      </c>
      <c r="B14" s="106">
        <v>42639</v>
      </c>
      <c r="C14" s="70" t="s">
        <v>379</v>
      </c>
    </row>
    <row r="15" spans="1:26" ht="36" customHeight="1" x14ac:dyDescent="0.2">
      <c r="A15" s="70" t="s">
        <v>393</v>
      </c>
      <c r="B15" s="106">
        <v>42649</v>
      </c>
      <c r="C15" s="70" t="s">
        <v>410</v>
      </c>
    </row>
    <row r="16" spans="1:26" ht="36" customHeight="1" x14ac:dyDescent="0.2">
      <c r="A16" s="70" t="s">
        <v>394</v>
      </c>
      <c r="B16" s="106">
        <v>42660</v>
      </c>
      <c r="C16" s="70" t="s">
        <v>411</v>
      </c>
    </row>
    <row r="17" spans="1:3" ht="36" customHeight="1" x14ac:dyDescent="0.2">
      <c r="A17" s="70" t="s">
        <v>395</v>
      </c>
      <c r="B17" s="106">
        <v>42690</v>
      </c>
      <c r="C17" s="70" t="s">
        <v>396</v>
      </c>
    </row>
    <row r="18" spans="1:3" ht="36" customHeight="1" x14ac:dyDescent="0.2">
      <c r="A18" s="70" t="s">
        <v>402</v>
      </c>
      <c r="B18" s="106">
        <v>42695</v>
      </c>
      <c r="C18" s="70" t="s">
        <v>2366</v>
      </c>
    </row>
    <row r="19" spans="1:3" ht="36" customHeight="1" x14ac:dyDescent="0.2">
      <c r="A19" s="70" t="s">
        <v>408</v>
      </c>
      <c r="B19" s="106">
        <v>42697</v>
      </c>
      <c r="C19" s="70" t="s">
        <v>409</v>
      </c>
    </row>
    <row r="20" spans="1:3" ht="36" customHeight="1" x14ac:dyDescent="0.2">
      <c r="A20" s="70" t="s">
        <v>418</v>
      </c>
      <c r="B20" s="106">
        <v>42847</v>
      </c>
      <c r="C20" s="70" t="s">
        <v>419</v>
      </c>
    </row>
    <row r="21" spans="1:3" ht="36" customHeight="1" x14ac:dyDescent="0.2">
      <c r="A21" s="70" t="s">
        <v>420</v>
      </c>
      <c r="B21" s="106">
        <v>42853</v>
      </c>
      <c r="C21" s="70" t="s">
        <v>421</v>
      </c>
    </row>
    <row r="22" spans="1:3" ht="36" customHeight="1" x14ac:dyDescent="0.2">
      <c r="A22" s="70" t="s">
        <v>632</v>
      </c>
      <c r="B22" s="106">
        <v>43032</v>
      </c>
      <c r="C22" s="70" t="s">
        <v>633</v>
      </c>
    </row>
    <row r="23" spans="1:3" ht="36" customHeight="1" x14ac:dyDescent="0.2">
      <c r="A23" s="70" t="s">
        <v>2285</v>
      </c>
      <c r="B23" s="106">
        <v>43386</v>
      </c>
      <c r="C23" s="70" t="s">
        <v>2293</v>
      </c>
    </row>
    <row r="24" spans="1:3" ht="36" customHeight="1" x14ac:dyDescent="0.2">
      <c r="A24" s="70" t="s">
        <v>2298</v>
      </c>
      <c r="B24" s="106">
        <v>43405</v>
      </c>
      <c r="C24" s="70" t="s">
        <v>2299</v>
      </c>
    </row>
    <row r="25" spans="1:3" ht="36" customHeight="1" x14ac:dyDescent="0.2">
      <c r="A25" s="70" t="s">
        <v>2350</v>
      </c>
      <c r="B25" s="106">
        <v>43490</v>
      </c>
      <c r="C25" s="70" t="s">
        <v>2300</v>
      </c>
    </row>
    <row r="26" spans="1:3" ht="36" customHeight="1" x14ac:dyDescent="0.2">
      <c r="A26" s="70" t="s">
        <v>2351</v>
      </c>
      <c r="B26" s="106">
        <v>43543</v>
      </c>
      <c r="C26" s="70" t="s">
        <v>2301</v>
      </c>
    </row>
    <row r="27" spans="1:3" ht="36" customHeight="1" x14ac:dyDescent="0.2">
      <c r="A27" s="70" t="s">
        <v>2352</v>
      </c>
      <c r="B27" s="106">
        <v>43584</v>
      </c>
      <c r="C27" s="70" t="s">
        <v>2302</v>
      </c>
    </row>
    <row r="28" spans="1:3" ht="36" customHeight="1" x14ac:dyDescent="0.2">
      <c r="A28" s="70" t="s">
        <v>2353</v>
      </c>
      <c r="B28" s="106">
        <v>43742</v>
      </c>
      <c r="C28" s="70" t="s">
        <v>2347</v>
      </c>
    </row>
    <row r="29" spans="1:3" ht="36" customHeight="1" x14ac:dyDescent="0.2">
      <c r="A29" s="70" t="s">
        <v>2367</v>
      </c>
      <c r="B29" s="106">
        <v>43790</v>
      </c>
      <c r="C29" s="70" t="s">
        <v>2368</v>
      </c>
    </row>
    <row r="30" spans="1:3" ht="36" customHeight="1" x14ac:dyDescent="0.2">
      <c r="A30" s="70" t="s">
        <v>3103</v>
      </c>
      <c r="B30" s="106">
        <v>44547</v>
      </c>
      <c r="C30" s="70" t="s">
        <v>3102</v>
      </c>
    </row>
    <row r="31" spans="1:3" ht="36" customHeight="1" x14ac:dyDescent="0.2">
      <c r="A31" s="70" t="s">
        <v>3101</v>
      </c>
      <c r="B31" s="106">
        <v>44596</v>
      </c>
      <c r="C31" s="70" t="s">
        <v>3106</v>
      </c>
    </row>
    <row r="32" spans="1:3" ht="36" customHeight="1" x14ac:dyDescent="0.2">
      <c r="A32" s="70" t="s">
        <v>3101</v>
      </c>
      <c r="B32" s="106">
        <v>44624</v>
      </c>
      <c r="C32" s="70" t="s">
        <v>3117</v>
      </c>
    </row>
    <row r="33" spans="1:3" ht="36" customHeight="1" x14ac:dyDescent="0.2">
      <c r="A33" s="70" t="s">
        <v>3101</v>
      </c>
      <c r="B33" s="106">
        <v>44627</v>
      </c>
      <c r="C33" s="70" t="s">
        <v>3113</v>
      </c>
    </row>
    <row r="34" spans="1:3" ht="36" customHeight="1" x14ac:dyDescent="0.2">
      <c r="A34" s="70" t="s">
        <v>3114</v>
      </c>
      <c r="B34" s="106">
        <v>44629</v>
      </c>
      <c r="C34" s="70" t="s">
        <v>3115</v>
      </c>
    </row>
    <row r="35" spans="1:3" ht="36" customHeight="1" x14ac:dyDescent="0.2">
      <c r="A35" s="70" t="s">
        <v>3116</v>
      </c>
      <c r="B35" s="106">
        <v>44634</v>
      </c>
      <c r="C35" s="70" t="s">
        <v>3118</v>
      </c>
    </row>
    <row r="36" spans="1:3" ht="36" customHeight="1" x14ac:dyDescent="0.2">
      <c r="A36" s="70" t="s">
        <v>3120</v>
      </c>
      <c r="B36" s="106">
        <v>44651</v>
      </c>
      <c r="C36" s="70" t="s">
        <v>3121</v>
      </c>
    </row>
    <row r="37" spans="1:3" ht="36" customHeight="1" x14ac:dyDescent="0.2">
      <c r="A37" s="70" t="s">
        <v>3120</v>
      </c>
      <c r="B37" s="106">
        <v>44682</v>
      </c>
      <c r="C37" s="70" t="s">
        <v>3124</v>
      </c>
    </row>
    <row r="38" spans="1:3" ht="36" customHeight="1" x14ac:dyDescent="0.2">
      <c r="A38" s="70" t="s">
        <v>3120</v>
      </c>
      <c r="B38" s="106">
        <v>44692</v>
      </c>
      <c r="C38" s="70" t="s">
        <v>3137</v>
      </c>
    </row>
    <row r="39" spans="1:3" ht="36" customHeight="1" x14ac:dyDescent="0.2">
      <c r="A39" s="70" t="s">
        <v>3120</v>
      </c>
      <c r="B39" s="106">
        <v>44692</v>
      </c>
      <c r="C39" s="70" t="s">
        <v>3125</v>
      </c>
    </row>
    <row r="40" spans="1:3" ht="36" customHeight="1" x14ac:dyDescent="0.2">
      <c r="A40" s="70" t="s">
        <v>3120</v>
      </c>
      <c r="B40" s="106">
        <v>44692</v>
      </c>
      <c r="C40" s="70" t="s">
        <v>3126</v>
      </c>
    </row>
    <row r="41" spans="1:3" ht="36" customHeight="1" x14ac:dyDescent="0.2">
      <c r="A41" s="70" t="s">
        <v>3120</v>
      </c>
      <c r="B41" s="106">
        <v>44692</v>
      </c>
      <c r="C41" s="70" t="s">
        <v>3127</v>
      </c>
    </row>
    <row r="42" spans="1:3" ht="36" customHeight="1" x14ac:dyDescent="0.2">
      <c r="A42" s="70" t="s">
        <v>3120</v>
      </c>
      <c r="B42" s="106">
        <v>44692</v>
      </c>
      <c r="C42" s="70" t="s">
        <v>3128</v>
      </c>
    </row>
    <row r="43" spans="1:3" ht="36" customHeight="1" x14ac:dyDescent="0.2">
      <c r="A43" s="70" t="s">
        <v>3120</v>
      </c>
      <c r="B43" s="106">
        <v>44708</v>
      </c>
      <c r="C43" s="70" t="s">
        <v>3144</v>
      </c>
    </row>
    <row r="44" spans="1:3" ht="36" customHeight="1" x14ac:dyDescent="0.2">
      <c r="A44" s="70"/>
      <c r="B44" s="142"/>
      <c r="C44" s="70"/>
    </row>
    <row r="45" spans="1:3" ht="36" customHeight="1" x14ac:dyDescent="0.2">
      <c r="A45" s="70"/>
      <c r="B45" s="142"/>
      <c r="C45" s="70"/>
    </row>
    <row r="46" spans="1:3" ht="36" customHeight="1" x14ac:dyDescent="0.2">
      <c r="A46" s="70"/>
      <c r="B46" s="142"/>
      <c r="C46" s="70"/>
    </row>
    <row r="47" spans="1:3" ht="36" customHeight="1" x14ac:dyDescent="0.2">
      <c r="A47" s="70"/>
      <c r="B47" s="142"/>
      <c r="C47" s="70"/>
    </row>
    <row r="48" spans="1:3" ht="36" customHeight="1" x14ac:dyDescent="0.2">
      <c r="A48" s="70"/>
      <c r="B48" s="142"/>
      <c r="C48" s="70"/>
    </row>
    <row r="49" spans="1:3" ht="36" customHeight="1" x14ac:dyDescent="0.2">
      <c r="A49" s="70"/>
      <c r="B49" s="142"/>
      <c r="C49" s="70"/>
    </row>
    <row r="50" spans="1:3" ht="36" customHeight="1" x14ac:dyDescent="0.2">
      <c r="A50" s="70"/>
      <c r="B50" s="142"/>
      <c r="C50" s="70"/>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sqref="A1:B1"/>
    </sheetView>
  </sheetViews>
  <sheetFormatPr baseColWidth="10" defaultColWidth="10.625" defaultRowHeight="16" x14ac:dyDescent="0.2"/>
  <cols>
    <col min="1" max="1" width="18.375" customWidth="1"/>
    <col min="2" max="2" width="88.25" customWidth="1"/>
  </cols>
  <sheetData>
    <row r="1" spans="1:256" ht="45.75" customHeight="1" x14ac:dyDescent="0.2">
      <c r="A1" s="283" t="s">
        <v>3156</v>
      </c>
      <c r="B1" s="283"/>
    </row>
    <row r="2" spans="1:256" ht="26" customHeight="1" x14ac:dyDescent="0.15">
      <c r="A2" s="284"/>
      <c r="B2" s="284"/>
      <c r="C2" s="15"/>
      <c r="D2" s="15"/>
      <c r="E2" s="15"/>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s="12" customFormat="1" ht="24" customHeight="1" x14ac:dyDescent="0.2">
      <c r="A3" s="280" t="s">
        <v>357</v>
      </c>
      <c r="B3" s="281"/>
    </row>
    <row r="4" spans="1:256" ht="72" customHeight="1" x14ac:dyDescent="0.2">
      <c r="A4" s="275" t="s">
        <v>2294</v>
      </c>
      <c r="B4" s="275"/>
    </row>
    <row r="5" spans="1:256" s="12" customFormat="1" ht="24" customHeight="1" x14ac:dyDescent="0.2">
      <c r="A5" s="280" t="s">
        <v>358</v>
      </c>
      <c r="B5" s="281"/>
    </row>
    <row r="6" spans="1:256" ht="84" customHeight="1" x14ac:dyDescent="0.2">
      <c r="A6" s="275" t="s">
        <v>2348</v>
      </c>
      <c r="B6" s="275"/>
    </row>
    <row r="7" spans="1:256" ht="55.25" customHeight="1" x14ac:dyDescent="0.2">
      <c r="A7" s="16" t="s">
        <v>1</v>
      </c>
      <c r="B7" s="10" t="s">
        <v>3107</v>
      </c>
    </row>
    <row r="8" spans="1:256" ht="54" customHeight="1" x14ac:dyDescent="0.2">
      <c r="A8" s="16" t="s">
        <v>12</v>
      </c>
      <c r="B8" s="10" t="s">
        <v>360</v>
      </c>
    </row>
    <row r="9" spans="1:256" ht="36" customHeight="1" x14ac:dyDescent="0.2">
      <c r="A9" s="16" t="s">
        <v>17</v>
      </c>
      <c r="B9" s="10" t="s">
        <v>2295</v>
      </c>
    </row>
    <row r="10" spans="1:256" ht="36" customHeight="1" x14ac:dyDescent="0.2">
      <c r="A10" s="16" t="s">
        <v>119</v>
      </c>
      <c r="B10" s="10" t="s">
        <v>361</v>
      </c>
    </row>
    <row r="11" spans="1:256" ht="36" customHeight="1" x14ac:dyDescent="0.2">
      <c r="A11" s="16" t="s">
        <v>359</v>
      </c>
      <c r="B11" s="10" t="s">
        <v>2274</v>
      </c>
    </row>
    <row r="12" spans="1:256" ht="96" customHeight="1" x14ac:dyDescent="0.2">
      <c r="A12" s="275" t="s">
        <v>364</v>
      </c>
      <c r="B12" s="275"/>
    </row>
    <row r="13" spans="1:256" ht="124.25" customHeight="1" x14ac:dyDescent="0.2">
      <c r="A13" s="277" t="s">
        <v>362</v>
      </c>
      <c r="B13" s="278"/>
    </row>
    <row r="14" spans="1:256" s="12" customFormat="1" ht="24" customHeight="1" x14ac:dyDescent="0.2">
      <c r="A14" s="280" t="s">
        <v>365</v>
      </c>
      <c r="B14" s="281"/>
    </row>
    <row r="15" spans="1:256" ht="56" customHeight="1" x14ac:dyDescent="0.2">
      <c r="A15" s="275" t="s">
        <v>3133</v>
      </c>
      <c r="B15" s="275"/>
    </row>
    <row r="16" spans="1:256" ht="112.25" customHeight="1" x14ac:dyDescent="0.2">
      <c r="A16" s="277" t="s">
        <v>363</v>
      </c>
      <c r="B16" s="278"/>
    </row>
    <row r="17" spans="1:2" s="12" customFormat="1" ht="24" customHeight="1" x14ac:dyDescent="0.2">
      <c r="A17" s="280" t="s">
        <v>3145</v>
      </c>
      <c r="B17" s="281"/>
    </row>
    <row r="18" spans="1:2" ht="36" customHeight="1" x14ac:dyDescent="0.2">
      <c r="A18" s="200" t="s">
        <v>2281</v>
      </c>
      <c r="B18" s="201" t="s">
        <v>3134</v>
      </c>
    </row>
    <row r="19" spans="1:2" ht="36" customHeight="1" x14ac:dyDescent="0.2">
      <c r="A19" s="200" t="s">
        <v>2389</v>
      </c>
      <c r="B19" s="201" t="s">
        <v>3135</v>
      </c>
    </row>
    <row r="20" spans="1:2" ht="36" customHeight="1" x14ac:dyDescent="0.2">
      <c r="A20" s="200" t="s">
        <v>2391</v>
      </c>
      <c r="B20" s="201" t="s">
        <v>3136</v>
      </c>
    </row>
    <row r="21" spans="1:2" s="12" customFormat="1" ht="24" customHeight="1" x14ac:dyDescent="0.2">
      <c r="A21" s="280" t="s">
        <v>3151</v>
      </c>
      <c r="B21" s="281"/>
    </row>
    <row r="22" spans="1:2" ht="84" customHeight="1" x14ac:dyDescent="0.2">
      <c r="A22" s="282" t="s">
        <v>3152</v>
      </c>
      <c r="B22" s="275"/>
    </row>
    <row r="23" spans="1:2" ht="36" customHeight="1" x14ac:dyDescent="0.2">
      <c r="A23" s="279" t="s">
        <v>3153</v>
      </c>
      <c r="B23" s="279"/>
    </row>
    <row r="24" spans="1:2" ht="47" customHeight="1" x14ac:dyDescent="0.2">
      <c r="A24" s="276"/>
      <c r="B24" s="276"/>
    </row>
    <row r="25" spans="1:2" s="12" customFormat="1" ht="36" customHeight="1" x14ac:dyDescent="0.2">
      <c r="A25" s="273" t="s">
        <v>3154</v>
      </c>
      <c r="B25" s="274"/>
    </row>
    <row r="26" spans="1:2" ht="156" customHeight="1" x14ac:dyDescent="0.2">
      <c r="A26" s="275" t="s">
        <v>3155</v>
      </c>
      <c r="B26" s="275"/>
    </row>
    <row r="27" spans="1:2" x14ac:dyDescent="0.2">
      <c r="A27" s="14"/>
    </row>
    <row r="28" spans="1:2" x14ac:dyDescent="0.2">
      <c r="A28" s="13"/>
    </row>
    <row r="30" spans="1:2" x14ac:dyDescent="0.2">
      <c r="A30" s="13"/>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opLeftCell="A47" zoomScaleNormal="100" workbookViewId="0">
      <selection sqref="A1:D1"/>
    </sheetView>
  </sheetViews>
  <sheetFormatPr baseColWidth="10" defaultColWidth="6.625" defaultRowHeight="15" customHeight="1" x14ac:dyDescent="0.15"/>
  <cols>
    <col min="1" max="1" width="8.25" customWidth="1"/>
    <col min="2" max="2" width="55.25" style="3" customWidth="1"/>
    <col min="3" max="3" width="20" style="18" customWidth="1"/>
    <col min="4" max="4" width="43.625" style="5" customWidth="1"/>
    <col min="5" max="5" width="32" style="6" customWidth="1"/>
    <col min="6" max="6" width="26.625" style="3" customWidth="1"/>
    <col min="7" max="256" width="6.625" style="3" customWidth="1"/>
  </cols>
  <sheetData>
    <row r="1" spans="1:5" ht="36" customHeight="1" x14ac:dyDescent="0.15">
      <c r="A1" s="285" t="s">
        <v>3157</v>
      </c>
      <c r="B1" s="285"/>
      <c r="C1" s="285"/>
      <c r="D1" s="285"/>
      <c r="E1" s="98" t="s">
        <v>3119</v>
      </c>
    </row>
    <row r="2" spans="1:5" ht="36" customHeight="1" x14ac:dyDescent="0.15">
      <c r="A2" s="286" t="s">
        <v>3158</v>
      </c>
      <c r="B2" s="286"/>
      <c r="C2" s="286"/>
      <c r="D2" s="286"/>
      <c r="E2" s="286"/>
    </row>
    <row r="3" spans="1:5" ht="29" customHeight="1" x14ac:dyDescent="0.15">
      <c r="A3" s="17" t="s">
        <v>338</v>
      </c>
      <c r="B3" s="7" t="s">
        <v>0</v>
      </c>
      <c r="C3" s="289" t="s">
        <v>2284</v>
      </c>
      <c r="D3" s="290"/>
      <c r="E3" s="290"/>
    </row>
    <row r="4" spans="1:5" ht="36" customHeight="1" x14ac:dyDescent="0.15">
      <c r="A4" s="287" t="s">
        <v>1</v>
      </c>
      <c r="B4" s="287"/>
      <c r="C4" s="19"/>
      <c r="D4" s="20"/>
      <c r="E4" s="21"/>
    </row>
    <row r="5" spans="1:5" ht="72" customHeight="1" x14ac:dyDescent="0.15">
      <c r="A5" s="288" t="s">
        <v>2346</v>
      </c>
      <c r="B5" s="288"/>
      <c r="C5" s="288"/>
      <c r="D5" s="288"/>
      <c r="E5" s="288"/>
    </row>
    <row r="6" spans="1:5" ht="24" customHeight="1" x14ac:dyDescent="0.15">
      <c r="A6" s="299" t="s">
        <v>2249</v>
      </c>
      <c r="B6" s="299"/>
      <c r="C6" s="299"/>
      <c r="D6" s="299"/>
      <c r="E6" s="299"/>
    </row>
    <row r="7" spans="1:5" ht="29" customHeight="1" x14ac:dyDescent="0.15">
      <c r="A7" s="11" t="s">
        <v>342</v>
      </c>
      <c r="B7" s="22" t="str">
        <f>VLOOKUP(A7,Questions!$B$3:$C$256,2,FALSE)</f>
        <v>Vendor Name</v>
      </c>
      <c r="C7" s="295" t="s">
        <v>3168</v>
      </c>
      <c r="D7" s="296"/>
      <c r="E7" s="296"/>
    </row>
    <row r="8" spans="1:5" ht="30" customHeight="1" x14ac:dyDescent="0.15">
      <c r="A8" s="11" t="s">
        <v>343</v>
      </c>
      <c r="B8" s="22" t="str">
        <f>VLOOKUP(A8,Questions!$B$3:$C$256,2,FALSE)</f>
        <v>Product Name</v>
      </c>
      <c r="C8" s="297" t="s">
        <v>3271</v>
      </c>
      <c r="D8" s="296"/>
      <c r="E8" s="296"/>
    </row>
    <row r="9" spans="1:5" ht="30" customHeight="1" x14ac:dyDescent="0.15">
      <c r="A9" s="11" t="s">
        <v>344</v>
      </c>
      <c r="B9" s="22" t="str">
        <f>VLOOKUP(A9,Questions!$B$3:$C$256,2,FALSE)</f>
        <v>Product Description</v>
      </c>
      <c r="C9" s="297" t="s">
        <v>3272</v>
      </c>
      <c r="D9" s="296"/>
      <c r="E9" s="296"/>
    </row>
    <row r="10" spans="1:5" ht="30" customHeight="1" x14ac:dyDescent="0.15">
      <c r="A10" s="11" t="s">
        <v>345</v>
      </c>
      <c r="B10" s="22" t="str">
        <f>VLOOKUP(A10,Questions!$B$3:$C$256,2,FALSE)</f>
        <v>Web Link to Product Privacy Notice</v>
      </c>
      <c r="C10" s="298" t="s">
        <v>3110</v>
      </c>
      <c r="D10" s="296"/>
      <c r="E10" s="296"/>
    </row>
    <row r="11" spans="1:5" ht="30" customHeight="1" x14ac:dyDescent="0.15">
      <c r="A11" s="11" t="s">
        <v>346</v>
      </c>
      <c r="B11" s="22" t="str">
        <f>VLOOKUP(A11,Questions!$B$3:$C$256,2,FALSE)</f>
        <v>Web Link to Accessibility Statement or VPAT</v>
      </c>
      <c r="C11" s="298" t="s">
        <v>3111</v>
      </c>
      <c r="D11" s="296"/>
      <c r="E11" s="296"/>
    </row>
    <row r="12" spans="1:5" ht="30" customHeight="1" x14ac:dyDescent="0.15">
      <c r="A12" s="11" t="s">
        <v>347</v>
      </c>
      <c r="B12" s="22" t="str">
        <f>VLOOKUP(A12,Questions!$B$3:$C$256,2,FALSE)</f>
        <v>Vendor Contact Name</v>
      </c>
      <c r="C12" s="294" t="s">
        <v>3273</v>
      </c>
      <c r="D12" s="292"/>
      <c r="E12" s="293"/>
    </row>
    <row r="13" spans="1:5" ht="30" customHeight="1" x14ac:dyDescent="0.15">
      <c r="A13" s="11" t="s">
        <v>348</v>
      </c>
      <c r="B13" s="22" t="str">
        <f>VLOOKUP(A13,Questions!$B$3:$C$256,2,FALSE)</f>
        <v>Vendor Contact Title</v>
      </c>
      <c r="C13" s="294" t="s">
        <v>3273</v>
      </c>
      <c r="D13" s="292"/>
      <c r="E13" s="293"/>
    </row>
    <row r="14" spans="1:5" ht="45" customHeight="1" x14ac:dyDescent="0.15">
      <c r="A14" s="11" t="s">
        <v>349</v>
      </c>
      <c r="B14" s="22" t="str">
        <f>VLOOKUP(A14,Questions!$B$3:$C$256,2,FALSE)</f>
        <v>Vendor Contact Email</v>
      </c>
      <c r="C14" s="291" t="s">
        <v>3277</v>
      </c>
      <c r="D14" s="292"/>
      <c r="E14" s="293"/>
    </row>
    <row r="15" spans="1:5" ht="85" customHeight="1" x14ac:dyDescent="0.15">
      <c r="A15" s="11" t="s">
        <v>350</v>
      </c>
      <c r="B15" s="22" t="str">
        <f>VLOOKUP(A15,Questions!$B$3:$C$256,2,FALSE)</f>
        <v>Vendor Contact Phone Number</v>
      </c>
      <c r="C15" s="291" t="s">
        <v>3278</v>
      </c>
      <c r="D15" s="292"/>
      <c r="E15" s="293"/>
    </row>
    <row r="16" spans="1:5" ht="30" customHeight="1" x14ac:dyDescent="0.15">
      <c r="A16" s="11" t="s">
        <v>351</v>
      </c>
      <c r="B16" s="22" t="str">
        <f>VLOOKUP(A16,Questions!$B$3:$C$256,2,FALSE)</f>
        <v>Vendor Accessibility Contact Name</v>
      </c>
      <c r="C16" s="294" t="s">
        <v>3279</v>
      </c>
      <c r="D16" s="292"/>
      <c r="E16" s="293"/>
    </row>
    <row r="17" spans="1:6" ht="30" customHeight="1" x14ac:dyDescent="0.15">
      <c r="A17" s="11" t="s">
        <v>2286</v>
      </c>
      <c r="B17" s="22" t="str">
        <f>VLOOKUP(A17,Questions!$B$3:$C$256,2,FALSE)</f>
        <v>Vendor Accessibility Contact Title</v>
      </c>
      <c r="C17" s="294" t="s">
        <v>3274</v>
      </c>
      <c r="D17" s="292"/>
      <c r="E17" s="293"/>
    </row>
    <row r="18" spans="1:6" ht="45" customHeight="1" x14ac:dyDescent="0.15">
      <c r="A18" s="11" t="s">
        <v>2287</v>
      </c>
      <c r="B18" s="22" t="str">
        <f>VLOOKUP(A18,Questions!$B$3:$C$256,2,FALSE)</f>
        <v>Vendor Accessibility Contact Email</v>
      </c>
      <c r="C18" s="291" t="s">
        <v>3280</v>
      </c>
      <c r="D18" s="292"/>
      <c r="E18" s="293"/>
    </row>
    <row r="19" spans="1:6" ht="30" customHeight="1" x14ac:dyDescent="0.15">
      <c r="A19" s="11" t="s">
        <v>2386</v>
      </c>
      <c r="B19" s="22" t="str">
        <f>VLOOKUP(A19,Questions!$B$3:$C$256,2,FALSE)</f>
        <v>Vendor Accessibility Contact Phone Number</v>
      </c>
      <c r="C19" s="294" t="s">
        <v>3274</v>
      </c>
      <c r="D19" s="292"/>
      <c r="E19" s="293"/>
    </row>
    <row r="20" spans="1:6" ht="45" customHeight="1" x14ac:dyDescent="0.15">
      <c r="A20" s="11" t="s">
        <v>2388</v>
      </c>
      <c r="B20" s="22" t="str">
        <f>VLOOKUP(A20,Questions!$B$3:$C$256,2,FALSE)</f>
        <v>Vendor Hosting Regions</v>
      </c>
      <c r="C20" s="294" t="s">
        <v>3275</v>
      </c>
      <c r="D20" s="292"/>
      <c r="E20" s="293"/>
    </row>
    <row r="21" spans="1:6" ht="45" customHeight="1" x14ac:dyDescent="0.15">
      <c r="A21" s="11" t="s">
        <v>2390</v>
      </c>
      <c r="B21" s="22" t="str">
        <f>VLOOKUP(A21,Questions!$B$3:$C$256,2,FALSE)</f>
        <v>Vendor Work Locations</v>
      </c>
      <c r="C21" s="294" t="s">
        <v>3276</v>
      </c>
      <c r="D21" s="292"/>
      <c r="E21" s="293"/>
    </row>
    <row r="22" spans="1:6" ht="36" customHeight="1" x14ac:dyDescent="0.15">
      <c r="A22" s="287" t="s">
        <v>11</v>
      </c>
      <c r="B22" s="287"/>
      <c r="C22" s="19"/>
      <c r="D22" s="20"/>
      <c r="E22" s="21"/>
    </row>
    <row r="23" spans="1:6" ht="72" customHeight="1" thickBot="1" x14ac:dyDescent="0.2">
      <c r="A23" s="288" t="s">
        <v>3132</v>
      </c>
      <c r="B23" s="288"/>
      <c r="C23" s="288"/>
      <c r="D23" s="288"/>
      <c r="E23" s="288"/>
    </row>
    <row r="24" spans="1:6" ht="37.25" customHeight="1" x14ac:dyDescent="0.15">
      <c r="A24" s="287" t="s">
        <v>12</v>
      </c>
      <c r="B24" s="287"/>
      <c r="C24" s="19" t="s">
        <v>13</v>
      </c>
      <c r="D24" s="19" t="s">
        <v>14</v>
      </c>
      <c r="E24" s="184" t="s">
        <v>15</v>
      </c>
      <c r="F24" s="187" t="s">
        <v>3108</v>
      </c>
    </row>
    <row r="25" spans="1:6" ht="48" customHeight="1" x14ac:dyDescent="0.15">
      <c r="A25" s="288" t="s">
        <v>2296</v>
      </c>
      <c r="B25" s="288"/>
      <c r="C25" s="288"/>
      <c r="D25" s="288"/>
      <c r="E25" s="300"/>
      <c r="F25" s="191"/>
    </row>
    <row r="26" spans="1:6" ht="46" customHeight="1" x14ac:dyDescent="0.15">
      <c r="A26" s="11" t="s">
        <v>124</v>
      </c>
      <c r="B26" s="22" t="str">
        <f>VLOOKUP(A26,Questions!$B$3:$C$256,2,FALSE)</f>
        <v>Does your product process protected health information (PHI) or any data covered by the Health Insurance Portability and Accountability Act?</v>
      </c>
      <c r="C26" s="254" t="s">
        <v>19</v>
      </c>
      <c r="D26" s="74"/>
      <c r="E26" s="185" t="str">
        <f>IF((C26=""),VLOOKUP(A26,Questions!B$18:G$258,4,FALSE),IF(C26="Yes",VLOOKUP(A26,Questions!B$18:G$258,6,FALSE),IF(C26="No",VLOOKUP(A26,Questions!B$18:G$258,5,FALSE),"N/A")))</f>
        <v>Responses to the HIPAA section questions are not required.</v>
      </c>
      <c r="F26" s="191"/>
    </row>
    <row r="27" spans="1:6" ht="60" customHeight="1" x14ac:dyDescent="0.15">
      <c r="A27" s="11" t="s">
        <v>125</v>
      </c>
      <c r="B27" s="22" t="str">
        <f>VLOOKUP(A27,Questions!$B$3:$C$256,2,FALSE)</f>
        <v>Will institution data be shared with or hosted by any third parties? (e.g. any entity not wholly-owned by your company is considered a third-party)</v>
      </c>
      <c r="C27" s="254" t="s">
        <v>16</v>
      </c>
      <c r="D27" s="75"/>
      <c r="E27" s="185" t="str">
        <f>IF((C27=""),VLOOKUP(A27,Questions!B$18:G$258,4,FALSE),IF(C27="Yes",VLOOKUP(A27,Questions!B$18:G$258,6,FALSE),IF(C27="No",VLOOKUP(A27,Questions!B$18:G$258,5,FALSE),"N/A")))</f>
        <v>State each third party which institutional data will be shared with and/or hosted by and their level of responsibility.</v>
      </c>
      <c r="F27" s="191"/>
    </row>
    <row r="28" spans="1:6" ht="59" customHeight="1" x14ac:dyDescent="0.15">
      <c r="A28" s="11" t="s">
        <v>126</v>
      </c>
      <c r="B28" s="22" t="str">
        <f>VLOOKUP(A28,Questions!$B$3:$C$256,2,FALSE)</f>
        <v>Do you have a well documented Business Continuity Plan (BCP) that is tested annually?</v>
      </c>
      <c r="C28" s="254" t="s">
        <v>16</v>
      </c>
      <c r="D28" s="75"/>
      <c r="E28" s="185" t="str">
        <f>IF((C28=""),VLOOKUP(A28,Questions!B$18:G$258,4,FALSE),IF(C28="Yes",VLOOKUP(A28,Questions!B$18:G$258,6,FALSE),IF(C28="No",VLOOKUP(A28,Questions!B$18:G$258,5,FALSE),"N/A")))</f>
        <v>Provide a reference to your BCP and supporting documentation or submit it along with this fully-populated HECVAT.</v>
      </c>
      <c r="F28" s="191"/>
    </row>
    <row r="29" spans="1:6" ht="59" customHeight="1" x14ac:dyDescent="0.15">
      <c r="A29" s="11" t="s">
        <v>127</v>
      </c>
      <c r="B29" s="22" t="str">
        <f>VLOOKUP(A29,Questions!$B$3:$C$256,2,FALSE)</f>
        <v>Do you have a well documented Disaster Recovery Plan (DRP) that is tested annually?</v>
      </c>
      <c r="C29" s="254" t="s">
        <v>16</v>
      </c>
      <c r="D29" s="74"/>
      <c r="E29" s="185" t="str">
        <f>IF((C29=""),VLOOKUP(A29,Questions!B$18:G$258,4,FALSE),IF(C29="Yes",VLOOKUP(A29,Questions!B$18:G$258,6,FALSE),IF(C29="No",VLOOKUP(A29,Questions!B$18:G$258,5,FALSE),"N/A")))</f>
        <v>Provide a reference to your DRP and supporting documentation or submit it along with this fully-populated HECVAT.</v>
      </c>
      <c r="F29" s="191"/>
    </row>
    <row r="30" spans="1:6" ht="46" customHeight="1" x14ac:dyDescent="0.15">
      <c r="A30" s="11" t="s">
        <v>128</v>
      </c>
      <c r="B30" s="22" t="str">
        <f>VLOOKUP(A30,Questions!$B$3:$C$256,2,FALSE)</f>
        <v>Is the vended product designed to process or store Credit Card information?</v>
      </c>
      <c r="C30" s="254" t="s">
        <v>19</v>
      </c>
      <c r="D30" s="74"/>
      <c r="E30" s="185" t="str">
        <f>IF((C30=""),VLOOKUP(A30,Questions!B$18:G$258,4,FALSE),IF(C30="Yes",VLOOKUP(A30,Questions!B$18:G$258,6,FALSE),IF(C30="No",VLOOKUP(A30,Questions!B$18:G$258,5,FALSE),"N/A")))</f>
        <v>Responses to the PCI DSS section questions are not required.</v>
      </c>
      <c r="F30" s="191"/>
    </row>
    <row r="31" spans="1:6" ht="30" x14ac:dyDescent="0.15">
      <c r="A31" s="11" t="s">
        <v>129</v>
      </c>
      <c r="B31" s="22" t="str">
        <f>VLOOKUP(A31,Questions!$B$3:$C$256,2,FALSE)</f>
        <v>Does your company provide professional services pertaining to this product?</v>
      </c>
      <c r="C31" s="254" t="s">
        <v>16</v>
      </c>
      <c r="D31" s="74"/>
      <c r="E31" s="185">
        <f>IF((C31=""),VLOOKUP(A31,Questions!B$18:G$258,4,FALSE),IF(C31="Yes",VLOOKUP(A31,Questions!B$18:G$258,6,FALSE),IF(C31="No",VLOOKUP(A31,Questions!B$18:G$258,5,FALSE),"N/A")))</f>
        <v>0</v>
      </c>
      <c r="F31" s="191"/>
    </row>
    <row r="32" spans="1:6" ht="30" customHeight="1" x14ac:dyDescent="0.15">
      <c r="A32" s="11" t="s">
        <v>130</v>
      </c>
      <c r="B32" s="22" t="str">
        <f>VLOOKUP(A32,Questions!$B$3:$C$256,2,FALSE)</f>
        <v>Select your hosting option</v>
      </c>
      <c r="C32" s="254" t="s">
        <v>2600</v>
      </c>
      <c r="D32" s="74"/>
      <c r="E32" s="185" t="str">
        <f>IF((C32=""),VLOOKUP(A32,Questions!B$18:G$258,4,FALSE),IF(C32="Yes",VLOOKUP(A32,Questions!B$18:G$258,6,FALSE),IF(C32="No",VLOOKUP(A32,Questions!B$18:G$258,5,FALSE),"N/A")))</f>
        <v>N/A</v>
      </c>
      <c r="F32" s="191"/>
    </row>
    <row r="33" spans="1:6" ht="36" customHeight="1" x14ac:dyDescent="0.15">
      <c r="A33" s="301" t="s">
        <v>119</v>
      </c>
      <c r="B33" s="302"/>
      <c r="C33" s="19" t="s">
        <v>13</v>
      </c>
      <c r="D33" s="19" t="s">
        <v>14</v>
      </c>
      <c r="E33" s="184" t="s">
        <v>15</v>
      </c>
      <c r="F33" s="192" t="s">
        <v>3108</v>
      </c>
    </row>
    <row r="34" spans="1:6" ht="146" customHeight="1" x14ac:dyDescent="0.15">
      <c r="A34" s="11" t="s">
        <v>137</v>
      </c>
      <c r="B34" s="22" t="str">
        <f>VLOOKUP(A34,Questions!$B$3:$C$256,2,FALSE)</f>
        <v>Describe your organization’s business background and ownership structure, including all parent and subsidiary relationships.</v>
      </c>
      <c r="C34" s="305" t="s">
        <v>3287</v>
      </c>
      <c r="D34" s="306"/>
      <c r="E34" s="185" t="str">
        <f>IF((C34=""),VLOOKUP(A34,Questions!B$18:G$258,4,FALSE),IF(C34="Yes",VLOOKUP(A34,Questions!B$18:G$258,6,FALSE),IF(C34="No",VLOOKUP(A34,Questions!B$18:G$258,5,FALSE),"N/A")))</f>
        <v>N/A</v>
      </c>
      <c r="F34" s="191" t="str">
        <f>VLOOKUP(A34,'Analyst Report'!$A$38:$E$287,5,FALSE)</f>
        <v xml:space="preserve"> </v>
      </c>
    </row>
    <row r="35" spans="1:6" ht="146" customHeight="1" x14ac:dyDescent="0.15">
      <c r="A35" s="11" t="s">
        <v>138</v>
      </c>
      <c r="B35" s="22" t="str">
        <f>VLOOKUP(A35,Questions!$B$3:$C$256,2,FALSE)</f>
        <v>Have you had an unplanned disruption to this product/service in the last 12 months?</v>
      </c>
      <c r="C35" s="254" t="s">
        <v>16</v>
      </c>
      <c r="D35" s="262" t="s">
        <v>3291</v>
      </c>
      <c r="E35" s="185" t="str">
        <f>IF((C35=""),VLOOKUP(A35,Questions!B$18:G$258,4,FALSE),IF(C35="Yes",VLOOKUP(A35,Questions!B$18:G$258,6,FALSE),IF(C35="No",VLOOKUP(A35,Questions!B$18:G$258,5,FALSE),"N/A")))</f>
        <v>Provide a detailed summary of the unplanned disruption.</v>
      </c>
      <c r="F35" s="191" t="str">
        <f>VLOOKUP(A35,'Analyst Report'!$A$38:$E$287,5,FALSE)</f>
        <v xml:space="preserve"> </v>
      </c>
    </row>
    <row r="36" spans="1:6" ht="243" customHeight="1" x14ac:dyDescent="0.15">
      <c r="A36" s="11" t="s">
        <v>139</v>
      </c>
      <c r="B36" s="22" t="str">
        <f>VLOOKUP(A36,Questions!$B$3:$C$256,2,FALSE)</f>
        <v>Do you have a dedicated Information Security staff or office?</v>
      </c>
      <c r="C36" s="254" t="s">
        <v>16</v>
      </c>
      <c r="D36" s="262" t="s">
        <v>3292</v>
      </c>
      <c r="E36" s="185" t="str">
        <f>IF((C36=""),VLOOKUP(A36,Questions!B$18:G$258,4,FALSE),IF(C36="Yes",VLOOKUP(A36,Questions!B$18:G$258,6,FALSE),IF(C36="No",VLOOKUP(A36,Questions!B$18:G$258,5,FALSE),"N/A")))</f>
        <v>Describe your Information Security Office, including size, talents, resources, etc.</v>
      </c>
      <c r="F36" s="191" t="str">
        <f>VLOOKUP(A36,'Analyst Report'!$A$38:$E$287,5,FALSE)</f>
        <v xml:space="preserve"> </v>
      </c>
    </row>
    <row r="37" spans="1:6" ht="199" customHeight="1" x14ac:dyDescent="0.15">
      <c r="A37" s="11" t="s">
        <v>140</v>
      </c>
      <c r="B37" s="22" t="str">
        <f>VLOOKUP(A37,Questions!$B$3:$C$256,2,FALSE)</f>
        <v>Do you have a dedicated Software and System Development team(s)? (e.g. Customer Support, Implementation, Product Management, etc.)</v>
      </c>
      <c r="C37" s="254" t="s">
        <v>16</v>
      </c>
      <c r="D37" s="266" t="s">
        <v>3286</v>
      </c>
      <c r="E37" s="185" t="str">
        <f>IF((C37=""),VLOOKUP(A37,Questions!B$18:G$258,4,FALSE),IF(C37="Yes",VLOOKUP(A37,Questions!B$18:G$258,6,FALSE),IF(C37="No",VLOOKUP(A37,Questions!B$18:G$258,5,FALSE),"N/A")))</f>
        <v>Describe the structure and size of your Software and System Development teams. (e.g. Customer Support, Implementation, Product Management, etc.)</v>
      </c>
      <c r="F37" s="191" t="str">
        <f>VLOOKUP(A37,'Analyst Report'!$A$38:$E$287,5,FALSE)</f>
        <v xml:space="preserve"> </v>
      </c>
    </row>
    <row r="38" spans="1:6" ht="45" customHeight="1" x14ac:dyDescent="0.15">
      <c r="A38" s="22" t="s">
        <v>141</v>
      </c>
      <c r="B38" s="22" t="str">
        <f>VLOOKUP(A38,Questions!$B$3:$C$256,2,FALSE)</f>
        <v>Use this area to share information about your environment that will assist those who are assessing your company data security program.</v>
      </c>
      <c r="C38" s="305" t="s">
        <v>3165</v>
      </c>
      <c r="D38" s="306"/>
      <c r="E38" s="185" t="str">
        <f>IF((C38=""),VLOOKUP(A38,Questions!B$18:G$258,4,FALSE),IF(C38="Yes",VLOOKUP(A38,Questions!B$18:G$258,6,FALSE),IF(C38="No",VLOOKUP(A38,Questions!B$18:G$258,5,FALSE),"N/A")))</f>
        <v>N/A</v>
      </c>
      <c r="F38" s="191">
        <f>VLOOKUP(A38,'Analyst Report'!$A$38:$E$287,5,FALSE)</f>
        <v>0</v>
      </c>
    </row>
    <row r="39" spans="1:6" ht="36" customHeight="1" x14ac:dyDescent="0.15">
      <c r="A39" s="310" t="s">
        <v>17</v>
      </c>
      <c r="B39" s="311"/>
      <c r="C39" s="19" t="s">
        <v>13</v>
      </c>
      <c r="D39" s="19" t="s">
        <v>14</v>
      </c>
      <c r="E39" s="184" t="s">
        <v>15</v>
      </c>
      <c r="F39" s="193" t="s">
        <v>3108</v>
      </c>
    </row>
    <row r="40" spans="1:6" ht="98" customHeight="1" x14ac:dyDescent="0.15">
      <c r="A40" s="11" t="s">
        <v>131</v>
      </c>
      <c r="B40" s="22" t="str">
        <f>VLOOKUP(A40,Questions!$B$3:$C$256,2,FALSE)</f>
        <v>Have you undergone a SSAE 18/SOC 2 audit?</v>
      </c>
      <c r="C40" s="254" t="s">
        <v>16</v>
      </c>
      <c r="D40" s="263" t="s">
        <v>3268</v>
      </c>
      <c r="E40" s="185"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89" t="str">
        <f>VLOOKUP(A40,'Analyst Report'!$A$38:$E$287,5,FALSE)</f>
        <v xml:space="preserve"> </v>
      </c>
    </row>
    <row r="41" spans="1:6" ht="60" customHeight="1" x14ac:dyDescent="0.15">
      <c r="A41" s="11" t="s">
        <v>132</v>
      </c>
      <c r="B41" s="22" t="str">
        <f>VLOOKUP(A41,Questions!$B$3:$C$256,2,FALSE)</f>
        <v>Have you completed the Cloud Security Alliance (CSA) self assessment or CAIQ?</v>
      </c>
      <c r="C41" s="254" t="s">
        <v>16</v>
      </c>
      <c r="D41" s="263" t="s">
        <v>3269</v>
      </c>
      <c r="E41" s="185" t="str">
        <f>IF((C41=""),VLOOKUP(A41,Questions!B$18:G$258,4,FALSE),IF(C41="Yes",VLOOKUP(A41,Questions!B$18:G$258,6,FALSE),IF(C41="No",VLOOKUP(A41,Questions!B$18:G$258,5,FALSE),"N/A")))</f>
        <v>Please include a copy with your response and include a URL for the published assessment.</v>
      </c>
      <c r="F41" s="189" t="str">
        <f>VLOOKUP(A41,'Analyst Report'!$A$38:$E$287,5,FALSE)</f>
        <v xml:space="preserve"> </v>
      </c>
    </row>
    <row r="42" spans="1:6" ht="60" customHeight="1" x14ac:dyDescent="0.15">
      <c r="A42" s="11" t="s">
        <v>133</v>
      </c>
      <c r="B42" s="22" t="str">
        <f>VLOOKUP(A42,Questions!$B$3:$C$256,2,FALSE)</f>
        <v>Have you received the Cloud Security Alliance STAR certification?</v>
      </c>
      <c r="C42" s="254" t="s">
        <v>16</v>
      </c>
      <c r="D42" s="267" t="s">
        <v>3251</v>
      </c>
      <c r="E42" s="185" t="str">
        <f>IF((C42=""),VLOOKUP(A42,Questions!B$18:G$258,4,FALSE),IF(C42="Yes",VLOOKUP(A42,Questions!B$18:G$258,6,FALSE),IF(C42="No",VLOOKUP(A42,Questions!B$18:G$258,5,FALSE),"N/A")))</f>
        <v>Provide date of certification, any supporting documentation, and a URL for the certification.</v>
      </c>
      <c r="F42" s="189" t="str">
        <f>VLOOKUP(A42,'Analyst Report'!$A$38:$E$287,5,FALSE)</f>
        <v xml:space="preserve"> </v>
      </c>
    </row>
    <row r="43" spans="1:6" ht="72" customHeight="1" x14ac:dyDescent="0.15">
      <c r="A43" s="11" t="s">
        <v>134</v>
      </c>
      <c r="B43" s="22" t="str">
        <f>VLOOKUP(A43,Questions!$B$3:$C$256,2,FALSE)</f>
        <v>Do you conform with a specific industry standard security framework? (e.g. NIST Cybersecurity Framework, CIS Controls, ISO 27001, etc.)</v>
      </c>
      <c r="C43" s="254" t="s">
        <v>16</v>
      </c>
      <c r="D43" s="263" t="s">
        <v>3270</v>
      </c>
      <c r="E43" s="185"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89" t="str">
        <f>VLOOKUP(A43,'Analyst Report'!$A$38:$E$287,5,FALSE)</f>
        <v xml:space="preserve"> </v>
      </c>
    </row>
    <row r="44" spans="1:6" ht="72" customHeight="1" x14ac:dyDescent="0.15">
      <c r="A44" s="11" t="s">
        <v>135</v>
      </c>
      <c r="B44" s="22" t="str">
        <f>VLOOKUP(A44,Questions!$B$3:$C$256,2,FALSE)</f>
        <v>Can the systems that hold the institution's data be compliant with NIST SP 800-171 and/or CMMC Level 3 standards?</v>
      </c>
      <c r="C44" s="254" t="s">
        <v>16</v>
      </c>
      <c r="D44" s="263" t="s">
        <v>3288</v>
      </c>
      <c r="E44" s="185" t="str">
        <f>IF((C44=""),VLOOKUP(A44,Questions!B$18:G$258,4,FALSE),IF(C44="Yes",VLOOKUP(A44,Questions!B$18:G$258,6,FALSE),IF(C44="No",VLOOKUP(A44,Questions!B$18:G$258,5,FALSE),"N/A")))</f>
        <v>if you have a 3rd party hosting provider, please provide how you comply with 800-171 where your 3rd party uses a shared responsibility mode</v>
      </c>
      <c r="F44" s="189" t="str">
        <f>VLOOKUP(A44,'Analyst Report'!$A$38:$E$287,5,FALSE)</f>
        <v xml:space="preserve"> </v>
      </c>
    </row>
    <row r="45" spans="1:6" ht="60" customHeight="1" x14ac:dyDescent="0.15">
      <c r="A45" s="11" t="s">
        <v>136</v>
      </c>
      <c r="B45" s="22" t="str">
        <f>VLOOKUP(A45,Questions!$B$3:$C$256,2,FALSE)</f>
        <v>Can you provide overall system and/or application architecture diagrams including a full description of the data flow for all components of the system?</v>
      </c>
      <c r="C45" s="254" t="s">
        <v>16</v>
      </c>
      <c r="D45" s="263" t="s">
        <v>3289</v>
      </c>
      <c r="E45" s="185" t="str">
        <f>IF((C45=""),VLOOKUP(A45,Questions!B$18:G$258,4,FALSE),IF(C45="Yes",VLOOKUP(A45,Questions!B$18:G$258,6,FALSE),IF(C45="No",VLOOKUP(A45,Questions!B$18:G$258,5,FALSE),"N/A")))</f>
        <v>Provide your diagrams (or a valid link to it) upon submission.</v>
      </c>
      <c r="F45" s="189" t="str">
        <f>VLOOKUP(A45,'Analyst Report'!$A$38:$E$287,5,FALSE)</f>
        <v xml:space="preserve"> </v>
      </c>
    </row>
    <row r="46" spans="1:6" ht="45" customHeight="1" x14ac:dyDescent="0.15">
      <c r="A46" s="11" t="s">
        <v>2565</v>
      </c>
      <c r="B46" s="22" t="str">
        <f>VLOOKUP(A46,Questions!$B$3:$C$256,2,FALSE)</f>
        <v>Does your organization have a data privacy policy?</v>
      </c>
      <c r="C46" s="254" t="s">
        <v>16</v>
      </c>
      <c r="D46" s="267" t="s">
        <v>3252</v>
      </c>
      <c r="E46" s="185" t="str">
        <f>IF((C46=""),VLOOKUP(A46,Questions!B$18:G$258,4,FALSE),IF(C46="Yes",VLOOKUP(A46,Questions!B$18:G$258,6,FALSE),IF(C46="No",VLOOKUP(A46,Questions!B$18:G$258,5,FALSE),"N/A")))</f>
        <v>Provide your data privacy document (or a valid link to it) upon submission.</v>
      </c>
      <c r="F46" s="189" t="str">
        <f>VLOOKUP(A46,'Analyst Report'!$A$38:$E$287,5,FALSE)</f>
        <v xml:space="preserve"> </v>
      </c>
    </row>
    <row r="47" spans="1:6" ht="72" customHeight="1" x14ac:dyDescent="0.15">
      <c r="A47" s="11" t="s">
        <v>2566</v>
      </c>
      <c r="B47" s="22" t="str">
        <f>VLOOKUP(A47,Questions!$B$3:$C$256,2,FALSE)</f>
        <v>Do you have a documented, and currently implemented, employee onboarding and offboarding policy?</v>
      </c>
      <c r="C47" s="254" t="s">
        <v>16</v>
      </c>
      <c r="D47" s="263" t="s">
        <v>3253</v>
      </c>
      <c r="E47" s="185"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89" t="str">
        <f>VLOOKUP(A47,'Analyst Report'!$A$38:$E$287,5,FALSE)</f>
        <v xml:space="preserve"> </v>
      </c>
    </row>
    <row r="48" spans="1:6" ht="72" customHeight="1" x14ac:dyDescent="0.15">
      <c r="A48" s="11" t="s">
        <v>2567</v>
      </c>
      <c r="B48" s="22" t="str">
        <f>VLOOKUP(A48,Questions!$B$3:$C$256,2,FALSE)</f>
        <v>Do you have a documented change management process?</v>
      </c>
      <c r="C48" s="254" t="s">
        <v>16</v>
      </c>
      <c r="D48" s="263" t="s">
        <v>3290</v>
      </c>
      <c r="E48" s="185" t="str">
        <f>IF((C48=""),VLOOKUP(A48,Questions!B$18:G$258,4,FALSE),IF(C48="Yes",VLOOKUP(A48,Questions!B$18:G$258,6,FALSE),IF(C48="No",VLOOKUP(A48,Questions!B$18:G$258,5,FALSE),"N/A")))</f>
        <v>Summarize your current change management process.</v>
      </c>
      <c r="F48" s="189" t="str">
        <f>VLOOKUP(A48,'Analyst Report'!$A$38:$E$287,5,FALSE)</f>
        <v xml:space="preserve"> </v>
      </c>
    </row>
    <row r="49" spans="1:6" ht="59" customHeight="1" x14ac:dyDescent="0.15">
      <c r="A49" s="11" t="s">
        <v>2568</v>
      </c>
      <c r="B49" s="22" t="str">
        <f>VLOOKUP(A49,Questions!$B$3:$C$256,2,FALSE)</f>
        <v>Has a VPAT or ACR been created or updated for the product and version under consideration within the past year?</v>
      </c>
      <c r="C49" s="254" t="s">
        <v>16</v>
      </c>
      <c r="D49" s="267" t="s">
        <v>3254</v>
      </c>
      <c r="E49" s="185" t="str">
        <f>IF((C49=""),VLOOKUP(A49,Questions!B$18:G$258,4,FALSE),IF(C49="Yes",VLOOKUP(A49,Questions!B$18:G$258,6,FALSE),IF(C49="No",VLOOKUP(A49,Questions!B$18:G$258,5,FALSE),"N/A")))</f>
        <v>State the date the VPAT was completed. Include this VPAT in your submission and/or link to its web location.</v>
      </c>
      <c r="F49" s="189" t="str">
        <f>VLOOKUP(A49,'Analyst Report'!$A$38:$E$287,5,FALSE)</f>
        <v xml:space="preserve"> </v>
      </c>
    </row>
    <row r="50" spans="1:6" ht="59" customHeight="1" x14ac:dyDescent="0.15">
      <c r="A50" s="11" t="s">
        <v>2569</v>
      </c>
      <c r="B50" s="22" t="str">
        <f>VLOOKUP(A50,Questions!$B$3:$C$256,2,FALSE)</f>
        <v>Do you have documentation to support the accessibility features of your product?</v>
      </c>
      <c r="C50" s="254" t="s">
        <v>16</v>
      </c>
      <c r="D50" s="267" t="s">
        <v>3255</v>
      </c>
      <c r="E50" s="185" t="str">
        <f>IF((C50=""),VLOOKUP(A50,Questions!B$18:G$258,4,FALSE),IF(C50="Yes",VLOOKUP(A50,Questions!B$18:G$258,6,FALSE),IF(C50="No",VLOOKUP(A50,Questions!B$18:G$258,5,FALSE),"N/A")))</f>
        <v>Provide examples with links where possible.</v>
      </c>
      <c r="F50" s="189" t="str">
        <f>VLOOKUP(A50,'Analyst Report'!$A$38:$E$287,5,FALSE)</f>
        <v xml:space="preserve"> </v>
      </c>
    </row>
    <row r="51" spans="1:6" ht="36" customHeight="1" x14ac:dyDescent="0.15">
      <c r="A51" s="303" t="s">
        <v>2570</v>
      </c>
      <c r="B51" s="304"/>
      <c r="C51" s="19" t="s">
        <v>13</v>
      </c>
      <c r="D51" s="19" t="s">
        <v>14</v>
      </c>
      <c r="E51" s="184" t="s">
        <v>15</v>
      </c>
      <c r="F51" s="188" t="s">
        <v>3108</v>
      </c>
    </row>
    <row r="52" spans="1:6" ht="60" customHeight="1" x14ac:dyDescent="0.15">
      <c r="A52" s="11" t="s">
        <v>2444</v>
      </c>
      <c r="B52" s="22" t="str">
        <f>VLOOKUP(A52,Questions!$B$3:$C$256,2,FALSE)</f>
        <v>Has a third party expert conducted an audit of the most recent version of your product?</v>
      </c>
      <c r="C52" s="254" t="s">
        <v>16</v>
      </c>
      <c r="D52" s="267" t="s">
        <v>3256</v>
      </c>
      <c r="E52" s="185" t="str">
        <f>IF((C52=""),VLOOKUP(A52,Questions!B$18:G$258,4,FALSE),IF(C52="Yes",VLOOKUP(A52,Questions!B$18:G$258,6,FALSE),IF(C52="No",VLOOKUP(A52,Questions!B$18:G$258,5,FALSE),"N/A")))</f>
        <v>State when the audit was conducted and by whom? Include the results in your submission and/or link to its web location.</v>
      </c>
      <c r="F52" s="189" t="str">
        <f>VLOOKUP(A52,'Analyst Report'!$A$38:$E$287,5,FALSE)</f>
        <v xml:space="preserve"> </v>
      </c>
    </row>
    <row r="53" spans="1:6" ht="98" customHeight="1" x14ac:dyDescent="0.15">
      <c r="A53" s="11" t="s">
        <v>2450</v>
      </c>
      <c r="B53" s="22" t="str">
        <f>VLOOKUP(A53,Questions!$B$3:$C$256,2,FALSE)</f>
        <v>Do you have a documented and implemented process for verifying accessibility conformance?</v>
      </c>
      <c r="C53" s="254" t="s">
        <v>16</v>
      </c>
      <c r="D53" s="263" t="s">
        <v>3257</v>
      </c>
      <c r="E53" s="185" t="str">
        <f>IF((C53=""),VLOOKUP(A53,Questions!B$18:G$258,4,FALSE),IF(C53="Yes",VLOOKUP(A53,Questions!B$18:G$258,6,FALSE),IF(C53="No",VLOOKUP(A53,Questions!B$18:G$258,5,FALSE),"N/A")))</f>
        <v>Describe your processes and methodologies for validating accessibility conformance.</v>
      </c>
      <c r="F53" s="189" t="str">
        <f>VLOOKUP(A53,'Analyst Report'!$A$38:$E$287,5,FALSE)</f>
        <v xml:space="preserve"> </v>
      </c>
    </row>
    <row r="54" spans="1:6" ht="48" customHeight="1" x14ac:dyDescent="0.15">
      <c r="A54" s="11" t="s">
        <v>2455</v>
      </c>
      <c r="B54" s="22" t="str">
        <f>VLOOKUP(A54,Questions!$B$3:$C$256,2,FALSE)</f>
        <v>Have you adopted a technical or legal standard of conformance for the product in question?</v>
      </c>
      <c r="C54" s="254" t="s">
        <v>16</v>
      </c>
      <c r="D54" s="263" t="s">
        <v>3293</v>
      </c>
      <c r="E54" s="185" t="str">
        <f>IF((C54=""),VLOOKUP(A54,Questions!B$18:G$258,4,FALSE),IF(C54="Yes",VLOOKUP(A54,Questions!B$18:G$258,6,FALSE),IF(C54="No",VLOOKUP(A54,Questions!B$18:G$258,5,FALSE),"N/A")))</f>
        <v>Indicate which primary standards and comment upon any additional standards the product meets.</v>
      </c>
      <c r="F54" s="189" t="str">
        <f>VLOOKUP(A54,'Analyst Report'!$A$38:$E$287,5,FALSE)</f>
        <v xml:space="preserve"> </v>
      </c>
    </row>
    <row r="55" spans="1:6" ht="145" customHeight="1" x14ac:dyDescent="0.15">
      <c r="A55" s="11" t="s">
        <v>2460</v>
      </c>
      <c r="B55" s="22" t="str">
        <f>VLOOKUP(A55,Questions!$B$3:$C$256,2,FALSE)</f>
        <v>Can you provide a current, detailed accessibility roadmap with delivery timelines?</v>
      </c>
      <c r="C55" s="254" t="s">
        <v>19</v>
      </c>
      <c r="D55" s="263" t="s">
        <v>3258</v>
      </c>
      <c r="E55" s="185" t="str">
        <f>IF((C55=""),VLOOKUP(A55,Questions!B$18:G$258,4,FALSE),IF(C55="Yes",VLOOKUP(A55,Questions!B$18:G$258,6,FALSE),IF(C55="No",VLOOKUP(A55,Questions!B$18:G$258,5,FALSE),"N/A")))</f>
        <v>Please provide any plans to develop and share an accessibility product roadmap in the future.</v>
      </c>
      <c r="F55" s="189" t="str">
        <f>VLOOKUP(A55,'Analyst Report'!$A$38:$E$287,5,FALSE)</f>
        <v xml:space="preserve"> </v>
      </c>
    </row>
    <row r="56" spans="1:6" ht="131" customHeight="1" x14ac:dyDescent="0.15">
      <c r="A56" s="11" t="s">
        <v>2465</v>
      </c>
      <c r="B56" s="22" t="str">
        <f>VLOOKUP(A56,Questions!$B$3:$C$256,2,FALSE)</f>
        <v>Do you expect your staff to maintain a current skill set in IT accessibility?</v>
      </c>
      <c r="C56" s="254" t="s">
        <v>16</v>
      </c>
      <c r="D56" s="263" t="s">
        <v>3259</v>
      </c>
      <c r="E56" s="185"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89" t="str">
        <f>VLOOKUP(A56,'Analyst Report'!$A$38:$E$287,5,FALSE)</f>
        <v xml:space="preserve"> </v>
      </c>
    </row>
    <row r="57" spans="1:6" ht="111" customHeight="1" x14ac:dyDescent="0.15">
      <c r="A57" s="11" t="s">
        <v>2470</v>
      </c>
      <c r="B57" s="22" t="str">
        <f>VLOOKUP(A57,Questions!$B$3:$C$256,2,FALSE)</f>
        <v>Do you have a documented and implemented process for reporting and tracking accessibility issues?</v>
      </c>
      <c r="C57" s="254" t="s">
        <v>16</v>
      </c>
      <c r="D57" s="263" t="s">
        <v>3294</v>
      </c>
      <c r="E57" s="185" t="str">
        <f>IF((C57=""),VLOOKUP(A57,Questions!B$18:G$258,4,FALSE),IF(C57="Yes",VLOOKUP(A57,Questions!B$18:G$258,6,FALSE),IF(C57="No",VLOOKUP(A57,Questions!B$18:G$258,5,FALSE),"N/A")))</f>
        <v>Describe the process and any recent examples of fixes as a result of the process.</v>
      </c>
      <c r="F57" s="189" t="str">
        <f>VLOOKUP(A57,'Analyst Report'!$A$38:$E$287,5,FALSE)</f>
        <v xml:space="preserve"> </v>
      </c>
    </row>
    <row r="58" spans="1:6" ht="178" customHeight="1" x14ac:dyDescent="0.15">
      <c r="A58" s="11" t="s">
        <v>2475</v>
      </c>
      <c r="B58" s="22" t="str">
        <f>VLOOKUP(A58,Questions!$B$3:$C$256,2,FALSE)</f>
        <v>Do you have documented processes and procedures for implementing accessibility into your development lifecycle?</v>
      </c>
      <c r="C58" s="254" t="s">
        <v>16</v>
      </c>
      <c r="D58" s="263" t="s">
        <v>3295</v>
      </c>
      <c r="E58" s="185" t="str">
        <f>IF((C58=""),VLOOKUP(A58,Questions!B$18:G$258,4,FALSE),IF(C58="Yes",VLOOKUP(A58,Questions!B$18:G$258,6,FALSE),IF(C58="No",VLOOKUP(A58,Questions!B$18:G$258,5,FALSE),"N/A")))</f>
        <v>Provide further details or multiple means in Additional Information.</v>
      </c>
      <c r="F58" s="189" t="str">
        <f>VLOOKUP(A58,'Analyst Report'!$A$38:$E$287,5,FALSE)</f>
        <v xml:space="preserve"> </v>
      </c>
    </row>
    <row r="59" spans="1:6" ht="146" customHeight="1" x14ac:dyDescent="0.15">
      <c r="A59" s="11" t="s">
        <v>2479</v>
      </c>
      <c r="B59" s="22" t="str">
        <f>VLOOKUP(A59,Questions!$B$3:$C$256,2,FALSE)</f>
        <v>Can all functions of the application or service be performed using only the keyboard?</v>
      </c>
      <c r="C59" s="254" t="s">
        <v>19</v>
      </c>
      <c r="D59" s="263" t="s">
        <v>3296</v>
      </c>
      <c r="E59" s="185" t="str">
        <f>IF((C59=""),VLOOKUP(A59,Questions!B$18:G$258,4,FALSE),IF(C59="Yes",VLOOKUP(A59,Questions!B$18:G$258,6,FALSE),IF(C59="No",VLOOKUP(A59,Questions!B$18:G$258,5,FALSE),"N/A")))</f>
        <v>Indicate a plan to test the product, develop a roadmap for keyboard accessibility or any further context.</v>
      </c>
      <c r="F59" s="189" t="str">
        <f>VLOOKUP(A59,'Analyst Report'!$A$38:$E$287,5,FALSE)</f>
        <v xml:space="preserve"> </v>
      </c>
    </row>
    <row r="60" spans="1:6" ht="38" customHeight="1" x14ac:dyDescent="0.15">
      <c r="A60" s="11" t="s">
        <v>2484</v>
      </c>
      <c r="B60" s="22" t="str">
        <f>VLOOKUP(A60,Questions!$B$3:$C$256,2,FALSE)</f>
        <v>Does your product rely on activating a special ‘accessibility mode,’ a ‘lite version’ or accessing an alternate interface for accessibility purposes?</v>
      </c>
      <c r="C60" s="254" t="s">
        <v>19</v>
      </c>
      <c r="D60" s="75"/>
      <c r="E60" s="185" t="str">
        <f>IF((C60=""),VLOOKUP(A60,Questions!B$18:G$258,4,FALSE),IF(C60="Yes",VLOOKUP(A60,Questions!B$18:G$258,6,FALSE),IF(C60="No",VLOOKUP(A60,Questions!B$18:G$258,5,FALSE),"N/A")))</f>
        <v xml:space="preserve"> </v>
      </c>
      <c r="F60" s="189" t="str">
        <f>VLOOKUP(A60,'Analyst Report'!$A$38:$E$287,5,FALSE)</f>
        <v xml:space="preserve"> </v>
      </c>
    </row>
    <row r="61" spans="1:6" ht="36" customHeight="1" x14ac:dyDescent="0.15">
      <c r="A61" s="287" t="str">
        <f>IF($C$28="No","Assessment of Third Parties - Optional based on QUALIFIER response.","Assessment of Third Parties")</f>
        <v>Assessment of Third Parties</v>
      </c>
      <c r="B61" s="287"/>
      <c r="C61" s="19" t="s">
        <v>13</v>
      </c>
      <c r="D61" s="19" t="s">
        <v>14</v>
      </c>
      <c r="E61" s="184" t="s">
        <v>15</v>
      </c>
      <c r="F61" s="188" t="s">
        <v>3108</v>
      </c>
    </row>
    <row r="62" spans="1:6" ht="96" customHeight="1" x14ac:dyDescent="0.15">
      <c r="A62" s="11" t="s">
        <v>142</v>
      </c>
      <c r="B62" s="22" t="str">
        <f>VLOOKUP(A62,Questions!$B$3:$C$256,2,FALSE)</f>
        <v>Do you perform security assessments of third party companies with which you share data? (i.e. hosting providers, cloud services, PaaS, IaaS, SaaS, etc.).</v>
      </c>
      <c r="C62" s="254" t="s">
        <v>16</v>
      </c>
      <c r="D62" s="65"/>
      <c r="E62" s="185"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89" t="str">
        <f>VLOOKUP(A62,'Analyst Report'!$A$38:$E$287,5,FALSE)</f>
        <v xml:space="preserve"> </v>
      </c>
    </row>
    <row r="63" spans="1:6" ht="46" customHeight="1" x14ac:dyDescent="0.15">
      <c r="A63" s="11" t="s">
        <v>143</v>
      </c>
      <c r="B63" s="22" t="str">
        <f>VLOOKUP(A63,Questions!$B$3:$C$256,2,FALSE)</f>
        <v>Provide a brief description for why each of these third parties will have access to institution data.</v>
      </c>
      <c r="C63" s="307" t="s">
        <v>3166</v>
      </c>
      <c r="D63" s="308"/>
      <c r="E63" s="185" t="str">
        <f>IF((C63=""),VLOOKUP(A63,Questions!B$18:G$258,4,FALSE),IF(C63="Yes",VLOOKUP(A63,Questions!B$18:G$258,6,FALSE),IF(C63="No",VLOOKUP(A63,Questions!B$18:G$258,5,FALSE),"N/A")))</f>
        <v>N/A</v>
      </c>
      <c r="F63" s="189" t="str">
        <f>VLOOKUP(A63,'Analyst Report'!$A$38:$E$287,5,FALSE)</f>
        <v xml:space="preserve"> </v>
      </c>
    </row>
    <row r="64" spans="1:6" ht="72" customHeight="1" x14ac:dyDescent="0.15">
      <c r="A64" s="11" t="s">
        <v>144</v>
      </c>
      <c r="B64" s="22" t="str">
        <f>VLOOKUP(A64,Questions!$B$3:$C$256,2,FALSE)</f>
        <v>What legal agreements (i.e. contracts) do you have in place with these third parties that address liability in the event of a data breach?</v>
      </c>
      <c r="C64" s="309" t="s">
        <v>3167</v>
      </c>
      <c r="D64" s="308"/>
      <c r="E64" s="185" t="str">
        <f>IF((C64=""),VLOOKUP(A64,Questions!B$18:G$258,4,FALSE),IF(C64="Yes",VLOOKUP(A64,Questions!B$18:G$258,6,FALSE),IF(C64="No",VLOOKUP(A64,Questions!B$18:G$258,5,FALSE),"N/A")))</f>
        <v>N/A</v>
      </c>
      <c r="F64" s="189" t="str">
        <f>VLOOKUP(A64,'Analyst Report'!$A$38:$E$287,5,FALSE)</f>
        <v xml:space="preserve"> </v>
      </c>
    </row>
    <row r="65" spans="1:256" ht="204" customHeight="1" x14ac:dyDescent="0.15">
      <c r="A65" s="11" t="s">
        <v>341</v>
      </c>
      <c r="B65" s="22" t="str">
        <f>VLOOKUP(A65,Questions!$B$3:$C$256,2,FALSE)</f>
        <v>Do you have an implemented third party management strategy?</v>
      </c>
      <c r="C65" s="254" t="s">
        <v>16</v>
      </c>
      <c r="D65" s="256" t="s">
        <v>3260</v>
      </c>
      <c r="E65" s="185" t="str">
        <f>IF((C65=""),VLOOKUP(A65,Questions!B$18:G$258,4,FALSE),IF(C65="Yes",VLOOKUP(A65,Questions!B$18:G$258,6,FALSE),IF(C65="No",VLOOKUP(A65,Questions!B$18:G$258,5,FALSE),"N/A")))</f>
        <v>Provide additional information that may help analysts better understand your environment and how it relates to third-party solutions.</v>
      </c>
      <c r="F65" s="189" t="str">
        <f>VLOOKUP(A65,'Analyst Report'!$A$38:$E$287,5,FALSE)</f>
        <v xml:space="preserve"> </v>
      </c>
    </row>
    <row r="66" spans="1:256" ht="59" customHeight="1" x14ac:dyDescent="0.15">
      <c r="A66" s="11" t="s">
        <v>2611</v>
      </c>
      <c r="B66" s="22" t="str">
        <f>VLOOKUP(A66,Questions!$B$3:$C$256,2,FALSE)</f>
        <v>Do you have a process and implemented procedures for managing your hardware supply chain? (e.g., telecommunications equipment, export licensing, computing devices)</v>
      </c>
      <c r="C66" s="254" t="s">
        <v>16</v>
      </c>
      <c r="D66" s="257" t="s">
        <v>3261</v>
      </c>
      <c r="E66" s="185" t="str">
        <f>IF((C66=""),VLOOKUP(A66,Questions!B$18:G$258,4,FALSE),IF(C66="Yes",VLOOKUP(A66,Questions!B$18:G$258,6,FALSE),IF(C66="No",VLOOKUP(A66,Questions!B$18:G$258,5,FALSE),"N/A")))</f>
        <v>State what countries and/or regions this process is compliant with.</v>
      </c>
      <c r="F66" s="189" t="str">
        <f>VLOOKUP(A66,'Analyst Report'!$A$38:$E$287,5,FALSE)</f>
        <v xml:space="preserve"> </v>
      </c>
    </row>
    <row r="67" spans="1:256" ht="36" customHeight="1" x14ac:dyDescent="0.15">
      <c r="A67" s="287" t="str">
        <f>IF(Questions!D23&lt;&gt;"","Consulting",IF(Questions!D23&lt;&gt;"Yes","Consulting - All questions after this section are OPTIONAL.","Consulting - Optional based on QUALIFIER response."))</f>
        <v>Consulting</v>
      </c>
      <c r="B67" s="287"/>
      <c r="C67" s="19" t="s">
        <v>13</v>
      </c>
      <c r="D67" s="19" t="s">
        <v>14</v>
      </c>
      <c r="E67" s="184" t="s">
        <v>15</v>
      </c>
      <c r="F67" s="188" t="s">
        <v>3108</v>
      </c>
    </row>
    <row r="68" spans="1:256" ht="98" customHeight="1" x14ac:dyDescent="0.15">
      <c r="A68" s="11" t="s">
        <v>145</v>
      </c>
      <c r="B68" s="22" t="str">
        <f>VLOOKUP(A68,Questions!$B$3:$C$256,2,FALSE)</f>
        <v>Will the consulting take place on-premises?</v>
      </c>
      <c r="C68" s="254" t="s">
        <v>16</v>
      </c>
      <c r="D68" s="265" t="s">
        <v>3281</v>
      </c>
      <c r="E68" s="185" t="str">
        <f>IF((C68=""),VLOOKUP(A68,Questions!B:G,4,FALSE),IF(C68="Yes",VLOOKUP(A68,Questions!B:G,6,FALSE),IF(C68="No",VLOOKUP(A68,Questions!B:G,5,FALSE),"N/A")))</f>
        <v xml:space="preserve"> </v>
      </c>
      <c r="F68" s="189" t="str">
        <f>VLOOKUP(A68,'Analyst Report'!$A$38:$E$287,5,FALSE)</f>
        <v xml:space="preserve"> </v>
      </c>
    </row>
    <row r="69" spans="1:256" ht="85" customHeight="1" x14ac:dyDescent="0.15">
      <c r="A69" s="11" t="s">
        <v>146</v>
      </c>
      <c r="B69" s="22" t="str">
        <f>VLOOKUP(A69,Questions!$B$3:$C$256,2,FALSE)</f>
        <v>Will the consultant require access to Institution's network resources?</v>
      </c>
      <c r="C69" s="254" t="s">
        <v>16</v>
      </c>
      <c r="D69" s="265" t="s">
        <v>3282</v>
      </c>
      <c r="E69" s="185" t="str">
        <f>IF((C69=""),VLOOKUP(A69,Questions!B:G,4,FALSE),IF(C69="Yes",VLOOKUP(A69,Questions!B:G,6,FALSE),IF(C69="No",VLOOKUP(A69,Questions!B:G,5,FALSE),"N/A")))</f>
        <v xml:space="preserve"> </v>
      </c>
      <c r="F69" s="189" t="str">
        <f>VLOOKUP(A69,'Analyst Report'!$A$38:$E$287,5,FALSE)</f>
        <v xml:space="preserve"> </v>
      </c>
    </row>
    <row r="70" spans="1:256" ht="46" customHeight="1" x14ac:dyDescent="0.15">
      <c r="A70" s="11" t="s">
        <v>147</v>
      </c>
      <c r="B70" s="22" t="str">
        <f>VLOOKUP(A70,Questions!$B$3:$C$256,2,FALSE)</f>
        <v>Will the consultant require access to hardware in the Institution's data centers?</v>
      </c>
      <c r="C70" s="254" t="s">
        <v>19</v>
      </c>
      <c r="D70" s="23"/>
      <c r="E70" s="185" t="str">
        <f>IF((C70=""),VLOOKUP(A70,Questions!B:G,4,FALSE),IF(C70="Yes",VLOOKUP(A70,Questions!B:G,6,FALSE),IF(C70="No",VLOOKUP(A70,Questions!B:G,5,FALSE),"N/A")))</f>
        <v xml:space="preserve"> </v>
      </c>
      <c r="F70" s="189" t="str">
        <f>VLOOKUP(A70,'Analyst Report'!$A$38:$E$287,5,FALSE)</f>
        <v xml:space="preserve"> </v>
      </c>
    </row>
    <row r="71" spans="1:256" ht="46" customHeight="1" x14ac:dyDescent="0.15">
      <c r="A71" s="11" t="s">
        <v>148</v>
      </c>
      <c r="B71" s="22" t="str">
        <f>VLOOKUP(A71,Questions!$B$3:$C$256,2,FALSE)</f>
        <v>Will the consultant require an account within the Institution's domain (@*.edu)?</v>
      </c>
      <c r="C71" s="254" t="s">
        <v>19</v>
      </c>
      <c r="D71" s="9"/>
      <c r="E71" s="185" t="str">
        <f>IF((C71=""),VLOOKUP(A71,Questions!B:G,4,FALSE),IF(C71="Yes",VLOOKUP(A71,Questions!B:G,6,FALSE),IF(C71="No",VLOOKUP(A71,Questions!B:G,5,FALSE),"N/A")))</f>
        <v xml:space="preserve"> </v>
      </c>
      <c r="F71" s="189" t="str">
        <f>VLOOKUP(A71,'Analyst Report'!$A$38:$E$287,5,FALSE)</f>
        <v xml:space="preserve"> </v>
      </c>
    </row>
    <row r="72" spans="1:256" ht="131" customHeight="1" x14ac:dyDescent="0.15">
      <c r="A72" s="11" t="s">
        <v>149</v>
      </c>
      <c r="B72" s="22" t="str">
        <f>VLOOKUP(A72,Questions!$B$3:$C$256,2,FALSE)</f>
        <v>Has the consultant received training on [sensitive, HIPAA, PCI, etc.] data handling?</v>
      </c>
      <c r="C72" s="254" t="s">
        <v>16</v>
      </c>
      <c r="D72" s="259" t="s">
        <v>3262</v>
      </c>
      <c r="E72" s="185" t="str">
        <f>IF((C72=""),VLOOKUP(A72,Questions!B:G,4,FALSE),IF(C72="Yes",VLOOKUP(A72,Questions!B:G,6,FALSE),IF(C72="No",VLOOKUP(A72,Questions!B:G,5,FALSE),"N/A")))</f>
        <v xml:space="preserve"> </v>
      </c>
      <c r="F72" s="189" t="str">
        <f>VLOOKUP(A72,'Analyst Report'!$A$38:$E$287,5,FALSE)</f>
        <v xml:space="preserve"> </v>
      </c>
    </row>
    <row r="73" spans="1:256" ht="97" customHeight="1" x14ac:dyDescent="0.15">
      <c r="A73" s="11" t="s">
        <v>150</v>
      </c>
      <c r="B73" s="22" t="str">
        <f>VLOOKUP(A73,Questions!$B$3:$C$256,2,FALSE)</f>
        <v>Will any data be transferred to the consultant's possession?</v>
      </c>
      <c r="C73" s="254" t="s">
        <v>16</v>
      </c>
      <c r="D73" s="258" t="s">
        <v>3313</v>
      </c>
      <c r="E73" s="185" t="str">
        <f>IF((C73=""),VLOOKUP(A73,Questions!B:G,4,FALSE),IF(C73="Yes",VLOOKUP(A73,Questions!B:G,6,FALSE),IF(C73="No",VLOOKUP(A73,Questions!B:G,5,FALSE),"N/A")))</f>
        <v xml:space="preserve"> </v>
      </c>
      <c r="F73" s="189" t="str">
        <f>VLOOKUP(A73,'Analyst Report'!$A$38:$E$287,5,FALSE)</f>
        <v xml:space="preserve"> </v>
      </c>
    </row>
    <row r="74" spans="1:256" s="1" customFormat="1" ht="60" customHeight="1" x14ac:dyDescent="0.15">
      <c r="A74" s="11" t="s">
        <v>151</v>
      </c>
      <c r="B74" s="22" t="str">
        <f>VLOOKUP(A74,Questions!$B$3:$C$256,2,FALSE)</f>
        <v>Is it encrypted (at rest) while in the consultant's possession?</v>
      </c>
      <c r="C74" s="255" t="s">
        <v>16</v>
      </c>
      <c r="D74" s="258" t="s">
        <v>3314</v>
      </c>
      <c r="E74" s="185" t="str">
        <f>IF((C74=""),VLOOKUP(A74,Questions!B:G,4,FALSE),IF(C74="Yes",VLOOKUP(A74,Questions!B:G,6,FALSE),IF(C74="No",VLOOKUP(A74,Questions!B:G,5,FALSE),"N/A")))</f>
        <v xml:space="preserve"> </v>
      </c>
      <c r="F74" s="189" t="str">
        <f>VLOOKUP(A74,'Analyst Report'!$A$38:$E$287,5,FALSE)</f>
        <v xml:space="preserve"> </v>
      </c>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row>
    <row r="75" spans="1:256" ht="46" customHeight="1" x14ac:dyDescent="0.15">
      <c r="A75" s="11" t="s">
        <v>152</v>
      </c>
      <c r="B75" s="22" t="str">
        <f>VLOOKUP(A75,Questions!$B$3:$C$256,2,FALSE)</f>
        <v>Will the consultant need remote access to the Institution's network or systems?</v>
      </c>
      <c r="C75" s="254" t="s">
        <v>19</v>
      </c>
      <c r="D75" s="9"/>
      <c r="E75" s="185" t="str">
        <f>IF((C75=""),VLOOKUP(A75,Questions!B:G,4,FALSE),IF(C75="Yes",VLOOKUP(A75,Questions!B:G,6,FALSE),IF(C75="No",VLOOKUP(A75,Questions!B:G,5,FALSE),"N/A")))</f>
        <v>No need to answer CONS-09</v>
      </c>
      <c r="F75" s="189" t="str">
        <f>VLOOKUP(A75,'Analyst Report'!$A$38:$E$287,5,FALSE)</f>
        <v xml:space="preserve"> </v>
      </c>
    </row>
    <row r="76" spans="1:256" s="1" customFormat="1" ht="30" customHeight="1" x14ac:dyDescent="0.15">
      <c r="A76" s="11" t="s">
        <v>153</v>
      </c>
      <c r="B76" s="22" t="str">
        <f>VLOOKUP(A76,Questions!$B$3:$C$256,2,FALSE)</f>
        <v>Can we restrict that access based on source IP address?</v>
      </c>
      <c r="C76" s="8"/>
      <c r="D76" s="9"/>
      <c r="E76" s="185" t="str">
        <f>IF((C76=""),VLOOKUP(A76,Questions!B:G,4,FALSE),IF(C76="Yes",VLOOKUP(A76,Questions!B:G,6,FALSE),IF(C76="No",VLOOKUP(A76,Questions!B:G,5,FALSE),"N/A")))</f>
        <v xml:space="preserve"> </v>
      </c>
      <c r="F76" s="189" t="str">
        <f>VLOOKUP(A76,'Analyst Report'!$A$38:$E$287,5,FALSE)</f>
        <v xml:space="preserve"> </v>
      </c>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row>
    <row r="77" spans="1:256" ht="36" customHeight="1" x14ac:dyDescent="0.15">
      <c r="A77" s="287" t="s">
        <v>1762</v>
      </c>
      <c r="B77" s="287"/>
      <c r="C77" s="19" t="s">
        <v>13</v>
      </c>
      <c r="D77" s="19" t="s">
        <v>14</v>
      </c>
      <c r="E77" s="184" t="s">
        <v>15</v>
      </c>
      <c r="F77" s="188" t="s">
        <v>3108</v>
      </c>
    </row>
    <row r="78" spans="1:256" ht="72" customHeight="1" x14ac:dyDescent="0.15">
      <c r="A78" s="11" t="s">
        <v>154</v>
      </c>
      <c r="B78" s="22" t="str">
        <f>VLOOKUP(A78,Questions!$B$3:$C$256,2,FALSE)</f>
        <v>Are access controls for institutional accounts based on structured rules, such as role-based access control (RBAC), attribute-based access control (ABAC) or policy-based access control (PBAC)?</v>
      </c>
      <c r="C78" s="254" t="s">
        <v>16</v>
      </c>
      <c r="D78" s="263" t="s">
        <v>3303</v>
      </c>
      <c r="E78" s="185" t="str">
        <f>IF((C78=""),VLOOKUP(A78,Questions!B:G,4,FALSE),IF(C78="Yes",VLOOKUP(A78,Questions!B:G,6,FALSE),IF(C78="No",VLOOKUP(A78,Questions!B:G,5,FALSE),"N/A")))</f>
        <v>Describe available roles.</v>
      </c>
      <c r="F78" s="189" t="str">
        <f>VLOOKUP(A78,'Analyst Report'!$A$38:$E$287,5,FALSE)</f>
        <v xml:space="preserve"> </v>
      </c>
    </row>
    <row r="79" spans="1:256" ht="46" customHeight="1" x14ac:dyDescent="0.15">
      <c r="A79" s="11" t="s">
        <v>155</v>
      </c>
      <c r="B79" s="22" t="str">
        <f>VLOOKUP(A79,Questions!$B$3:$C$256,2,FALSE)</f>
        <v>Are access controls for staff within your organization based on structured rules, such as RBAC, ABAC, or PBAC?</v>
      </c>
      <c r="C79" s="254" t="s">
        <v>16</v>
      </c>
      <c r="D79" s="75"/>
      <c r="E79" s="185" t="str">
        <f>IF((C79=""),VLOOKUP(A79,Questions!B:G,4,FALSE),IF(C79="Yes",VLOOKUP(A79,Questions!B:G,6,FALSE),IF(C79="No",VLOOKUP(A79,Questions!B:G,5,FALSE),"N/A")))</f>
        <v xml:space="preserve"> </v>
      </c>
      <c r="F79" s="189" t="str">
        <f>VLOOKUP(A79,'Analyst Report'!$A$38:$E$287,5,FALSE)</f>
        <v xml:space="preserve"> </v>
      </c>
    </row>
    <row r="80" spans="1:256" ht="145" customHeight="1" x14ac:dyDescent="0.15">
      <c r="A80" s="11" t="s">
        <v>426</v>
      </c>
      <c r="B80" s="22" t="str">
        <f>VLOOKUP(A80,Questions!$B$3:$C$256,2,FALSE)</f>
        <v>Does the system provide data input validation and error messages?</v>
      </c>
      <c r="C80" s="254" t="s">
        <v>16</v>
      </c>
      <c r="D80" s="263" t="s">
        <v>3304</v>
      </c>
      <c r="E80" s="185" t="str">
        <f>IF((C80=""),VLOOKUP(A80,Questions!B:G,4,FALSE),IF(C80="Yes",VLOOKUP(A80,Questions!B:G,6,FALSE),IF(C80="No",VLOOKUP(A80,Questions!B:G,5,FALSE),"N/A")))</f>
        <v>Describe how your system(s) provide data input validation and error messages.</v>
      </c>
      <c r="F80" s="189" t="str">
        <f>VLOOKUP(A80,'Analyst Report'!$A$38:$E$287,5,FALSE)</f>
        <v xml:space="preserve"> </v>
      </c>
    </row>
    <row r="81" spans="1:256" ht="146" customHeight="1" x14ac:dyDescent="0.15">
      <c r="A81" s="11" t="s">
        <v>156</v>
      </c>
      <c r="B81" s="22" t="str">
        <f>VLOOKUP(A81,Questions!$B$3:$C$256,2,FALSE)</f>
        <v>Are you using a web application firewall (WAF)?</v>
      </c>
      <c r="C81" s="254" t="s">
        <v>16</v>
      </c>
      <c r="D81" s="256" t="s">
        <v>3305</v>
      </c>
      <c r="E81" s="185" t="str">
        <f>IF((C81=""),VLOOKUP(A81,Questions!B:G,4,FALSE),IF(C81="Yes",VLOOKUP(A81,Questions!B:G,6,FALSE),IF(C81="No",VLOOKUP(A81,Questions!B:G,5,FALSE),"N/A")))</f>
        <v>Describe the currently implemented WAF.</v>
      </c>
      <c r="F81" s="189" t="str">
        <f>VLOOKUP(A81,'Analyst Report'!$A$38:$E$287,5,FALSE)</f>
        <v xml:space="preserve"> </v>
      </c>
    </row>
    <row r="82" spans="1:256" ht="111" customHeight="1" x14ac:dyDescent="0.15">
      <c r="A82" s="11" t="s">
        <v>157</v>
      </c>
      <c r="B82" s="22" t="str">
        <f>VLOOKUP(A82,Questions!$B$3:$C$256,2,FALSE)</f>
        <v>Do you have a process and implemented procedures for managing your software supply chain (e.g. libraries, repositories, frameworks, etc)</v>
      </c>
      <c r="C82" s="254" t="s">
        <v>16</v>
      </c>
      <c r="D82" s="256" t="s">
        <v>3306</v>
      </c>
      <c r="E82" s="185" t="str">
        <f>IF((C82=""),VLOOKUP(A82,Questions!B:G,4,FALSE),IF(C82="Yes",VLOOKUP(A82,Questions!B:G,6,FALSE),IF(C82="No",VLOOKUP(A82,Questions!B:G,5,FALSE),"N/A")))</f>
        <v>Provide supporting documentation of your processes.</v>
      </c>
      <c r="F82" s="189" t="str">
        <f>VLOOKUP(A82,'Analyst Report'!$A$38:$E$287,5,FALSE)</f>
        <v xml:space="preserve"> </v>
      </c>
    </row>
    <row r="83" spans="1:256" ht="73" customHeight="1" x14ac:dyDescent="0.15">
      <c r="A83" s="11" t="s">
        <v>158</v>
      </c>
      <c r="B83" s="22" t="str">
        <f>VLOOKUP(A83,Questions!$B$3:$C$256,2,FALSE)</f>
        <v>Are only currently supported operating system(s), software, and libraries leveraged by the system(s)/application(s) that will have access to institution's data?</v>
      </c>
      <c r="C83" s="254" t="s">
        <v>16</v>
      </c>
      <c r="D83" s="264" t="s">
        <v>3307</v>
      </c>
      <c r="E83" s="185" t="str">
        <f>IF((C83=""),VLOOKUP(A83,Questions!B:G,4,FALSE),IF(C83="Yes",VLOOKUP(A83,Questions!B:G,6,FALSE),IF(C83="No",VLOOKUP(A83,Questions!B:G,5,FALSE),"N/A")))</f>
        <v>Please provide a list of all required dependencies.</v>
      </c>
      <c r="F83" s="189" t="str">
        <f>VLOOKUP(A83,'Analyst Report'!$A$38:$E$287,5,FALSE)</f>
        <v xml:space="preserve"> </v>
      </c>
    </row>
    <row r="84" spans="1:256" s="1" customFormat="1" ht="98" customHeight="1" x14ac:dyDescent="0.15">
      <c r="A84" s="11" t="s">
        <v>159</v>
      </c>
      <c r="B84" s="22" t="str">
        <f>VLOOKUP(A84,Questions!$B$3:$C$256,2,FALSE)</f>
        <v>If mobile, is the application available from a trusted source (e.g., App Store, Google Play Store)?</v>
      </c>
      <c r="C84" s="254" t="s">
        <v>16</v>
      </c>
      <c r="D84" s="259" t="s">
        <v>3283</v>
      </c>
      <c r="E84" s="185" t="str">
        <f>IF((C84=""),VLOOKUP(A84,Questions!B:G,4,FALSE),IF(C84="Yes",VLOOKUP(A84,Questions!B:G,6,FALSE),IF(C84="No",VLOOKUP(A84,Questions!B:G,5,FALSE),"N/A")))</f>
        <v xml:space="preserve"> State the application title as listed within the trusted source.</v>
      </c>
      <c r="F84" s="189" t="str">
        <f>VLOOKUP(A84,'Analyst Report'!$A$38:$E$287,5,FALSE)</f>
        <v xml:space="preserve"> </v>
      </c>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row>
    <row r="85" spans="1:256" ht="46" customHeight="1" x14ac:dyDescent="0.15">
      <c r="A85" s="11" t="s">
        <v>160</v>
      </c>
      <c r="B85" s="22" t="str">
        <f>VLOOKUP(A85,Questions!$B$3:$C$256,2,FALSE)</f>
        <v>Does your application require access to location or GPS data?</v>
      </c>
      <c r="C85" s="254" t="s">
        <v>19</v>
      </c>
      <c r="D85" s="9"/>
      <c r="E85" s="185" t="str">
        <f>IF((C85=""),VLOOKUP(A85,Questions!B:G,4,FALSE),IF(C85="Yes",VLOOKUP(A85,Questions!B:G,6,FALSE),IF(C85="No",VLOOKUP(A85,Questions!B:G,5,FALSE),"N/A")))</f>
        <v>Please indicate any future plans that would require access to this data</v>
      </c>
      <c r="F85" s="189" t="str">
        <f>VLOOKUP(A85,'Analyst Report'!$A$38:$E$287,5,FALSE)</f>
        <v xml:space="preserve"> </v>
      </c>
    </row>
    <row r="86" spans="1:256" ht="85" customHeight="1" x14ac:dyDescent="0.15">
      <c r="A86" s="11" t="s">
        <v>161</v>
      </c>
      <c r="B86" s="22" t="str">
        <f>VLOOKUP(A86,Questions!$B$3:$C$256,2,FALSE)</f>
        <v>Does your application provide separation of duties between security administration, system administration, and standard user functions?</v>
      </c>
      <c r="C86" s="254" t="s">
        <v>16</v>
      </c>
      <c r="D86" s="258" t="s">
        <v>3308</v>
      </c>
      <c r="E86" s="185"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89" t="str">
        <f>VLOOKUP(A86,'Analyst Report'!$A$38:$E$287,5,FALSE)</f>
        <v xml:space="preserve">  </v>
      </c>
    </row>
    <row r="87" spans="1:256" ht="220" customHeight="1" x14ac:dyDescent="0.15">
      <c r="A87" s="11" t="s">
        <v>162</v>
      </c>
      <c r="B87" s="22" t="str">
        <f>VLOOKUP(A87,Questions!$B$3:$C$256,2,FALSE)</f>
        <v>Do you have a fully implemented policy or procedure that details how your employees obtain administrator access to institutional instance of the application?</v>
      </c>
      <c r="C87" s="254" t="s">
        <v>16</v>
      </c>
      <c r="D87" s="258" t="s">
        <v>3309</v>
      </c>
      <c r="E87" s="185" t="str">
        <f>IF((C87=""),VLOOKUP(A87,Questions!B:G,4,FALSE),IF(C87="Yes",VLOOKUP(A87,Questions!B:G,6,FALSE),IF(C87="No",VLOOKUP(A87,Questions!B:G,5,FALSE),"N/A")))</f>
        <v>Describe or provide a reference that details how administrator access is handled (e.g. provisioning, principle of least privilege, deprovisioning, etc.)</v>
      </c>
      <c r="F87" s="189" t="str">
        <f>VLOOKUP(A87,'Analyst Report'!$A$38:$E$287,5,FALSE)</f>
        <v xml:space="preserve"> </v>
      </c>
    </row>
    <row r="88" spans="1:256" ht="218" customHeight="1" x14ac:dyDescent="0.15">
      <c r="A88" s="11" t="s">
        <v>163</v>
      </c>
      <c r="B88" s="22" t="str">
        <f>VLOOKUP(A88,Questions!$B$3:$C$256,2,FALSE)</f>
        <v>Have your developers been trained in secure coding techniques?</v>
      </c>
      <c r="C88" s="254" t="s">
        <v>16</v>
      </c>
      <c r="D88" s="258" t="s">
        <v>3310</v>
      </c>
      <c r="E88" s="185" t="str">
        <f>IF((C88=""),VLOOKUP(A88,Questions!B:G,4,FALSE),IF(C88="Yes",VLOOKUP(A88,Questions!B:G,6,FALSE),IF(C88="No",VLOOKUP(A88,Questions!B:G,5,FALSE),"N/A")))</f>
        <v>Summarize your secure coding training.</v>
      </c>
      <c r="F88" s="189" t="str">
        <f>VLOOKUP(A88,'Analyst Report'!$A$38:$E$287,5,FALSE)</f>
        <v xml:space="preserve"> </v>
      </c>
    </row>
    <row r="89" spans="1:256" ht="85" customHeight="1" x14ac:dyDescent="0.15">
      <c r="A89" s="11" t="s">
        <v>2688</v>
      </c>
      <c r="B89" s="22" t="str">
        <f>VLOOKUP(A89,Questions!$B$3:$C$256,2,FALSE)</f>
        <v>Was your application developed using secure coding techniques?</v>
      </c>
      <c r="C89" s="254" t="s">
        <v>16</v>
      </c>
      <c r="D89" s="258" t="s">
        <v>3311</v>
      </c>
      <c r="E89" s="185" t="str">
        <f>IF((C89=""),VLOOKUP(A89,Questions!B:G,4,FALSE),IF(C89="Yes",VLOOKUP(A89,Questions!B:G,6,FALSE),IF(C89="No",VLOOKUP(A89,Questions!B:G,5,FALSE),"N/A")))</f>
        <v>Summarize your secure coding practices.</v>
      </c>
      <c r="F89" s="189" t="str">
        <f>VLOOKUP(A89,'Analyst Report'!$A$38:$E$287,5,FALSE)</f>
        <v xml:space="preserve"> </v>
      </c>
    </row>
    <row r="90" spans="1:256" ht="70" customHeight="1" x14ac:dyDescent="0.15">
      <c r="A90" s="11" t="s">
        <v>2689</v>
      </c>
      <c r="B90" s="22" t="str">
        <f>VLOOKUP(A90,Questions!$B$3:$C$256,2,FALSE)</f>
        <v>Do you subject your code to static code analysis and/or static application security testing prior to release?</v>
      </c>
      <c r="C90" s="254" t="s">
        <v>16</v>
      </c>
      <c r="D90" s="258" t="s">
        <v>3312</v>
      </c>
      <c r="E90" s="185" t="str">
        <f>IF((C90=""),VLOOKUP(A90,Questions!B:G,4,FALSE),IF(C90="Yes",VLOOKUP(A90,Questions!B:G,6,FALSE),IF(C90="No",VLOOKUP(A90,Questions!B:G,5,FALSE),"N/A")))</f>
        <v xml:space="preserve"> Provide a list of all tools utilized during static code analysis or static application security testing.</v>
      </c>
      <c r="F90" s="189" t="str">
        <f>VLOOKUP(A90,'Analyst Report'!$A$38:$E$287,5,FALSE)</f>
        <v xml:space="preserve"> </v>
      </c>
    </row>
    <row r="91" spans="1:256" ht="214" customHeight="1" x14ac:dyDescent="0.15">
      <c r="A91" s="11" t="s">
        <v>164</v>
      </c>
      <c r="B91" s="22" t="str">
        <f>VLOOKUP(A91,Questions!$B$3:$C$256,2,FALSE)</f>
        <v>Do you have software testing processes (dynamic or static) that are established and followed?</v>
      </c>
      <c r="C91" s="254" t="s">
        <v>16</v>
      </c>
      <c r="D91" s="259" t="s">
        <v>3297</v>
      </c>
      <c r="E91" s="185"/>
      <c r="F91" s="189" t="str">
        <f>VLOOKUP(A91,'Analyst Report'!$A$38:$E$287,5,FALSE)</f>
        <v xml:space="preserve"> </v>
      </c>
    </row>
    <row r="92" spans="1:256" ht="36" customHeight="1" x14ac:dyDescent="0.15">
      <c r="A92" s="287" t="s">
        <v>1763</v>
      </c>
      <c r="B92" s="287"/>
      <c r="C92" s="19" t="s">
        <v>13</v>
      </c>
      <c r="D92" s="19" t="s">
        <v>14</v>
      </c>
      <c r="E92" s="184" t="s">
        <v>15</v>
      </c>
      <c r="F92" s="188" t="s">
        <v>3108</v>
      </c>
    </row>
    <row r="93" spans="1:256" ht="72" customHeight="1" x14ac:dyDescent="0.15">
      <c r="A93" s="11" t="s">
        <v>166</v>
      </c>
      <c r="B93" s="22" t="str">
        <f>VLOOKUP(A93,Questions!$B$3:$C$256,2,FALSE)</f>
        <v>Does your solution support single sign-on (SSO) protocols for user and administrator authentication?</v>
      </c>
      <c r="C93" s="254" t="s">
        <v>2679</v>
      </c>
      <c r="D93" s="259" t="s">
        <v>3298</v>
      </c>
      <c r="E93" s="185" t="str">
        <f>IF((C93=""),VLOOKUP(A93,Questions!B:G,4,FALSE),IF(C93="1) Yes",VLOOKUP(A93,Questions!B:G,6,FALSE),IF(C93="2) No",VLOOKUP(A93,Questions!B:G,5,FALSE),"N/A")))</f>
        <v>Describe how strong authentication is enforced (e.g., complex passwords, multifactor tokens, certificates, biometrics, aging requirements, re-use policy).</v>
      </c>
      <c r="F93" s="189" t="str">
        <f>VLOOKUP(A93,'Analyst Report'!$A$38:$E$287,5,FALSE)</f>
        <v xml:space="preserve"> </v>
      </c>
    </row>
    <row r="94" spans="1:256" ht="60" customHeight="1" x14ac:dyDescent="0.15">
      <c r="A94" s="11" t="s">
        <v>167</v>
      </c>
      <c r="B94" s="22" t="str">
        <f>VLOOKUP(A94,Questions!$B$3:$C$256,2,FALSE)</f>
        <v>Does your solution support local authentication protocols for user and administrator authentication?</v>
      </c>
      <c r="C94" s="254" t="s">
        <v>2681</v>
      </c>
      <c r="D94" s="259" t="s">
        <v>3263</v>
      </c>
      <c r="E94" s="185" t="str">
        <f>IF((C94=""),VLOOKUP(A94,Questions!B:G,4,FALSE),IF(C94="1) Yes",VLOOKUP(A94,Questions!B:G,6,FALSE),IF(C94="2) No",VLOOKUP(A94,Questions!B:G,5,FALSE),"Answer relevant questions below")))</f>
        <v>Answer relevant questions below</v>
      </c>
      <c r="F94" s="189" t="str">
        <f>VLOOKUP(A94,'Analyst Report'!$A$38:$E$287,5,FALSE)</f>
        <v xml:space="preserve"> </v>
      </c>
    </row>
    <row r="95" spans="1:256" ht="47" customHeight="1" x14ac:dyDescent="0.15">
      <c r="A95" s="11" t="s">
        <v>168</v>
      </c>
      <c r="B95" s="22" t="str">
        <f>VLOOKUP(A95,Questions!$B$3:$C$256,2,FALSE)</f>
        <v>Can you enforce password/passphrase aging requirements?</v>
      </c>
      <c r="C95" s="254" t="s">
        <v>19</v>
      </c>
      <c r="D95" s="263" t="s">
        <v>3264</v>
      </c>
      <c r="E95" s="185" t="str">
        <f>IF((C95=""),VLOOKUP(A95,Questions!B:G,4,FALSE),IF(C95="Yes",VLOOKUP(A95,Questions!B:G,6,FALSE),IF(C95="No",VLOOKUP(A95,Questions!B:G,5,FALSE),"N/A")))</f>
        <v>Describe plans to support password/passphrase aging requirements.</v>
      </c>
      <c r="F95" s="189" t="str">
        <f>VLOOKUP(A95,'Analyst Report'!$A$38:$E$287,5,FALSE)</f>
        <v xml:space="preserve"> </v>
      </c>
    </row>
    <row r="96" spans="1:256" ht="59" customHeight="1" x14ac:dyDescent="0.15">
      <c r="A96" s="11" t="s">
        <v>169</v>
      </c>
      <c r="B96" s="22" t="str">
        <f>VLOOKUP(A96,Questions!$B$3:$C$256,2,FALSE)</f>
        <v>Can you enforce password/passphrase complexity requirements [provided by the institution]?</v>
      </c>
      <c r="C96" s="254" t="s">
        <v>19</v>
      </c>
      <c r="D96" s="263" t="s">
        <v>3265</v>
      </c>
      <c r="E96" s="185" t="str">
        <f>IF((C96=""),VLOOKUP(A96,Questions!B:G,4,FALSE),IF(C96="Yes",VLOOKUP(A96,Questions!B:G,6,FALSE),IF(C96="No",VLOOKUP(A96,Questions!B:G,5,FALSE),"N/A")))</f>
        <v>Describe plans to support password/passphrase complexity requirements.</v>
      </c>
      <c r="F96" s="189" t="str">
        <f>VLOOKUP(A96,'Analyst Report'!$A$38:$E$287,5,FALSE)</f>
        <v xml:space="preserve"> </v>
      </c>
    </row>
    <row r="97" spans="1:6" ht="60" customHeight="1" x14ac:dyDescent="0.15">
      <c r="A97" s="11" t="s">
        <v>170</v>
      </c>
      <c r="B97" s="22" t="str">
        <f>VLOOKUP(A97,Questions!$B$3:$C$256,2,FALSE)</f>
        <v>Does the system have password complexity or length limitations and/or restrictions?</v>
      </c>
      <c r="C97" s="254" t="s">
        <v>16</v>
      </c>
      <c r="D97" s="257" t="s">
        <v>3266</v>
      </c>
      <c r="E97" s="185" t="str">
        <f>IF((C97=""),VLOOKUP(A97,Questions!B:G,4,FALSE),IF(C97="Yes",VLOOKUP(A97,Questions!B:G,6,FALSE),IF(C97="No",VLOOKUP(A97,Questions!B:G,5,FALSE),"N/A")))</f>
        <v>Describe these limitations and/or restrictions and state what lengths and complexities are supported.</v>
      </c>
      <c r="F97" s="189" t="str">
        <f>VLOOKUP(A97,'Analyst Report'!$A$38:$E$287,5,FALSE)</f>
        <v xml:space="preserve"> </v>
      </c>
    </row>
    <row r="98" spans="1:6" ht="72" customHeight="1" x14ac:dyDescent="0.15">
      <c r="A98" s="11" t="s">
        <v>171</v>
      </c>
      <c r="B98" s="22" t="str">
        <f>VLOOKUP(A98,Questions!$B$3:$C$256,2,FALSE)</f>
        <v>Do you have documented password/passphrase reset procedures that are currently implemented in the system and/or customer support?</v>
      </c>
      <c r="C98" s="254" t="s">
        <v>16</v>
      </c>
      <c r="D98" s="258" t="s">
        <v>3299</v>
      </c>
      <c r="E98" s="185" t="str">
        <f>IF((C98=""),VLOOKUP(A98,Questions!B:G,4,FALSE),IF(C98="Yes",VLOOKUP(A98,Questions!B:G,6,FALSE),IF(C98="No",VLOOKUP(A98,Questions!B:G,5,FALSE),"N/A")))</f>
        <v xml:space="preserve"> Describe your documented password/passphrase reset procedures that are currently implemented in the system and/or customer support.</v>
      </c>
      <c r="F98" s="189" t="str">
        <f>VLOOKUP(A98,'Analyst Report'!$A$38:$E$287,5,FALSE)</f>
        <v xml:space="preserve"> </v>
      </c>
    </row>
    <row r="99" spans="1:6" ht="46" customHeight="1" x14ac:dyDescent="0.15">
      <c r="A99" s="11" t="s">
        <v>172</v>
      </c>
      <c r="B99" s="22" t="str">
        <f>VLOOKUP(A99,Questions!$B$3:$C$256,2,FALSE)</f>
        <v>Does your organization participate in InCommon or another eduGAIN affiliated trust federation?</v>
      </c>
      <c r="C99" s="254" t="s">
        <v>16</v>
      </c>
      <c r="D99" s="268" t="s">
        <v>3267</v>
      </c>
      <c r="E99" s="185" t="str">
        <f>IF((C99=""),VLOOKUP(A99,Questions!B:G,4,FALSE),IF(C99="Yes",VLOOKUP(A99,Questions!B:G,6,FALSE),IF(C99="No",VLOOKUP(A99,Questions!B:G,5,FALSE),"N/A")))</f>
        <v>List the entityIds registered in the Additional Information column.</v>
      </c>
      <c r="F99" s="189" t="str">
        <f>VLOOKUP(A99,'Analyst Report'!$A$38:$E$287,5,FALSE)</f>
        <v xml:space="preserve"> </v>
      </c>
    </row>
    <row r="100" spans="1:6" ht="73" customHeight="1" x14ac:dyDescent="0.15">
      <c r="A100" s="11" t="s">
        <v>173</v>
      </c>
      <c r="B100" s="22" t="str">
        <f>VLOOKUP(A100,Questions!$B$3:$C$256,2,FALSE)</f>
        <v>Does your application support integration with other authentication and authorization systems?</v>
      </c>
      <c r="C100" s="254" t="s">
        <v>16</v>
      </c>
      <c r="D100" s="268" t="s">
        <v>2280</v>
      </c>
      <c r="E100" s="185" t="str">
        <f>IF((C100=""),VLOOKUP(A100,Questions!B:G,4,FALSE),IF(C100="Yes",VLOOKUP(A100,Questions!B:G,6,FALSE),IF(C100="No",VLOOKUP(A100,Questions!B:G,5,FALSE),"N/A")))</f>
        <v>List which systems and versions supported (such as Active Directory, Kerberos, or other LDAP compatible directory) in Additional Info.</v>
      </c>
      <c r="F100" s="189" t="str">
        <f>VLOOKUP(A100,'Analyst Report'!$A$38:$E$287,5,FALSE)</f>
        <v xml:space="preserve"> </v>
      </c>
    </row>
    <row r="101" spans="1:6" ht="85" customHeight="1" x14ac:dyDescent="0.15">
      <c r="A101" s="11" t="s">
        <v>174</v>
      </c>
      <c r="B101" s="22" t="str">
        <f>VLOOKUP(A101,Questions!$B$3:$C$256,2,FALSE)</f>
        <v>Does your solution support any of the following Web SSO standards? [e.g., SAML2 (with redirect flow), OIDC, CAS, or other]</v>
      </c>
      <c r="C101" s="254" t="s">
        <v>16</v>
      </c>
      <c r="D101" s="268" t="s">
        <v>2280</v>
      </c>
      <c r="E101" s="185"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89" t="str">
        <f>VLOOKUP(A101,'Analyst Report'!$A$38:$E$287,5,FALSE)</f>
        <v xml:space="preserve"> </v>
      </c>
    </row>
    <row r="102" spans="1:6" ht="46" customHeight="1" x14ac:dyDescent="0.15">
      <c r="A102" s="11" t="s">
        <v>175</v>
      </c>
      <c r="B102" s="22" t="str">
        <f>VLOOKUP(A102,Questions!$B$3:$C$256,2,FALSE)</f>
        <v>Do you support differentiation between email address and user identifier?</v>
      </c>
      <c r="C102" s="254" t="s">
        <v>16</v>
      </c>
      <c r="D102" s="259" t="s">
        <v>3169</v>
      </c>
      <c r="E102" s="185" t="str">
        <f>IF((C102=""),VLOOKUP(A102,Questions!B:G,4,FALSE),IF(C102="Yes",VLOOKUP(A102,Questions!B:G,6,FALSE),IF(C102="No",VLOOKUP(A102,Questions!B:G,5,FALSE),"N/A")))</f>
        <v xml:space="preserve"> </v>
      </c>
      <c r="F102" s="189" t="str">
        <f>VLOOKUP(A102,'Analyst Report'!$A$38:$E$287,5,FALSE)</f>
        <v xml:space="preserve"> </v>
      </c>
    </row>
    <row r="103" spans="1:6" ht="111" customHeight="1" x14ac:dyDescent="0.15">
      <c r="A103" s="11" t="s">
        <v>176</v>
      </c>
      <c r="B103" s="22" t="str">
        <f>VLOOKUP(A103,Questions!$B$3:$C$256,2,FALSE)</f>
        <v>Do you allow the customer to specify attribute mappings for any needed information beyond a user identifier? [e.g., Reference eduPerson, ePPA/ePPN/ePE ]</v>
      </c>
      <c r="C103" s="255" t="s">
        <v>16</v>
      </c>
      <c r="D103" s="258" t="s">
        <v>3300</v>
      </c>
      <c r="E103" s="185" t="str">
        <f>IF((C103=""),VLOOKUP(A103,Questions!B:G,4,FALSE),IF(C103="Yes",VLOOKUP(A103,Questions!B:G,6,FALSE),IF(C103="No",VLOOKUP(A103,Questions!B:G,5,FALSE),"N/A")))</f>
        <v xml:space="preserve"> </v>
      </c>
      <c r="F103" s="189" t="str">
        <f>VLOOKUP(A103,'Analyst Report'!$A$38:$E$287,5,FALSE)</f>
        <v xml:space="preserve"> </v>
      </c>
    </row>
    <row r="104" spans="1:6" ht="72" customHeight="1" x14ac:dyDescent="0.15">
      <c r="A104" s="11" t="s">
        <v>177</v>
      </c>
      <c r="B104" s="22" t="str">
        <f>VLOOKUP(A104,Questions!$B$3:$C$256,2,FALSE)</f>
        <v>If you don't support SSO, does your application and/or user-frontend/portal support multi-factor authentication? (e.g. Duo, Google Authenticator, OTP, etc.)</v>
      </c>
      <c r="C104" s="254" t="s">
        <v>16</v>
      </c>
      <c r="D104" s="259" t="s">
        <v>3170</v>
      </c>
      <c r="E104" s="185" t="str">
        <f>IF((C104=""),VLOOKUP(A104,Questions!B:G,4,FALSE),IF(C104="Yes",VLOOKUP(A104,Questions!B:G,6,FALSE),IF(C104="No",VLOOKUP(A104,Questions!B:G,5,FALSE),"N/A")))</f>
        <v>List all supported multi-factor authentication methods, technologies, and/or products and provide a brief summary of each.</v>
      </c>
      <c r="F104" s="189" t="str">
        <f>VLOOKUP(A104,'Analyst Report'!$A$38:$E$287,5,FALSE)</f>
        <v xml:space="preserve"> </v>
      </c>
    </row>
    <row r="105" spans="1:6" ht="72" customHeight="1" x14ac:dyDescent="0.15">
      <c r="A105" s="11" t="s">
        <v>178</v>
      </c>
      <c r="B105" s="22" t="str">
        <f>VLOOKUP(A105,Questions!$B$3:$C$256,2,FALSE)</f>
        <v>Does your application automatically lock the session or log-out an account after a period of inactivity?</v>
      </c>
      <c r="C105" s="255" t="s">
        <v>16</v>
      </c>
      <c r="D105" s="259" t="s">
        <v>3171</v>
      </c>
      <c r="E105" s="185" t="str">
        <f>IF((C105=""),VLOOKUP(A105,Questions!B:G,4,FALSE),IF(C105="Yes",VLOOKUP(A105,Questions!B:G,6,FALSE),IF(C105="No",VLOOKUP(A105,Questions!B:G,5,FALSE),"N/A")))</f>
        <v>Describe the default behavior of this capability.</v>
      </c>
      <c r="F105" s="189" t="str">
        <f>VLOOKUP(A105,'Analyst Report'!$A$38:$E$287,5,FALSE)</f>
        <v xml:space="preserve"> </v>
      </c>
    </row>
    <row r="106" spans="1:6" ht="46" customHeight="1" x14ac:dyDescent="0.15">
      <c r="A106" s="11" t="s">
        <v>179</v>
      </c>
      <c r="B106" s="22" t="str">
        <f>VLOOKUP(A106,Questions!$B$3:$C$256,2,FALSE)</f>
        <v>Are there any passwords/passphrases hard coded into your systems or products?</v>
      </c>
      <c r="C106" s="255" t="s">
        <v>19</v>
      </c>
      <c r="D106" s="9"/>
      <c r="E106" s="185" t="str">
        <f>IF((C106=""),VLOOKUP(A106,Questions!B:G,4,FALSE),IF(C106="Yes",VLOOKUP(A106,Questions!B:G,6,FALSE),IF(C106="No",VLOOKUP(A106,Questions!B:G,5,FALSE),"N/A")))</f>
        <v xml:space="preserve"> </v>
      </c>
      <c r="F106" s="189" t="str">
        <f>VLOOKUP(A106,'Analyst Report'!$A$38:$E$287,5,FALSE)</f>
        <v xml:space="preserve"> </v>
      </c>
    </row>
    <row r="107" spans="1:6" ht="98" customHeight="1" x14ac:dyDescent="0.15">
      <c r="A107" s="11" t="s">
        <v>180</v>
      </c>
      <c r="B107" s="22" t="str">
        <f>VLOOKUP(A107,Questions!$B$3:$C$256,2,FALSE)</f>
        <v>Are you storing any passwords in plaintext?</v>
      </c>
      <c r="C107" s="255" t="s">
        <v>19</v>
      </c>
      <c r="D107" s="258" t="s">
        <v>3301</v>
      </c>
      <c r="E107" s="185" t="str">
        <f>IF((C107=""),VLOOKUP(A107,Questions!B:G,4,FALSE),IF(C107="Yes",VLOOKUP(A107,Questions!B:G,6,FALSE),IF(C107="No",VLOOKUP(A107,Questions!B:G,5,FALSE),"N/A")))</f>
        <v xml:space="preserve"> </v>
      </c>
      <c r="F107" s="189" t="str">
        <f>VLOOKUP(A107,'Analyst Report'!$A$38:$E$287,5,FALSE)</f>
        <v xml:space="preserve"> </v>
      </c>
    </row>
    <row r="108" spans="1:6" ht="46" customHeight="1" x14ac:dyDescent="0.15">
      <c r="A108" s="11" t="s">
        <v>181</v>
      </c>
      <c r="B108" s="22" t="str">
        <f>VLOOKUP(A108,Questions!$B$3:$C$256,2,FALSE)</f>
        <v>Does your application support directory integration for user accounts?</v>
      </c>
      <c r="C108" s="255" t="s">
        <v>16</v>
      </c>
      <c r="D108" s="268" t="s">
        <v>2280</v>
      </c>
      <c r="E108" s="185" t="str">
        <f>IF((C108=""),VLOOKUP(A108,Questions!B:G,4,FALSE),IF(C108="Yes",VLOOKUP(A108,Questions!B:G,6,FALSE),IF(C108="No",VLOOKUP(A108,Questions!B:G,5,FALSE),"N/A")))</f>
        <v xml:space="preserve"> Describe all authentication services supported by the system.</v>
      </c>
      <c r="F108" s="189" t="str">
        <f>VLOOKUP(A108,'Analyst Report'!$A$38:$E$287,5,FALSE)</f>
        <v xml:space="preserve"> </v>
      </c>
    </row>
    <row r="109" spans="1:6" ht="46" customHeight="1" x14ac:dyDescent="0.15">
      <c r="A109" s="11" t="s">
        <v>182</v>
      </c>
      <c r="B109" s="22" t="str">
        <f>VLOOKUP(A109,Questions!$B$3:$C$256,2,FALSE)</f>
        <v>Are audit logs available that include AT LEAST all of the following; login, logout, actions performed, and source IP address?</v>
      </c>
      <c r="C109" s="254" t="s">
        <v>16</v>
      </c>
      <c r="D109" s="258" t="s">
        <v>3302</v>
      </c>
      <c r="E109" s="185" t="str">
        <f>IF((C109=""),VLOOKUP(A109,Questions!B:G,4,FALSE),IF(C109="Yes",VLOOKUP(A109,Questions!B:G,6,FALSE),IF(C109="No",VLOOKUP(A109,Questions!B:G,5,FALSE),"N/A")))</f>
        <v xml:space="preserve"> </v>
      </c>
      <c r="F109" s="189" t="str">
        <f>VLOOKUP(A109,'Analyst Report'!$A$38:$E$287,5,FALSE)</f>
        <v xml:space="preserve"> </v>
      </c>
    </row>
    <row r="110" spans="1:6" ht="317" customHeight="1" x14ac:dyDescent="0.15">
      <c r="A110" s="11" t="s">
        <v>2702</v>
      </c>
      <c r="B110" s="22"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07" t="s">
        <v>3315</v>
      </c>
      <c r="D110" s="308"/>
      <c r="E110" s="185" t="str">
        <f>IF((C110=""),VLOOKUP(A110,Questions!B:G,4,FALSE),IF(C110="Yes",VLOOKUP(A110,Questions!B:G,6,FALSE),IF(C110="No",VLOOKUP(A110,Questions!B:G,5,FALSE),"N/A")))</f>
        <v>N/A</v>
      </c>
      <c r="F110" s="189" t="str">
        <f>VLOOKUP(A110,'Analyst Report'!$A$38:$E$287,5,FALSE)</f>
        <v xml:space="preserve"> </v>
      </c>
    </row>
    <row r="111" spans="1:6" ht="172" customHeight="1" x14ac:dyDescent="0.15">
      <c r="A111" s="11" t="s">
        <v>2703</v>
      </c>
      <c r="B111" s="22" t="str">
        <f>VLOOKUP(A111,Questions!$B$3:$C$256,2,FALSE)</f>
        <v>Describe or provide a reference to the retention period for those logs, how logs are protected, and whether they are accessible to the customer (and if so, how).</v>
      </c>
      <c r="C111" s="307" t="s">
        <v>3316</v>
      </c>
      <c r="D111" s="308"/>
      <c r="E111" s="185" t="str">
        <f>IF((C111=""),VLOOKUP(A111,Questions!B:G,4,FALSE),IF(C111="Yes",VLOOKUP(A111,Questions!B:G,6,FALSE),IF(C111="No",VLOOKUP(A111,Questions!B:G,5,FALSE),"N/A")))</f>
        <v>N/A</v>
      </c>
      <c r="F111" s="189" t="str">
        <f>VLOOKUP(A111,'Analyst Report'!$A$38:$E$287,5,FALSE)</f>
        <v xml:space="preserve"> </v>
      </c>
    </row>
    <row r="112" spans="1:6" ht="36" customHeight="1" x14ac:dyDescent="0.15">
      <c r="A112" s="287" t="str">
        <f>IF(OR($C$28="No",$C$28="Yes"),"BCP - Respond to as many questions below as possible.","Business Continuity Plan")</f>
        <v>BCP - Respond to as many questions below as possible.</v>
      </c>
      <c r="B112" s="287"/>
      <c r="C112" s="19" t="s">
        <v>13</v>
      </c>
      <c r="D112" s="19" t="s">
        <v>14</v>
      </c>
      <c r="E112" s="184" t="s">
        <v>15</v>
      </c>
      <c r="F112" s="188" t="s">
        <v>3108</v>
      </c>
    </row>
    <row r="113" spans="1:6" ht="72" customHeight="1" x14ac:dyDescent="0.15">
      <c r="A113" s="11" t="s">
        <v>165</v>
      </c>
      <c r="B113" s="22" t="str">
        <f>VLOOKUP(A113,Questions!$B$3:$C$256,2,FALSE)</f>
        <v>Is an owner assigned who is responsible for the maintenance and review of the Business Continuity Plan?</v>
      </c>
      <c r="C113" s="254" t="s">
        <v>16</v>
      </c>
      <c r="D113" s="258" t="s">
        <v>3172</v>
      </c>
      <c r="E113" s="185" t="str">
        <f>IF((C113=""),VLOOKUP(A113,Questions!B:G,4,FALSE),IF(C113="Yes",VLOOKUP(A113,Questions!B:G,6,FALSE),IF(C113="No",VLOOKUP(A113,Questions!B:G,5,FALSE),"N/A")))</f>
        <v>Provide additional details, as needed.</v>
      </c>
      <c r="F113" s="189" t="str">
        <f>VLOOKUP(A113,'Analyst Report'!$A$38:$E$287,5,FALSE)</f>
        <v xml:space="preserve"> </v>
      </c>
    </row>
    <row r="114" spans="1:6" ht="46" customHeight="1" x14ac:dyDescent="0.15">
      <c r="A114" s="11" t="s">
        <v>183</v>
      </c>
      <c r="B114" s="22" t="str">
        <f>VLOOKUP(A114,Questions!$B$3:$C$256,2,FALSE)</f>
        <v>Is there a defined problem/issue escalation plan in your BCP for impacted clients?</v>
      </c>
      <c r="C114" s="254" t="s">
        <v>16</v>
      </c>
      <c r="D114" s="258" t="s">
        <v>3173</v>
      </c>
      <c r="E114" s="185" t="str">
        <f>IF((C114=""),VLOOKUP(A114,Questions!B:G,4,FALSE),IF(C114="Yes",VLOOKUP(A114,Questions!B:G,6,FALSE),IF(C114="No",VLOOKUP(A114,Questions!B:G,5,FALSE),"N/A")))</f>
        <v xml:space="preserve"> Summarize your defined problem/issue escalation plan contained in your BCP.</v>
      </c>
      <c r="F114" s="189" t="str">
        <f>VLOOKUP(A114,'Analyst Report'!$A$38:$E$287,5,FALSE)</f>
        <v xml:space="preserve"> </v>
      </c>
    </row>
    <row r="115" spans="1:6" ht="45" x14ac:dyDescent="0.15">
      <c r="A115" s="11" t="s">
        <v>184</v>
      </c>
      <c r="B115" s="22" t="str">
        <f>VLOOKUP(A115,Questions!$B$3:$C$256,2,FALSE)</f>
        <v>Is there a documented communication plan in your BCP for impacted clients?</v>
      </c>
      <c r="C115" s="254" t="s">
        <v>16</v>
      </c>
      <c r="D115" s="258" t="s">
        <v>3173</v>
      </c>
      <c r="E115" s="185" t="str">
        <f>IF((C115=""),VLOOKUP(A115,Questions!B:G,4,FALSE),IF(C115="Yes",VLOOKUP(A115,Questions!B:G,6,FALSE),IF(C115="No",VLOOKUP(A115,Questions!B:G,5,FALSE),"N/A")))</f>
        <v xml:space="preserve"> Summarize your documented communication plan contained in your BCP.</v>
      </c>
      <c r="F115" s="189" t="str">
        <f>VLOOKUP(A115,'Analyst Report'!$A$38:$E$287,5,FALSE)</f>
        <v xml:space="preserve"> </v>
      </c>
    </row>
    <row r="116" spans="1:6" ht="46" customHeight="1" x14ac:dyDescent="0.15">
      <c r="A116" s="11" t="s">
        <v>185</v>
      </c>
      <c r="B116" s="22" t="str">
        <f>VLOOKUP(A116,Questions!$B$3:$C$256,2,FALSE)</f>
        <v>Are all components of the BCP reviewed at least annually and updated as needed to reflect change?</v>
      </c>
      <c r="C116" s="254" t="s">
        <v>16</v>
      </c>
      <c r="D116" s="9"/>
      <c r="E116" s="185" t="str">
        <f>IF((C116=""),VLOOKUP(A116,Questions!B:G,4,FALSE),IF(C116="Yes",VLOOKUP(A116,Questions!B:G,6,FALSE),IF(C116="No",VLOOKUP(A116,Questions!B:G,5,FALSE),"N/A")))</f>
        <v xml:space="preserve"> Describe your BCP component review strategy.</v>
      </c>
      <c r="F116" s="189" t="str">
        <f>VLOOKUP(A116,'Analyst Report'!$A$38:$E$287,5,FALSE)</f>
        <v xml:space="preserve"> </v>
      </c>
    </row>
    <row r="117" spans="1:6" ht="74" customHeight="1" x14ac:dyDescent="0.15">
      <c r="A117" s="11" t="s">
        <v>186</v>
      </c>
      <c r="B117" s="22" t="str">
        <f>VLOOKUP(A117,Questions!$B$3:$C$256,2,FALSE)</f>
        <v>Are specific crisis management roles and responsibilities defined and documented?</v>
      </c>
      <c r="C117" s="254" t="s">
        <v>16</v>
      </c>
      <c r="D117" s="258" t="s">
        <v>3174</v>
      </c>
      <c r="E117" s="185" t="str">
        <f>IF((C117=""),VLOOKUP(A117,Questions!B:G,4,FALSE),IF(C117="Yes",VLOOKUP(A117,Questions!B:G,6,FALSE),IF(C117="No",VLOOKUP(A117,Questions!B:G,5,FALSE),"N/A")))</f>
        <v xml:space="preserve"> Summarize these crisis management roles and responsibilities.</v>
      </c>
      <c r="F117" s="189" t="str">
        <f>VLOOKUP(A117,'Analyst Report'!$A$38:$E$287,5,FALSE)</f>
        <v xml:space="preserve"> </v>
      </c>
    </row>
    <row r="118" spans="1:6" ht="46" customHeight="1" x14ac:dyDescent="0.15">
      <c r="A118" s="11" t="s">
        <v>187</v>
      </c>
      <c r="B118" s="22" t="str">
        <f>VLOOKUP(A118,Questions!$B$3:$C$256,2,FALSE)</f>
        <v>Does your organization conduct training and awareness activities to validate its employees understanding of their roles and responsibilities during a crisis?</v>
      </c>
      <c r="C118" s="254" t="s">
        <v>16</v>
      </c>
      <c r="D118" s="258" t="s">
        <v>3175</v>
      </c>
      <c r="E118" s="185" t="str">
        <f>IF((C118=""),VLOOKUP(A118,Questions!B:G,4,FALSE),IF(C118="Yes",VLOOKUP(A118,Questions!B:G,6,FALSE),IF(C118="No",VLOOKUP(A118,Questions!B:G,5,FALSE),"N/A")))</f>
        <v xml:space="preserve"> Describe your training and awareness activities.</v>
      </c>
      <c r="F118" s="189" t="str">
        <f>VLOOKUP(A118,'Analyst Report'!$A$38:$E$287,5,FALSE)</f>
        <v xml:space="preserve"> </v>
      </c>
    </row>
    <row r="119" spans="1:6" ht="189" customHeight="1" x14ac:dyDescent="0.15">
      <c r="A119" s="11" t="s">
        <v>188</v>
      </c>
      <c r="B119" s="22" t="str">
        <f>VLOOKUP(A119,Questions!$B$3:$C$256,2,FALSE)</f>
        <v>Does your organization have an alternative business site or a contracted Business Recovery provider?</v>
      </c>
      <c r="C119" s="254" t="s">
        <v>16</v>
      </c>
      <c r="D119" s="258" t="s">
        <v>3176</v>
      </c>
      <c r="E119" s="185" t="str">
        <f>IF((C119=""),VLOOKUP(A119,Questions!B:G,4,FALSE),IF(C119="Yes",VLOOKUP(A119,Questions!B:G,6,FALSE),IF(C119="No",VLOOKUP(A119,Questions!B:G,5,FALSE),"N/A")))</f>
        <v>Provide the distance (in miles) between the primary and secondary locations.</v>
      </c>
      <c r="F119" s="189" t="str">
        <f>VLOOKUP(A119,'Analyst Report'!$A$38:$E$287,5,FALSE)</f>
        <v xml:space="preserve"> </v>
      </c>
    </row>
    <row r="120" spans="1:6" ht="72" customHeight="1" x14ac:dyDescent="0.15">
      <c r="A120" s="11" t="s">
        <v>189</v>
      </c>
      <c r="B120" s="22" t="str">
        <f>VLOOKUP(A120,Questions!$B$3:$C$256,2,FALSE)</f>
        <v>Does your organization conduct an annual test of relocating to an alternate site for business recovery purposes?</v>
      </c>
      <c r="C120" s="254" t="s">
        <v>16</v>
      </c>
      <c r="D120" s="258" t="s">
        <v>3177</v>
      </c>
      <c r="E120" s="185" t="str">
        <f>IF((C120=""),VLOOKUP(A120,Questions!B:G,4,FALSE),IF(C120="Yes",VLOOKUP(A120,Questions!B:G,6,FALSE),IF(C120="No",VLOOKUP(A120,Questions!B:G,5,FALSE),"N/A")))</f>
        <v xml:space="preserve"> State the date of your last alternate site relocation test.</v>
      </c>
      <c r="F120" s="189" t="str">
        <f>VLOOKUP(A120,'Analyst Report'!$A$38:$E$287,5,FALSE)</f>
        <v xml:space="preserve"> </v>
      </c>
    </row>
    <row r="121" spans="1:6" ht="85" customHeight="1" x14ac:dyDescent="0.15">
      <c r="A121" s="11" t="s">
        <v>190</v>
      </c>
      <c r="B121" s="22" t="str">
        <f>VLOOKUP(A121,Questions!$B$3:$C$256,2,FALSE)</f>
        <v>Is this product a core service of your organization, and as such, the top priority during business continuity planning?</v>
      </c>
      <c r="C121" s="254" t="s">
        <v>16</v>
      </c>
      <c r="D121" s="258" t="s">
        <v>3178</v>
      </c>
      <c r="E121" s="185" t="str">
        <f>IF((C121=""),VLOOKUP(A121,Questions!B:G,4,FALSE),IF(C121="Yes",VLOOKUP(A121,Questions!B:G,6,FALSE),IF(C121="No",VLOOKUP(A121,Questions!B:G,5,FALSE),"N/A")))</f>
        <v xml:space="preserve"> Provide a brief summary to support your selection.</v>
      </c>
      <c r="F121" s="189" t="str">
        <f>VLOOKUP(A121,'Analyst Report'!$A$38:$E$287,5,FALSE)</f>
        <v xml:space="preserve"> </v>
      </c>
    </row>
    <row r="122" spans="1:6" ht="172" customHeight="1" x14ac:dyDescent="0.15">
      <c r="A122" s="11" t="s">
        <v>191</v>
      </c>
      <c r="B122" s="22" t="str">
        <f>VLOOKUP(A122,Questions!$B$3:$C$256,2,FALSE)</f>
        <v>Are all services that support your product fully redundant?</v>
      </c>
      <c r="C122" s="254" t="s">
        <v>16</v>
      </c>
      <c r="D122" s="258" t="s">
        <v>3179</v>
      </c>
      <c r="E122" s="185" t="str">
        <f>IF((C122=""),VLOOKUP(A122,Questions!B:G,4,FALSE),IF(C122="Yes",VLOOKUP(A122,Questions!B:G,6,FALSE),IF(C122="No",VLOOKUP(A122,Questions!B:G,5,FALSE),"N/A")))</f>
        <v>Describe or provide references explaining how tertiary services are redundant (i.e. DNS, ISP, etc.).</v>
      </c>
      <c r="F122" s="189" t="str">
        <f>VLOOKUP(A122,'Analyst Report'!$A$38:$E$287,5,FALSE)</f>
        <v xml:space="preserve"> </v>
      </c>
    </row>
    <row r="123" spans="1:6" ht="36" customHeight="1" x14ac:dyDescent="0.15">
      <c r="A123" s="287" t="s">
        <v>1765</v>
      </c>
      <c r="B123" s="287"/>
      <c r="C123" s="19" t="s">
        <v>13</v>
      </c>
      <c r="D123" s="19" t="s">
        <v>14</v>
      </c>
      <c r="E123" s="184" t="s">
        <v>15</v>
      </c>
      <c r="F123" s="188" t="s">
        <v>3108</v>
      </c>
    </row>
    <row r="124" spans="1:6" ht="72" customHeight="1" x14ac:dyDescent="0.15">
      <c r="A124" s="11" t="s">
        <v>192</v>
      </c>
      <c r="B124" s="22" t="str">
        <f>VLOOKUP(A124,Questions!$B$3:$C$256,2,FALSE)</f>
        <v>Does your Change Management process minimally include authorization, impact analysis, testing, and validation before moving changes to production?</v>
      </c>
      <c r="C124" s="254" t="s">
        <v>16</v>
      </c>
      <c r="D124" s="258" t="s">
        <v>3317</v>
      </c>
      <c r="E124" s="185"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89" t="str">
        <f>VLOOKUP(A124,'Analyst Report'!$A$38:$E$287,5,FALSE)</f>
        <v xml:space="preserve"> </v>
      </c>
    </row>
    <row r="125" spans="1:6" ht="45" x14ac:dyDescent="0.15">
      <c r="A125" s="11" t="s">
        <v>193</v>
      </c>
      <c r="B125" s="22" t="str">
        <f>VLOOKUP(A125,Questions!$B$3:$C$256,2,FALSE)</f>
        <v>Does your Change Management process also verify that all required third party libraries and dependencies are still supported with each major change?</v>
      </c>
      <c r="C125" s="254" t="s">
        <v>16</v>
      </c>
      <c r="D125" s="65"/>
      <c r="E125" s="185" t="str">
        <f>IF((C125=""),VLOOKUP(A125,Questions!B:G,4,FALSE),IF(C125="Yes",VLOOKUP(A125,Questions!B:G,6,FALSE),IF(C125="No",VLOOKUP(A125,Questions!B:G,5,FALSE),"N/A")))</f>
        <v>Please describe your program to track these dependancies.</v>
      </c>
      <c r="F125" s="189" t="str">
        <f>VLOOKUP(A125,'Analyst Report'!$A$38:$E$287,5,FALSE)</f>
        <v xml:space="preserve"> </v>
      </c>
    </row>
    <row r="126" spans="1:6" ht="59" customHeight="1" x14ac:dyDescent="0.15">
      <c r="A126" s="11" t="s">
        <v>194</v>
      </c>
      <c r="B126" s="22" t="str">
        <f>VLOOKUP(A126,Questions!$B$3:$C$256,2,FALSE)</f>
        <v>Will the institution be notified of major changes to your environment that could impact the institution's security posture?</v>
      </c>
      <c r="C126" s="254" t="s">
        <v>16</v>
      </c>
      <c r="D126" s="269" t="s">
        <v>3180</v>
      </c>
      <c r="E126" s="185" t="str">
        <f>IF((C126=""),VLOOKUP(A126,Questions!B:G,4,FALSE),IF(C126="Yes",VLOOKUP(A126,Questions!B:G,6,FALSE),IF(C126="No",VLOOKUP(A126,Questions!B:G,5,FALSE),"N/A")))</f>
        <v>State how and when the institution will be notified of major changes to your environment.</v>
      </c>
      <c r="F126" s="189" t="str">
        <f>VLOOKUP(A126,'Analyst Report'!$A$38:$E$287,5,FALSE)</f>
        <v xml:space="preserve"> </v>
      </c>
    </row>
    <row r="127" spans="1:6" ht="189" customHeight="1" x14ac:dyDescent="0.15">
      <c r="A127" s="11" t="s">
        <v>195</v>
      </c>
      <c r="B127" s="22" t="str">
        <f>VLOOKUP(A127,Questions!$B$3:$C$256,2,FALSE)</f>
        <v>Do clients have the option to not participate in or postpone an upgrade to a new release?</v>
      </c>
      <c r="C127" s="254" t="s">
        <v>16</v>
      </c>
      <c r="D127" s="256" t="s">
        <v>3318</v>
      </c>
      <c r="E127" s="185" t="str">
        <f>IF((C127=""),VLOOKUP(A127,Questions!B:G,4,FALSE),IF(C127="Yes",VLOOKUP(A127,Questions!B:G,6,FALSE),IF(C127="No",VLOOKUP(A127,Questions!B:G,5,FALSE),"N/A")))</f>
        <v>Provide reference the the process/procedure to manage releases.</v>
      </c>
      <c r="F127" s="189" t="str">
        <f>VLOOKUP(A127,'Analyst Report'!$A$38:$E$287,5,FALSE)</f>
        <v xml:space="preserve"> </v>
      </c>
    </row>
    <row r="128" spans="1:6" ht="85" customHeight="1" x14ac:dyDescent="0.15">
      <c r="A128" s="11" t="s">
        <v>196</v>
      </c>
      <c r="B128" s="22" t="str">
        <f>VLOOKUP(A128,Questions!$B$3:$C$256,2,FALSE)</f>
        <v>Do you have a fully implemented solution support strategy that defines how many concurrent versions you support?</v>
      </c>
      <c r="C128" s="254" t="s">
        <v>16</v>
      </c>
      <c r="D128" s="256" t="s">
        <v>3319</v>
      </c>
      <c r="E128" s="185" t="str">
        <f>IF((C128=""),VLOOKUP(A128,Questions!B:G,4,FALSE),IF(C128="Yes",VLOOKUP(A128,Questions!B:G,6,FALSE),IF(C128="No",VLOOKUP(A128,Questions!B:G,5,FALSE),"N/A")))</f>
        <v>Describe or provide a reference to your solution support strategy in relation to maintaining software currency. (i.e. how many concurrent versions are you willing to run and support?)</v>
      </c>
      <c r="F128" s="189" t="str">
        <f>VLOOKUP(A128,'Analyst Report'!$A$38:$E$287,5,FALSE)</f>
        <v xml:space="preserve"> </v>
      </c>
    </row>
    <row r="129" spans="1:256" ht="112" customHeight="1" x14ac:dyDescent="0.15">
      <c r="A129" s="11" t="s">
        <v>197</v>
      </c>
      <c r="B129" s="22" t="str">
        <f>VLOOKUP(A129,Questions!$B$3:$C$256,2,FALSE)</f>
        <v>Does the system support client customizations from one release to another?</v>
      </c>
      <c r="C129" s="254" t="s">
        <v>16</v>
      </c>
      <c r="D129" s="256" t="s">
        <v>3320</v>
      </c>
      <c r="E129" s="185" t="str">
        <f>IF((C129=""),VLOOKUP(A129,Questions!B:G,4,FALSE),IF(C129="Yes",VLOOKUP(A129,Questions!B:G,6,FALSE),IF(C129="No",VLOOKUP(A129,Questions!B:G,5,FALSE),"N/A")))</f>
        <v xml:space="preserve"> </v>
      </c>
      <c r="F129" s="189" t="str">
        <f>VLOOKUP(A129,'Analyst Report'!$A$38:$E$287,5,FALSE)</f>
        <v xml:space="preserve"> </v>
      </c>
    </row>
    <row r="130" spans="1:256" ht="60" customHeight="1" x14ac:dyDescent="0.15">
      <c r="A130" s="11" t="s">
        <v>198</v>
      </c>
      <c r="B130" s="22" t="str">
        <f>VLOOKUP(A130,Questions!$B$3:$C$256,2,FALSE)</f>
        <v>Do you have a release schedule for product updates?</v>
      </c>
      <c r="C130" s="254" t="s">
        <v>16</v>
      </c>
      <c r="D130" s="269" t="s">
        <v>3181</v>
      </c>
      <c r="E130" s="185" t="str">
        <f>IF((C130=""),VLOOKUP(A130,Questions!B:G,4,FALSE),IF(C130="Yes",VLOOKUP(A130,Questions!B:G,6,FALSE),IF(C130="No",VLOOKUP(A130,Questions!B:G,5,FALSE),"N/A")))</f>
        <v xml:space="preserve"> Provide a reference to this product's release schedule.</v>
      </c>
      <c r="F130" s="189" t="str">
        <f>VLOOKUP(A130,'Analyst Report'!$A$38:$E$287,5,FALSE)</f>
        <v xml:space="preserve"> </v>
      </c>
    </row>
    <row r="131" spans="1:256" ht="46" customHeight="1" x14ac:dyDescent="0.15">
      <c r="A131" s="11" t="s">
        <v>199</v>
      </c>
      <c r="B131" s="22" t="str">
        <f>VLOOKUP(A131,Questions!$B$3:$C$256,2,FALSE)</f>
        <v>Do you have a technology roadmap, for at least the next 2 years, for enhancements and bug fixes for the product/service being assessed?</v>
      </c>
      <c r="C131" s="254" t="s">
        <v>16</v>
      </c>
      <c r="D131" s="269" t="s">
        <v>3182</v>
      </c>
      <c r="E131" s="185" t="str">
        <f>IF((C131=""),VLOOKUP(A131,Questions!B:G,4,FALSE),IF(C131="Yes",VLOOKUP(A131,Questions!B:G,6,FALSE),IF(C131="No",VLOOKUP(A131,Questions!B:G,5,FALSE),"N/A")))</f>
        <v xml:space="preserve"> Provide a reference to your technology roadmap.</v>
      </c>
      <c r="F131" s="189" t="str">
        <f>VLOOKUP(A131,'Analyst Report'!$A$38:$E$287,5,FALSE)</f>
        <v xml:space="preserve"> </v>
      </c>
    </row>
    <row r="132" spans="1:256" ht="184" customHeight="1" x14ac:dyDescent="0.15">
      <c r="A132" s="11" t="s">
        <v>200</v>
      </c>
      <c r="B132" s="22" t="str">
        <f>VLOOKUP(A132,Questions!$B$3:$C$256,2,FALSE)</f>
        <v>Is Institution involvement (i.e. technically or organizationally) required during product updates?</v>
      </c>
      <c r="C132" s="254" t="s">
        <v>19</v>
      </c>
      <c r="D132" s="256" t="s">
        <v>3321</v>
      </c>
      <c r="E132" s="185" t="str">
        <f>IF((C132=""),VLOOKUP(A132,Questions!B:G,4,FALSE),IF(C132="Yes",VLOOKUP(A132,Questions!B:G,6,FALSE),IF(C132="No",VLOOKUP(A132,Questions!B:G,5,FALSE),"N/A")))</f>
        <v xml:space="preserve"> </v>
      </c>
      <c r="F132" s="189" t="str">
        <f>VLOOKUP(A132,'Analyst Report'!$A$38:$E$287,5,FALSE)</f>
        <v xml:space="preserve"> </v>
      </c>
    </row>
    <row r="133" spans="1:256" ht="169" customHeight="1" x14ac:dyDescent="0.15">
      <c r="A133" s="11" t="s">
        <v>201</v>
      </c>
      <c r="B133" s="22" t="str">
        <f>VLOOKUP(A133,Questions!$B$3:$C$256,2,FALSE)</f>
        <v>Do you have policy and procedure, currently implemented, managing how critical patches are applied to all systems and applications?</v>
      </c>
      <c r="C133" s="254" t="s">
        <v>16</v>
      </c>
      <c r="D133" s="257" t="s">
        <v>3284</v>
      </c>
      <c r="E133" s="185" t="str">
        <f>IF((C133=""),VLOOKUP(A133,Questions!B:G,4,FALSE),IF(C133="Yes",VLOOKUP(A133,Questions!B:G,6,FALSE),IF(C133="No",VLOOKUP(A133,Questions!B:G,5,FALSE),"N/A")))</f>
        <v xml:space="preserve"> Summarize the policy and procedure(s) managing how critical patches are applied to systems and applications.</v>
      </c>
      <c r="F133" s="189" t="str">
        <f>VLOOKUP(A133,'Analyst Report'!$A$38:$E$287,5,FALSE)</f>
        <v xml:space="preserve"> </v>
      </c>
    </row>
    <row r="134" spans="1:256" ht="197" customHeight="1" x14ac:dyDescent="0.15">
      <c r="A134" s="11" t="s">
        <v>202</v>
      </c>
      <c r="B134" s="22" t="str">
        <f>VLOOKUP(A134,Questions!$B$3:$C$256,2,FALSE)</f>
        <v>Do you have policy and procedure, currently implemented, guiding how security risks are mitigated until patches can be applied?</v>
      </c>
      <c r="C134" s="254" t="s">
        <v>16</v>
      </c>
      <c r="D134" s="257" t="s">
        <v>3285</v>
      </c>
      <c r="E134" s="185" t="str">
        <f>IF((C134=""),VLOOKUP(A134,Questions!B:G,4,FALSE),IF(C134="Yes",VLOOKUP(A134,Questions!B:G,6,FALSE),IF(C134="No",VLOOKUP(A134,Questions!B:G,5,FALSE),"N/A")))</f>
        <v>Summarize the policy and procedure(s) guiding risk mitigation practices before critical patches can be applied.</v>
      </c>
      <c r="F134" s="189" t="str">
        <f>VLOOKUP(A134,'Analyst Report'!$A$38:$E$287,5,FALSE)</f>
        <v xml:space="preserve"> </v>
      </c>
    </row>
    <row r="135" spans="1:256" ht="105" x14ac:dyDescent="0.15">
      <c r="A135" s="11" t="s">
        <v>203</v>
      </c>
      <c r="B135" s="22" t="str">
        <f>VLOOKUP(A135,Questions!$B$3:$C$256,2,FALSE)</f>
        <v>Are upgrades or system changes installed during off-peak hours or in a manner that does not impact the customer?</v>
      </c>
      <c r="C135" s="254" t="s">
        <v>16</v>
      </c>
      <c r="D135" s="256" t="s">
        <v>3322</v>
      </c>
      <c r="E135" s="185" t="str">
        <f>IF((C135=""),VLOOKUP(A135,Questions!B:G,4,FALSE),IF(C135="Yes",VLOOKUP(A135,Questions!B:G,6,FALSE),IF(C135="No",VLOOKUP(A135,Questions!B:G,5,FALSE),"N/A")))</f>
        <v xml:space="preserve"> Define current off-peak hours, including time zones as necessary.</v>
      </c>
      <c r="F135" s="189" t="str">
        <f>VLOOKUP(A135,'Analyst Report'!$A$38:$E$287,5,FALSE)</f>
        <v xml:space="preserve"> </v>
      </c>
    </row>
    <row r="136" spans="1:256" ht="98" customHeight="1" x14ac:dyDescent="0.15">
      <c r="A136" s="11" t="s">
        <v>204</v>
      </c>
      <c r="B136" s="22" t="str">
        <f>VLOOKUP(A136,Questions!$B$3:$C$256,2,FALSE)</f>
        <v>Do procedures exist to provide that emergency changes are documented and authorized (including after the fact approval)?</v>
      </c>
      <c r="C136" s="254" t="s">
        <v>16</v>
      </c>
      <c r="D136" s="256" t="s">
        <v>3323</v>
      </c>
      <c r="E136" s="185" t="str">
        <f>IF((C136=""),VLOOKUP(A136,Questions!B:G,4,FALSE),IF(C136="Yes",VLOOKUP(A136,Questions!B:G,6,FALSE),IF(C136="No",VLOOKUP(A136,Questions!B:G,5,FALSE),"N/A")))</f>
        <v xml:space="preserve"> Summarize implemented procedures ensuring that emergency changes are documented and authorized.</v>
      </c>
      <c r="F136" s="189" t="str">
        <f>VLOOKUP(A136,'Analyst Report'!$A$38:$E$287,5,FALSE)</f>
        <v xml:space="preserve"> </v>
      </c>
    </row>
    <row r="137" spans="1:256" ht="60" customHeight="1" x14ac:dyDescent="0.15">
      <c r="A137" s="11" t="s">
        <v>205</v>
      </c>
      <c r="B137" s="22" t="str">
        <f>VLOOKUP(A137,Questions!$B$3:$C$256,2,FALSE)</f>
        <v>Do you have an implemented system configuration management process? (e.g. secure "gold" images, etc.)</v>
      </c>
      <c r="C137" s="254" t="s">
        <v>16</v>
      </c>
      <c r="D137" s="256" t="s">
        <v>3324</v>
      </c>
      <c r="E137" s="185" t="str">
        <f>IF((C137=""),VLOOKUP(A137,Questions!B:G,4,FALSE),IF(C137="Yes",VLOOKUP(A137,Questions!B:G,6,FALSE),IF(C137="No",VLOOKUP(A137,Questions!B:G,5,FALSE),"N/A")))</f>
        <v>Summarize your implemented system configuration management precess.</v>
      </c>
      <c r="F137" s="189" t="str">
        <f>VLOOKUP(A137,'Analyst Report'!$A$38:$E$287,5,FALSE)</f>
        <v xml:space="preserve"> </v>
      </c>
    </row>
    <row r="138" spans="1:256" ht="101" customHeight="1" x14ac:dyDescent="0.15">
      <c r="A138" s="11" t="s">
        <v>206</v>
      </c>
      <c r="B138" s="22" t="str">
        <f>VLOOKUP(A138,Questions!$B$3:$C$256,2,FALSE)</f>
        <v>Do you have a systems management and configuration strategy that encompasses servers, appliances, cloud services, applications, and mobile devices (company and employee owned)?</v>
      </c>
      <c r="C138" s="254" t="s">
        <v>16</v>
      </c>
      <c r="D138" s="256" t="s">
        <v>3325</v>
      </c>
      <c r="E138" s="185" t="str">
        <f>IF((C138=""),VLOOKUP(A138,Questions!B:G,4,FALSE),IF(C138="Yes",VLOOKUP(A138,Questions!B:G,6,FALSE),IF(C138="No",VLOOKUP(A138,Questions!B:G,5,FALSE),"N/A")))</f>
        <v>Summarize your systems management and configuration strategy.</v>
      </c>
      <c r="F138" s="189" t="str">
        <f>VLOOKUP(A138,'Analyst Report'!$A$38:$E$287,5,FALSE)</f>
        <v xml:space="preserve"> </v>
      </c>
    </row>
    <row r="139" spans="1:256" ht="36" customHeight="1" x14ac:dyDescent="0.2">
      <c r="A139" s="287" t="s">
        <v>1766</v>
      </c>
      <c r="B139" s="287"/>
      <c r="C139" s="19" t="s">
        <v>13</v>
      </c>
      <c r="D139" s="19" t="s">
        <v>14</v>
      </c>
      <c r="E139" s="184" t="s">
        <v>15</v>
      </c>
      <c r="F139" s="188" t="s">
        <v>3108</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184" customHeight="1" x14ac:dyDescent="0.15">
      <c r="A140" s="11" t="s">
        <v>207</v>
      </c>
      <c r="B140" s="22" t="str">
        <f>VLOOKUP(A140,Questions!$B$3:$C$256,2,FALSE)</f>
        <v>Does the environment provide for dedicated single-tenant capabilities? If not, describe how your product or environment separates data from different customers (e.g., logically, physically, single tenancy, multi-tenancy).</v>
      </c>
      <c r="C140" s="254" t="s">
        <v>19</v>
      </c>
      <c r="D140" s="259" t="s">
        <v>3183</v>
      </c>
      <c r="E140" s="185" t="str">
        <f>IF((C140=""),VLOOKUP(A140,Questions!B:G,4,FALSE),IF(C140="Yes",VLOOKUP(A140,Questions!B:G,6,FALSE),IF(C140="No",VLOOKUP(A140,Questions!B:G,5,FALSE),"N/A")))</f>
        <v>Describe your plan to separate institution data from other customers.</v>
      </c>
      <c r="F140" s="189"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59" customHeight="1" x14ac:dyDescent="0.15">
      <c r="A141" s="11" t="s">
        <v>208</v>
      </c>
      <c r="B141" s="22" t="str">
        <f>VLOOKUP(A141,Questions!$B$3:$C$256,2,FALSE)</f>
        <v>Will Institution's data be stored on any devices (database servers, file servers, SAN, NAS, …) configured with non-RFC 1918/4193 (i.e. publicly routable) IP addresses?</v>
      </c>
      <c r="C141" s="254" t="s">
        <v>19</v>
      </c>
      <c r="D141" s="259" t="s">
        <v>3184</v>
      </c>
      <c r="E141" s="185" t="str">
        <f>IF((C141=""),VLOOKUP(A141,Questions!B:G,4,FALSE),IF(C141="Yes",VLOOKUP(A141,Questions!B:G,6,FALSE),IF(C141="No",VLOOKUP(A141,Questions!B:G,5,FALSE),"N/A")))</f>
        <v xml:space="preserve"> </v>
      </c>
      <c r="F141" s="189"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72" customHeight="1" x14ac:dyDescent="0.15">
      <c r="A142" s="11" t="s">
        <v>209</v>
      </c>
      <c r="B142" s="22" t="str">
        <f>VLOOKUP(A142,Questions!$B$3:$C$256,2,FALSE)</f>
        <v>Is sensitive data encrypted, using secure protocols/algorithms, in transport? (e.g. system-to-client)</v>
      </c>
      <c r="C142" s="254" t="s">
        <v>16</v>
      </c>
      <c r="D142" s="259" t="s">
        <v>3185</v>
      </c>
      <c r="E142" s="185" t="str">
        <f>IF((C142=""),VLOOKUP(A142,Questions!B:G,4,FALSE),IF(C142="Yes",VLOOKUP(A142,Questions!B:G,6,FALSE),IF(C142="No",VLOOKUP(A142,Questions!B:G,5,FALSE),"N/A")))</f>
        <v>Summarize your transport encryption strategy</v>
      </c>
      <c r="F142" s="189"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60" customHeight="1" x14ac:dyDescent="0.15">
      <c r="A143" s="11" t="s">
        <v>210</v>
      </c>
      <c r="B143" s="22" t="str">
        <f>VLOOKUP(A143,Questions!$B$3:$C$256,2,FALSE)</f>
        <v>Is sensitive data encrypted, using secure protocols/algorithms, in storage? (e.g. disk encryption, at-rest, files, and within a running database)</v>
      </c>
      <c r="C143" s="254" t="s">
        <v>16</v>
      </c>
      <c r="D143" s="259" t="s">
        <v>3186</v>
      </c>
      <c r="E143" s="185" t="str">
        <f>IF((C143=""),VLOOKUP(A143,Questions!B:G,4,FALSE),IF(C143="Yes",VLOOKUP(A143,Questions!B:G,6,FALSE),IF(C143="No",VLOOKUP(A143,Questions!B:G,5,FALSE),"N/A")))</f>
        <v>Summarize your data encryption strategy and state what encryption options are available.</v>
      </c>
      <c r="F143" s="189"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72" customHeight="1" x14ac:dyDescent="0.15">
      <c r="A144" s="11" t="s">
        <v>211</v>
      </c>
      <c r="B144" s="22" t="str">
        <f>VLOOKUP(A144,Questions!$B$3:$C$256,2,FALSE)</f>
        <v>Do all cryptographic modules in use in your product conform to the Federal Information Processing Standards (FIPS PUB 140-2)?</v>
      </c>
      <c r="C144" s="254" t="s">
        <v>16</v>
      </c>
      <c r="D144" s="259" t="s">
        <v>3187</v>
      </c>
      <c r="E144" s="185">
        <f>IF((C144=""),VLOOKUP(A144,Questions!B:G,4,FALSE),IF(C144="Yes",VLOOKUP(A144,Questions!B:G,6,FALSE),IF(C144="No",VLOOKUP(A144,Questions!B:G,5,FALSE),"N/A")))</f>
        <v>0</v>
      </c>
      <c r="F144" s="189"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214" customHeight="1" x14ac:dyDescent="0.15">
      <c r="A145" s="11" t="s">
        <v>212</v>
      </c>
      <c r="B145" s="22" t="str">
        <f>VLOOKUP(A145,Questions!$B$3:$C$256,2,FALSE)</f>
        <v>At the completion of this contract, will data be returned to the institution and deleted from all your systems and archives?</v>
      </c>
      <c r="C145" s="254" t="s">
        <v>16</v>
      </c>
      <c r="D145" s="259" t="s">
        <v>3188</v>
      </c>
      <c r="E145" s="185" t="str">
        <f>IF((C145=""),VLOOKUP(A145,Questions!B:G,4,FALSE),IF(C145="Yes",VLOOKUP(A145,Questions!B:G,6,FALSE),IF(C145="No",VLOOKUP(A145,Questions!B:G,5,FALSE),"N/A")))</f>
        <v>State the length of time that Institution's data will be available in the system at the completion of the contract.</v>
      </c>
      <c r="F145" s="189"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60" customHeight="1" x14ac:dyDescent="0.15">
      <c r="A146" s="11" t="s">
        <v>213</v>
      </c>
      <c r="B146" s="22" t="str">
        <f>VLOOKUP(A146,Questions!$B$3:$C$256,2,FALSE)</f>
        <v>Will the institution's data be available within the system for a period of time at the completion of this contract?</v>
      </c>
      <c r="C146" s="254" t="s">
        <v>16</v>
      </c>
      <c r="D146" s="259" t="s">
        <v>3189</v>
      </c>
      <c r="E146" s="185" t="str">
        <f>IF((C146=""),VLOOKUP(A146,Questions!B:G,4,FALSE),IF(C146="Yes",VLOOKUP(A146,Questions!B:G,6,FALSE),IF(C146="No",VLOOKUP(A146,Questions!B:G,5,FALSE),"N/A")))</f>
        <v>State the length of time that Institution's data will be available in the system at the completion of the contract</v>
      </c>
      <c r="F146" s="189"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159" customHeight="1" x14ac:dyDescent="0.15">
      <c r="A147" s="11" t="s">
        <v>214</v>
      </c>
      <c r="B147" s="22" t="str">
        <f>VLOOKUP(A147,Questions!$B$3:$C$256,2,FALSE)</f>
        <v>Can the Institution extract a full or partial backup of data?</v>
      </c>
      <c r="C147" s="254" t="s">
        <v>16</v>
      </c>
      <c r="D147" s="259" t="s">
        <v>3326</v>
      </c>
      <c r="E147" s="185" t="str">
        <f>IF((C147=""),VLOOKUP(A147,Questions!B:G,4,FALSE),IF(C147="Yes",VLOOKUP(A147,Questions!B:G,6,FALSE),IF(C147="No",VLOOKUP(A147,Questions!B:G,5,FALSE),"N/A")))</f>
        <v>Provide a general summary of how full and partial backups of data can be extracted.</v>
      </c>
      <c r="F147" s="189"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159" customHeight="1" x14ac:dyDescent="0.15">
      <c r="A148" s="11" t="s">
        <v>215</v>
      </c>
      <c r="B148" s="22" t="str">
        <f>VLOOKUP(A148,Questions!$B$3:$C$256,2,FALSE)</f>
        <v>Are ownership rights to all data, inputs, outputs, and metadata retained by the institution?</v>
      </c>
      <c r="C148" s="254" t="s">
        <v>16</v>
      </c>
      <c r="D148" s="259" t="s">
        <v>3190</v>
      </c>
      <c r="E148" s="185" t="str">
        <f>IF((C148=""),VLOOKUP(A148,Questions!B:G,4,FALSE),IF(C148="Yes",VLOOKUP(A148,Questions!B:G,6,FALSE),IF(C148="No",VLOOKUP(A148,Questions!B:G,5,FALSE),"N/A")))</f>
        <v>Provide reference to your data ownership documention.</v>
      </c>
      <c r="F148" s="189"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172" customHeight="1" x14ac:dyDescent="0.15">
      <c r="A149" s="11" t="s">
        <v>216</v>
      </c>
      <c r="B149" s="22" t="str">
        <f>VLOOKUP(A149,Questions!$B$3:$C$256,2,FALSE)</f>
        <v>Are these rights retained even through a provider acquisition or bankruptcy event?</v>
      </c>
      <c r="C149" s="254" t="s">
        <v>16</v>
      </c>
      <c r="D149" s="259" t="s">
        <v>3191</v>
      </c>
      <c r="E149" s="185" t="str">
        <f>IF((C149=""),VLOOKUP(A149,Questions!B:G,4,FALSE),IF(C149="Yes",VLOOKUP(A149,Questions!B:G,6,FALSE),IF(C149="No",VLOOKUP(A149,Questions!B:G,5,FALSE),"N/A")))</f>
        <v xml:space="preserve"> Provide references, as needed.</v>
      </c>
      <c r="F149" s="189"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60" customHeight="1" x14ac:dyDescent="0.15">
      <c r="A150" s="11" t="s">
        <v>217</v>
      </c>
      <c r="B150" s="22" t="str">
        <f>VLOOKUP(A150,Questions!$B$3:$C$256,2,FALSE)</f>
        <v>In the event of imminent bankruptcy, closing of business, or retirement of service, will you provide 90 days for customers to get their data out of the system and migrate applications?</v>
      </c>
      <c r="C150" s="254" t="s">
        <v>16</v>
      </c>
      <c r="D150" s="268" t="s">
        <v>3192</v>
      </c>
      <c r="E150" s="185" t="str">
        <f>IF((C150=""),VLOOKUP(A150,Questions!B:G,4,FALSE),IF(C150="Yes",VLOOKUP(A150,Questions!B:G,6,FALSE),IF(C150="No",VLOOKUP(A150,Questions!B:G,5,FALSE),"N/A")))</f>
        <v>State how the institution will be notified of imminent termination</v>
      </c>
      <c r="F150" s="189"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131" customHeight="1" x14ac:dyDescent="0.15">
      <c r="A151" s="11" t="s">
        <v>218</v>
      </c>
      <c r="B151" s="22" t="str">
        <f>VLOOKUP(A151,Questions!$B$3:$C$256,2,FALSE)</f>
        <v>Are involatile backup copies made according to pre-defined schedules and securely stored and protected?</v>
      </c>
      <c r="C151" s="254" t="s">
        <v>16</v>
      </c>
      <c r="D151" s="259" t="s">
        <v>3193</v>
      </c>
      <c r="E151" s="185" t="str">
        <f>IF((C151=""),VLOOKUP(A151,Questions!B:G,4,FALSE),IF(C151="Yes",VLOOKUP(A151,Questions!B:G,6,FALSE),IF(C151="No",VLOOKUP(A151,Questions!B:G,5,FALSE),"N/A")))</f>
        <v>If your strategy uses different processes for services and data, ensure that all strategies are clearly stated and supported.</v>
      </c>
      <c r="F151" s="189"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207" customHeight="1" x14ac:dyDescent="0.15">
      <c r="A152" s="11" t="s">
        <v>219</v>
      </c>
      <c r="B152" s="22" t="str">
        <f>VLOOKUP(A152,Questions!$B$3:$C$256,2,FALSE)</f>
        <v>Do current backups include all operating system software, utilities, security software, application software, and data files necessary for recovery?</v>
      </c>
      <c r="C152" s="254" t="s">
        <v>16</v>
      </c>
      <c r="D152" s="259" t="s">
        <v>3194</v>
      </c>
      <c r="E152" s="185" t="str">
        <f>IF((C152=""),VLOOKUP(A152,Questions!B:G,4,FALSE),IF(C152="Yes",VLOOKUP(A152,Questions!B:G,6,FALSE),IF(C152="No",VLOOKUP(A152,Questions!B:G,5,FALSE),"N/A")))</f>
        <v>Decribe your overall strategy to accomplish these elements.</v>
      </c>
      <c r="F152" s="189"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30" customHeight="1" x14ac:dyDescent="0.15">
      <c r="A153" s="11" t="s">
        <v>220</v>
      </c>
      <c r="B153" s="22" t="str">
        <f>VLOOKUP(A153,Questions!$B$3:$C$256,2,FALSE)</f>
        <v>Are you performing off site backups? (i.e. digitally moved off site)</v>
      </c>
      <c r="C153" s="254" t="s">
        <v>16</v>
      </c>
      <c r="D153" s="268" t="s">
        <v>3195</v>
      </c>
      <c r="E153" s="185" t="str">
        <f>IF((C153=""),VLOOKUP(A153,Questions!B:G,4,FALSE),IF(C153="Yes",VLOOKUP(A153,Questions!B:G,6,FALSE),IF(C153="No",VLOOKUP(A153,Questions!B:G,5,FALSE),"N/A")))</f>
        <v>Summarize your off site backup strategy.</v>
      </c>
      <c r="F153" s="189"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6" customHeight="1" x14ac:dyDescent="0.15">
      <c r="A154" s="11" t="s">
        <v>221</v>
      </c>
      <c r="B154" s="22" t="str">
        <f>VLOOKUP(A154,Questions!$B$3:$C$256,2,FALSE)</f>
        <v>Are physical backups taken off site? (i.e. physically moved off site)</v>
      </c>
      <c r="C154" s="254" t="s">
        <v>19</v>
      </c>
      <c r="D154" s="25"/>
      <c r="E154" s="185" t="str">
        <f>IF((C154=""),VLOOKUP(A154,Questions!B:G,4,FALSE),IF(C154="Yes",VLOOKUP(A154,Questions!B:G,6,FALSE),IF(C154="No",VLOOKUP(A154,Questions!B:G,5,FALSE),"N/A")))</f>
        <v>State any plans to implement off site physical backups in your environment.</v>
      </c>
      <c r="F154" s="189"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6" customHeight="1" x14ac:dyDescent="0.15">
      <c r="A155" s="11" t="s">
        <v>222</v>
      </c>
      <c r="B155" s="22" t="str">
        <f>VLOOKUP(A155,Questions!$B$3:$C$256,2,FALSE)</f>
        <v>Do backups containing the institution's data ever leave the Institution's Data Zone either physically or via network routing?</v>
      </c>
      <c r="C155" s="254" t="s">
        <v>19</v>
      </c>
      <c r="D155" s="25"/>
      <c r="E155" s="185" t="str">
        <f>IF((C155=""),VLOOKUP(A155,Questions!B:G,4,FALSE),IF(C155="Yes",VLOOKUP(A155,Questions!B:G,6,FALSE),IF(C155="No",VLOOKUP(A155,Questions!B:G,5,FALSE),"N/A")))</f>
        <v xml:space="preserve"> </v>
      </c>
      <c r="F155" s="189"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60" customHeight="1" x14ac:dyDescent="0.15">
      <c r="A156" s="11" t="s">
        <v>223</v>
      </c>
      <c r="B156" s="22" t="str">
        <f>VLOOKUP(A156,Questions!$B$3:$C$256,2,FALSE)</f>
        <v>Are data backups encrypted?</v>
      </c>
      <c r="C156" s="254" t="s">
        <v>16</v>
      </c>
      <c r="D156" s="259" t="s">
        <v>3196</v>
      </c>
      <c r="E156" s="185" t="str">
        <f>IF((C156=""),VLOOKUP(A156,Questions!B:G,4,FALSE),IF(C156="Yes",VLOOKUP(A156,Questions!B:G,6,FALSE),IF(C156="No",VLOOKUP(A156,Questions!B:G,5,FALSE),"N/A")))</f>
        <v>Summarize the encryption algorithm/strategy you are using to secure backups.</v>
      </c>
      <c r="F156" s="189"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146" customHeight="1" x14ac:dyDescent="0.15">
      <c r="A157" s="11" t="s">
        <v>224</v>
      </c>
      <c r="B157" s="22" t="str">
        <f>VLOOKUP(A157,Questions!$B$3:$C$256,2,FALSE)</f>
        <v>Do you have a cryptographic key management process (generation, exchange, storage, safeguards, use, vetting, and replacement), that is documented and currently implemented, for all system components? (e.g. database, system, web, etc.)</v>
      </c>
      <c r="C157" s="254" t="s">
        <v>16</v>
      </c>
      <c r="D157" s="260" t="s">
        <v>3197</v>
      </c>
      <c r="E157" s="185" t="str">
        <f>IF((C157=""),VLOOKUP(A157,Questions!B:G,4,FALSE),IF(C157="Yes",VLOOKUP(A157,Questions!B:G,6,FALSE),IF(C157="No",VLOOKUP(A157,Questions!B:G,5,FALSE),"N/A")))</f>
        <v>Summarize your cryptographic key management process.</v>
      </c>
      <c r="F157" s="189"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158" customHeight="1" x14ac:dyDescent="0.15">
      <c r="A158" s="11" t="s">
        <v>225</v>
      </c>
      <c r="B158" s="22" t="str">
        <f>VLOOKUP(A158,Questions!$B$3:$C$256,2,FALSE)</f>
        <v>Do you have a media handling process, that is documented and currently implemented that meets established business needs and regulatory requirements, including end-of-life, repurposing, and data sanitization procedures?</v>
      </c>
      <c r="C158" s="254" t="s">
        <v>16</v>
      </c>
      <c r="D158" s="259" t="s">
        <v>3198</v>
      </c>
      <c r="E158" s="185" t="str">
        <f>IF((C158=""),VLOOKUP(A158,Questions!B:G,4,FALSE),IF(C158="Yes",VLOOKUP(A158,Questions!B:G,6,FALSE),IF(C158="No",VLOOKUP(A158,Questions!B:G,5,FALSE),"N/A")))</f>
        <v>Provide documented details of this process (link or attached).</v>
      </c>
      <c r="F158" s="189"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98" customHeight="1" x14ac:dyDescent="0.15">
      <c r="A159" s="11" t="s">
        <v>226</v>
      </c>
      <c r="B159" s="22" t="str">
        <f>VLOOKUP(A159,Questions!$B$3:$C$256,2,FALSE)</f>
        <v>Does the process described in DATA-19 adhere to DoD 5220.22-M and/or NIST SP 800-88 standards?</v>
      </c>
      <c r="C159" s="254" t="s">
        <v>16</v>
      </c>
      <c r="D159" s="259" t="s">
        <v>3199</v>
      </c>
      <c r="E159" s="185">
        <f>IF((C159=""),VLOOKUP(A159,Questions!B:G,4,FALSE),IF(C159="Yes",VLOOKUP(A159,Questions!B:G,6,FALSE),IF(C159="No",VLOOKUP(A159,Questions!B:G,5,FALSE),"N/A")))</f>
        <v>0</v>
      </c>
      <c r="F159" s="189"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98" customHeight="1" x14ac:dyDescent="0.15">
      <c r="A160" s="11" t="s">
        <v>227</v>
      </c>
      <c r="B160" s="22" t="str">
        <f>VLOOKUP(A160,Questions!$B$3:$C$256,2,FALSE)</f>
        <v>Is media used for long-term retention of business data and archival purposes stored in a secure, environmentally protected area?</v>
      </c>
      <c r="C160" s="254" t="s">
        <v>16</v>
      </c>
      <c r="D160" s="259" t="s">
        <v>3200</v>
      </c>
      <c r="E160" s="185" t="str">
        <f>IF((C160=""),VLOOKUP(A160,Questions!B:G,4,FALSE),IF(C160="Yes",VLOOKUP(A160,Questions!B:G,6,FALSE),IF(C160="No",VLOOKUP(A160,Questions!B:G,5,FALSE),"N/A")))</f>
        <v>Provide a general summary of your archival environment.</v>
      </c>
      <c r="F160" s="189"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145" customHeight="1" x14ac:dyDescent="0.15">
      <c r="A161" s="11" t="s">
        <v>228</v>
      </c>
      <c r="B161" s="22" t="str">
        <f>VLOOKUP(A161,Questions!$B$3:$C$256,2,FALSE)</f>
        <v>Will you handle data in a FERPA compliant manner?</v>
      </c>
      <c r="C161" s="254" t="s">
        <v>16</v>
      </c>
      <c r="D161" s="259" t="s">
        <v>3201</v>
      </c>
      <c r="E161" s="185" t="str">
        <f>IF((C161=""),VLOOKUP(A161,Questions!B:G,4,FALSE),IF(C161="Yes",VLOOKUP(A161,Questions!B:G,6,FALSE),IF(C161="No",VLOOKUP(A161,Questions!B:G,5,FALSE),"N/A")))</f>
        <v>Describe how FERPA compliance is integrated into your process and procedures.</v>
      </c>
      <c r="F161" s="189"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258" customHeight="1" x14ac:dyDescent="0.15">
      <c r="A162" s="11" t="s">
        <v>229</v>
      </c>
      <c r="B162" s="22" t="str">
        <f>VLOOKUP(A162,Questions!$B$3:$C$256,2,FALSE)</f>
        <v>Does your staff (or third party) have access to Institutional data (e.g., financial, PHI or other sensitive information) through any means?</v>
      </c>
      <c r="C162" s="254" t="s">
        <v>16</v>
      </c>
      <c r="D162" s="261" t="s">
        <v>3202</v>
      </c>
      <c r="E162" s="185" t="str">
        <f>IF((C162=""),VLOOKUP(A162,Questions!B:G,4,FALSE),IF(C162="Yes",VLOOKUP(A162,Questions!B:G,6,FALSE),IF(C162="No",VLOOKUP(A162,Questions!B:G,5,FALSE),"N/A")))</f>
        <v>Summarize what access staff (or third parties) have to institutional data.</v>
      </c>
      <c r="F162" s="189"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111" customHeight="1" x14ac:dyDescent="0.15">
      <c r="A163" s="11" t="s">
        <v>230</v>
      </c>
      <c r="B163" s="22" t="str">
        <f>VLOOKUP(A163,Questions!$B$3:$C$256,2,FALSE)</f>
        <v>Do you have a documented and currently implemented strategy for securing employee workstations when they work remotely? (i.e. not in a trusted computing environment)</v>
      </c>
      <c r="C163" s="254" t="s">
        <v>16</v>
      </c>
      <c r="D163" s="259" t="s">
        <v>3203</v>
      </c>
      <c r="E163" s="185" t="str">
        <f>IF((C163=""),VLOOKUP(A163,Questions!B:G,4,FALSE),IF(C163="Yes",VLOOKUP(A163,Questions!B:G,6,FALSE),IF(C163="No",VLOOKUP(A163,Questions!B:G,5,FALSE),"N/A")))</f>
        <v>Provide a detailed summary outlining the security controls implemented to protect the Institution's data.</v>
      </c>
      <c r="F163" s="189"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87" t="s">
        <v>1767</v>
      </c>
      <c r="B164" s="287"/>
      <c r="C164" s="19" t="s">
        <v>13</v>
      </c>
      <c r="D164" s="19" t="s">
        <v>14</v>
      </c>
      <c r="E164" s="184" t="s">
        <v>15</v>
      </c>
      <c r="F164" s="188" t="s">
        <v>3108</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0" customHeight="1" x14ac:dyDescent="0.15">
      <c r="A165" s="11" t="s">
        <v>231</v>
      </c>
      <c r="B165" s="22" t="str">
        <f>VLOOKUP(A165,Questions!$B$3:$C$256,2,FALSE)</f>
        <v>Does the hosting provider have a SOC 2 Type 2 report available?</v>
      </c>
      <c r="C165" s="8"/>
      <c r="D165" s="9"/>
      <c r="E165" s="185" t="str">
        <f>IF((C165=""),VLOOKUP(A165,Questions!B:G,4,FALSE),IF(C165="Yes",VLOOKUP(A165,Questions!B:G,6,FALSE),IF(C165="No",VLOOKUP(A165,Questions!B:G,5,FALSE),"N/A")))</f>
        <v xml:space="preserve"> </v>
      </c>
      <c r="F165" s="189"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158" customHeight="1" x14ac:dyDescent="0.15">
      <c r="A166" s="11" t="s">
        <v>232</v>
      </c>
      <c r="B166" s="22" t="str">
        <f>VLOOKUP(A166,Questions!$B$3:$C$256,2,FALSE)</f>
        <v>Are you generally able to accommodate storing each institution's data within their geographic region?</v>
      </c>
      <c r="C166" s="254" t="s">
        <v>16</v>
      </c>
      <c r="D166" s="258" t="s">
        <v>3204</v>
      </c>
      <c r="E166" s="185">
        <f>IF((C166=""),VLOOKUP(A166,Questions!B:G,4,FALSE),IF(C166="Yes",VLOOKUP(A166,Questions!B:G,6,FALSE),IF(C166="No",VLOOKUP(A166,Questions!B:G,5,FALSE),"N/A")))</f>
        <v>0</v>
      </c>
      <c r="F166" s="189"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6" customHeight="1" x14ac:dyDescent="0.15">
      <c r="A167" s="11" t="s">
        <v>233</v>
      </c>
      <c r="B167" s="22" t="str">
        <f>VLOOKUP(A167,Questions!$B$3:$C$256,2,FALSE)</f>
        <v>Are the data centers staffed 24 hours a day, seven days a week (i.e., 24x7x365)?</v>
      </c>
      <c r="C167" s="8"/>
      <c r="D167" s="9"/>
      <c r="E167" s="185" t="str">
        <f>IF((C167=""),VLOOKUP(A167,Questions!B:G,4,FALSE),IF(C167="Yes",VLOOKUP(A167,Questions!B:G,6,FALSE),IF(C167="No",VLOOKUP(A167,Questions!B:G,5,FALSE),"N/A")))</f>
        <v xml:space="preserve"> </v>
      </c>
      <c r="F167" s="189"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6" customHeight="1" x14ac:dyDescent="0.15">
      <c r="A168" s="11" t="s">
        <v>234</v>
      </c>
      <c r="B168" s="22" t="str">
        <f>VLOOKUP(A168,Questions!$B$3:$C$256,2,FALSE)</f>
        <v>Are your servers separated from other companies via a physical barrier, such as a cage or hardened walls?</v>
      </c>
      <c r="C168" s="8"/>
      <c r="D168" s="9"/>
      <c r="E168" s="185" t="str">
        <f>IF((C168=""),VLOOKUP(A168,Questions!B:G,4,FALSE),IF(C168="Yes",VLOOKUP(A168,Questions!B:G,6,FALSE),IF(C168="No",VLOOKUP(A168,Questions!B:G,5,FALSE),"N/A")))</f>
        <v xml:space="preserve"> </v>
      </c>
      <c r="F168" s="189"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6" customHeight="1" x14ac:dyDescent="0.15">
      <c r="A169" s="11" t="s">
        <v>235</v>
      </c>
      <c r="B169" s="22" t="str">
        <f>VLOOKUP(A169,Questions!$B$3:$C$256,2,FALSE)</f>
        <v>Does a physical barrier fully enclose the physical space preventing unauthorized physical contact with any of your devices?</v>
      </c>
      <c r="C169" s="8"/>
      <c r="D169" s="9"/>
      <c r="E169" s="185" t="str">
        <f>IF((C169=""),VLOOKUP(A169,Questions!B:G,4,FALSE),IF(C169="Yes",VLOOKUP(A169,Questions!B:G,6,FALSE),IF(C169="No",VLOOKUP(A169,Questions!B:G,5,FALSE),"N/A")))</f>
        <v xml:space="preserve"> </v>
      </c>
      <c r="F169" s="189"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72" customHeight="1" x14ac:dyDescent="0.15">
      <c r="A170" s="11" t="s">
        <v>236</v>
      </c>
      <c r="B170" s="22" t="str">
        <f>VLOOKUP(A170,Questions!$B$3:$C$256,2,FALSE)</f>
        <v>Are your primary and secondary data centers geographically diverse?</v>
      </c>
      <c r="C170" s="254" t="s">
        <v>16</v>
      </c>
      <c r="D170" s="258" t="s">
        <v>3205</v>
      </c>
      <c r="E170" s="185" t="str">
        <f>IF((C170=""),VLOOKUP(A170,Questions!B:G,4,FALSE),IF(C170="Yes",VLOOKUP(A170,Questions!B:G,6,FALSE),IF(C170="No",VLOOKUP(A170,Questions!B:G,5,FALSE),"N/A")))</f>
        <v>State your primary and secondary data center locations. For cloud infrastructures, state the primary and secondary zones.</v>
      </c>
      <c r="F170" s="189"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60" customHeight="1" x14ac:dyDescent="0.15">
      <c r="A171" s="11" t="s">
        <v>237</v>
      </c>
      <c r="B171" s="22" t="str">
        <f>VLOOKUP(A171,Questions!$B$3:$C$256,2,FALSE)</f>
        <v>If outsourced or co-located, is there a contract in place to prevent data from leaving the Institution's Data Zone?</v>
      </c>
      <c r="C171" s="254" t="s">
        <v>16</v>
      </c>
      <c r="D171" s="258" t="s">
        <v>3206</v>
      </c>
      <c r="E171" s="185" t="str">
        <f>IF((C171=""),VLOOKUP(A171,Questions!B:G,4,FALSE),IF(C171="Yes",VLOOKUP(A171,Questions!B:G,6,FALSE),IF(C171="No",VLOOKUP(A171,Questions!B:G,5,FALSE),"N/A")))</f>
        <v>Summarize the strategy for removing Institution's data from its Data Zone.</v>
      </c>
      <c r="F171" s="189"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60" customHeight="1" x14ac:dyDescent="0.15">
      <c r="A172" s="11" t="s">
        <v>238</v>
      </c>
      <c r="B172" s="22" t="str">
        <f>VLOOKUP(A172,Questions!$B$3:$C$256,2,FALSE)</f>
        <v>What Tier Level is your data center (per levels defined by the Uptime Institute)?</v>
      </c>
      <c r="C172" s="8"/>
      <c r="D172" s="9"/>
      <c r="E172" s="185" t="str">
        <f>IF((C172=""),VLOOKUP(A172,Questions!B:G,4,FALSE),IF(C172="Yes",VLOOKUP(A172,Questions!B:G,6,FALSE),IF(C172="No",VLOOKUP(A172,Questions!B:G,5,FALSE),"N/A")))</f>
        <v>Review the Uptime Institute's level/tier direction provided on their website if you need addition information</v>
      </c>
      <c r="F172" s="189"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142" customHeight="1" x14ac:dyDescent="0.15">
      <c r="A173" s="11" t="s">
        <v>239</v>
      </c>
      <c r="B173" s="22" t="str">
        <f>VLOOKUP(A173,Questions!$B$3:$C$256,2,FALSE)</f>
        <v>Is the service hosted in a high availability environment?</v>
      </c>
      <c r="C173" s="254" t="s">
        <v>16</v>
      </c>
      <c r="D173" s="258" t="s">
        <v>3207</v>
      </c>
      <c r="E173" s="185" t="str">
        <f>IF((C173=""),VLOOKUP(A173,Questions!B:G,4,FALSE),IF(C173="Yes",VLOOKUP(A173,Questions!B:G,6,FALSE),IF(C173="No",VLOOKUP(A173,Questions!B:G,5,FALSE),"N/A")))</f>
        <v>Provide a summary to support your response selection.</v>
      </c>
      <c r="F173" s="189"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45" customHeight="1" x14ac:dyDescent="0.15">
      <c r="A174" s="11" t="s">
        <v>240</v>
      </c>
      <c r="B174" s="22" t="str">
        <f>VLOOKUP(A174,Questions!$B$3:$C$256,2,FALSE)</f>
        <v xml:space="preserve">Is redundant power available for all datacenters where institution data will reside? </v>
      </c>
      <c r="C174" s="8"/>
      <c r="D174" s="9"/>
      <c r="E174" s="185" t="str">
        <f>IF((C174=""),VLOOKUP(A174,Questions!B:G,4,FALSE),IF(C174="Yes",VLOOKUP(A174,Questions!B:G,6,FALSE),IF(C174="No",VLOOKUP(A174,Questions!B:G,5,FALSE),"N/A")))</f>
        <v xml:space="preserve"> </v>
      </c>
      <c r="F174" s="189"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30" customHeight="1" x14ac:dyDescent="0.15">
      <c r="A175" s="11" t="s">
        <v>241</v>
      </c>
      <c r="B175" s="22" t="str">
        <f>VLOOKUP(A175,Questions!$B$3:$C$256,2,FALSE)</f>
        <v>Are redundant power strategies tested?</v>
      </c>
      <c r="C175" s="8"/>
      <c r="D175" s="9"/>
      <c r="E175" s="185" t="str">
        <f>IF((C175=""),VLOOKUP(A175,Questions!B:G,4,FALSE),IF(C175="Yes",VLOOKUP(A175,Questions!B:G,6,FALSE),IF(C175="No",VLOOKUP(A175,Questions!B:G,5,FALSE),"N/A")))</f>
        <v xml:space="preserve"> </v>
      </c>
      <c r="F175" s="189"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6" customHeight="1" x14ac:dyDescent="0.15">
      <c r="A176" s="11" t="s">
        <v>242</v>
      </c>
      <c r="B176" s="22" t="str">
        <f>VLOOKUP(A176,Questions!$B$3:$C$256,2,FALSE)</f>
        <v>Describe or provide a reference to the availability of cooling and fire suppression systems in all datacenters where institution data will reside.</v>
      </c>
      <c r="C176" s="308"/>
      <c r="D176" s="308"/>
      <c r="E176" s="185" t="str">
        <f>IF((C176=""),VLOOKUP(A176,Questions!B:G,4,FALSE),IF(C176="Yes",VLOOKUP(A176,Questions!B:G,6,FALSE),IF(C176="No",VLOOKUP(A176,Questions!B:G,5,FALSE),"N/A")))</f>
        <v>Ensure that all parts of DCTR-12 are clearly stated in your response.</v>
      </c>
      <c r="F176" s="189"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6" customHeight="1" x14ac:dyDescent="0.15">
      <c r="A177" s="11" t="s">
        <v>243</v>
      </c>
      <c r="B177" s="22" t="str">
        <f>VLOOKUP(A177,Questions!$B$3:$C$256,2,FALSE)</f>
        <v>Do you have Internet Service Provider (ISP) Redundancy?</v>
      </c>
      <c r="C177" s="8"/>
      <c r="D177" s="26"/>
      <c r="E177" s="185" t="str">
        <f>IF((C177=""),VLOOKUP(A177,Questions!B:G,4,FALSE),IF(C177="Yes",VLOOKUP(A177,Questions!B:G,6,FALSE),IF(C177="No",VLOOKUP(A177,Questions!B:G,5,FALSE),"N/A")))</f>
        <v>State the ISP provider(s) in addition to the number of ISPs that provide connectivity.</v>
      </c>
      <c r="F177" s="189"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45" customHeight="1" x14ac:dyDescent="0.15">
      <c r="A178" s="11" t="s">
        <v>244</v>
      </c>
      <c r="B178" s="22" t="str">
        <f>VLOOKUP(A178,Questions!$B$3:$C$256,2,FALSE)</f>
        <v>Does every datacenter where the Institution's data will reside have multiple telephone company or network provider entrances to the facility?</v>
      </c>
      <c r="C178" s="8"/>
      <c r="D178" s="26"/>
      <c r="E178" s="185" t="str">
        <f>IF((C178=""),VLOOKUP(A178,Questions!B:G,4,FALSE),IF(C178="Yes",VLOOKUP(A178,Questions!B:G,6,FALSE),IF(C178="No",VLOOKUP(A178,Questions!B:G,5,FALSE),"N/A")))</f>
        <v xml:space="preserve"> </v>
      </c>
      <c r="F178" s="189"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72" customHeight="1" x14ac:dyDescent="0.15">
      <c r="A179" s="11" t="s">
        <v>245</v>
      </c>
      <c r="B179" s="22" t="str">
        <f>VLOOKUP(A179,Questions!$B$3:$C$256,2,FALSE)</f>
        <v>Are you requiring multi-factor authentication for administrators of your cloud environment?</v>
      </c>
      <c r="C179" s="254" t="s">
        <v>16</v>
      </c>
      <c r="D179" s="260" t="s">
        <v>3208</v>
      </c>
      <c r="E179" s="185" t="str">
        <f>IF((C179=""),VLOOKUP(A179,Questions!B:G,4,FALSE),IF(C179="Yes",VLOOKUP(A179,Questions!B:G,6,FALSE),IF(C179="No",VLOOKUP(A179,Questions!B:G,5,FALSE),"N/A")))</f>
        <v>State which model of MFA you are using.</v>
      </c>
      <c r="F179" s="189"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0" customHeight="1" x14ac:dyDescent="0.15">
      <c r="A180" s="11" t="s">
        <v>246</v>
      </c>
      <c r="B180" s="22" t="str">
        <f>VLOOKUP(A180,Questions!$B$3:$C$256,2,FALSE)</f>
        <v>Are you using your cloud providers available hardening tools or pre-hardened images?</v>
      </c>
      <c r="C180" s="254" t="s">
        <v>16</v>
      </c>
      <c r="D180" s="260" t="s">
        <v>3209</v>
      </c>
      <c r="E180" s="185" t="str">
        <f>IF((C180=""),VLOOKUP(A180,Questions!B:G,4,FALSE),IF(C180="Yes",VLOOKUP(A180,Questions!B:G,6,FALSE),IF(C180="No",VLOOKUP(A180,Questions!B:G,5,FALSE),"N/A")))</f>
        <v xml:space="preserve"> </v>
      </c>
      <c r="F180" s="189"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1" customFormat="1" ht="30" customHeight="1" x14ac:dyDescent="0.15">
      <c r="A181" s="11" t="s">
        <v>247</v>
      </c>
      <c r="B181" s="22" t="str">
        <f>VLOOKUP(A181,Questions!$B$3:$C$256,2,FALSE)</f>
        <v>Does your cloud vendor have access to your encryption keys?</v>
      </c>
      <c r="C181" s="254" t="s">
        <v>19</v>
      </c>
      <c r="D181" s="268" t="s">
        <v>3210</v>
      </c>
      <c r="E181" s="185">
        <f>IF((C181=""),VLOOKUP(A181,Questions!B:G,4,FALSE),IF(C181="Yes",VLOOKUP(A181,Questions!B:G,6,FALSE),IF(C181="No",VLOOKUP(A181,Questions!B:G,5,FALSE),"N/A")))</f>
        <v>0</v>
      </c>
      <c r="F181" s="189" t="str">
        <f>VLOOKUP(A181,'Analyst Report'!$A$38:$E$287,5,FALSE)</f>
        <v xml:space="preserve"> </v>
      </c>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row>
    <row r="182" spans="1:256" ht="36" customHeight="1" x14ac:dyDescent="0.2">
      <c r="A182" s="287" t="str">
        <f>IF(OR($C$29="No",$C$29="Yes"),"DRP - Respond to as many questions below as possible.","Disaster Recovery Plan")</f>
        <v>DRP - Respond to as many questions below as possible.</v>
      </c>
      <c r="B182" s="287"/>
      <c r="C182" s="19" t="s">
        <v>13</v>
      </c>
      <c r="D182" s="19" t="s">
        <v>14</v>
      </c>
      <c r="E182" s="184" t="s">
        <v>15</v>
      </c>
      <c r="F182" s="188" t="s">
        <v>3108</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30" customHeight="1" x14ac:dyDescent="0.15">
      <c r="A183" s="11" t="s">
        <v>248</v>
      </c>
      <c r="B183" s="22" t="str">
        <f>VLOOKUP(A183,Questions!$B$3:$C$256,2,FALSE)</f>
        <v>Describe or provide a reference to your Disaster Recovery Plan (DRP).</v>
      </c>
      <c r="C183" s="307" t="s">
        <v>3112</v>
      </c>
      <c r="D183" s="308"/>
      <c r="E183" s="185" t="str">
        <f>IF((C183=""),VLOOKUP(A183,Questions!B:G,4,FALSE),IF(C183="Yes",VLOOKUP(A183,Questions!B:G,6,FALSE),IF(C183="No",VLOOKUP(A183,Questions!B:G,5,FALSE),"N/A")))</f>
        <v>N/A</v>
      </c>
      <c r="F183" s="189"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6" customHeight="1" x14ac:dyDescent="0.15">
      <c r="A184" s="11" t="s">
        <v>249</v>
      </c>
      <c r="B184" s="22" t="str">
        <f>VLOOKUP(A184,Questions!$B$3:$C$256,2,FALSE)</f>
        <v>Is an owner assigned who is responsible for the maintenance and review of the DRP?</v>
      </c>
      <c r="C184" s="254" t="s">
        <v>16</v>
      </c>
      <c r="D184" s="268" t="s">
        <v>3211</v>
      </c>
      <c r="E184" s="185" t="str">
        <f>IF((C184=""),VLOOKUP(A184,Questions!B:G,4,FALSE),IF(C184="Yes",VLOOKUP(A184,Questions!B:G,6,FALSE),IF(C184="No",VLOOKUP(A184,Questions!B:G,5,FALSE),"N/A")))</f>
        <v>State the responsible owner, or position title.</v>
      </c>
      <c r="F184" s="189"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6" customHeight="1" x14ac:dyDescent="0.15">
      <c r="A185" s="11" t="s">
        <v>250</v>
      </c>
      <c r="B185" s="22" t="str">
        <f>VLOOKUP(A185,Questions!$B$3:$C$256,2,FALSE)</f>
        <v>Can the Institution review your DRP and supporting documentation?</v>
      </c>
      <c r="C185" s="254" t="s">
        <v>16</v>
      </c>
      <c r="D185" s="268" t="s">
        <v>3212</v>
      </c>
      <c r="E185" s="185" t="str">
        <f>IF((C185=""),VLOOKUP(A185,Questions!B:G,4,FALSE),IF(C185="Yes",VLOOKUP(A185,Questions!B:G,6,FALSE),IF(C185="No",VLOOKUP(A185,Questions!B:G,5,FALSE),"N/A")))</f>
        <v>Provide DRP with your submission of this fully-populated HECVAT</v>
      </c>
      <c r="F185" s="189"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6" customHeight="1" x14ac:dyDescent="0.15">
      <c r="A186" s="11" t="s">
        <v>251</v>
      </c>
      <c r="B186" s="22" t="str">
        <f>VLOOKUP(A186,Questions!$B$3:$C$256,2,FALSE)</f>
        <v>Are any disaster recovery locations outside the Institution's geographic region?</v>
      </c>
      <c r="C186" s="254" t="s">
        <v>19</v>
      </c>
      <c r="D186" s="268" t="s">
        <v>3213</v>
      </c>
      <c r="E186" s="185">
        <f>IF((C186=""),VLOOKUP(A186,Questions!B:G,4,FALSE),IF(C186="Yes",VLOOKUP(A186,Questions!B:G,6,FALSE),IF(C186="No",VLOOKUP(A186,Questions!B:G,5,FALSE),"N/A")))</f>
        <v>0</v>
      </c>
      <c r="F186" s="189"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60" customHeight="1" x14ac:dyDescent="0.15">
      <c r="A187" s="11" t="s">
        <v>252</v>
      </c>
      <c r="B187" s="22" t="str">
        <f>VLOOKUP(A187,Questions!$B$3:$C$256,2,FALSE)</f>
        <v>Does your organization have a disaster recovery site or a contracted Disaster Recovery provider?</v>
      </c>
      <c r="C187" s="254" t="s">
        <v>16</v>
      </c>
      <c r="D187" s="268" t="s">
        <v>3212</v>
      </c>
      <c r="E187" s="185" t="str">
        <f>IF((C187=""),VLOOKUP(A187,Questions!B:G,4,FALSE),IF(C187="Yes",VLOOKUP(A187,Questions!B:G,6,FALSE),IF(C187="No",VLOOKUP(A187,Questions!B:G,5,FALSE),"N/A")))</f>
        <v>Summarize your disaster recovery strategy including the type of availability your disaster recovery site provides.</v>
      </c>
      <c r="F187" s="189"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98" customHeight="1" x14ac:dyDescent="0.15">
      <c r="A188" s="11" t="s">
        <v>253</v>
      </c>
      <c r="B188" s="22" t="str">
        <f>VLOOKUP(A188,Questions!$B$3:$C$256,2,FALSE)</f>
        <v>Does your organization conduct an annual test of relocating to this site for disaster recovery purposes?</v>
      </c>
      <c r="C188" s="254" t="s">
        <v>16</v>
      </c>
      <c r="D188" s="258" t="s">
        <v>3214</v>
      </c>
      <c r="E188" s="185" t="str">
        <f>IF((C188=""),VLOOKUP(A188,Questions!B:G,4,FALSE),IF(C188="Yes",VLOOKUP(A188,Questions!B:G,6,FALSE),IF(C188="No",VLOOKUP(A188,Questions!B:G,5,FALSE),"N/A")))</f>
        <v>Summarize your disaster recovery relocation testing strategy.</v>
      </c>
      <c r="F188" s="189"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6" customHeight="1" x14ac:dyDescent="0.15">
      <c r="A189" s="11" t="s">
        <v>254</v>
      </c>
      <c r="B189" s="22" t="str">
        <f>VLOOKUP(A189,Questions!$B$3:$C$256,2,FALSE)</f>
        <v>Is there a defined problem/issue escalation plan in your DRP for impacted clients?</v>
      </c>
      <c r="C189" s="254" t="s">
        <v>16</v>
      </c>
      <c r="D189" s="268" t="s">
        <v>3212</v>
      </c>
      <c r="E189" s="185" t="str">
        <f>IF((C189=""),VLOOKUP(A189,Questions!B:G,4,FALSE),IF(C189="Yes",VLOOKUP(A189,Questions!B:G,6,FALSE),IF(C189="No",VLOOKUP(A189,Questions!B:G,5,FALSE),"N/A")))</f>
        <v>Summarize your problem/issue escalation plan.</v>
      </c>
      <c r="F189" s="189"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6" customHeight="1" x14ac:dyDescent="0.15">
      <c r="A190" s="11" t="s">
        <v>255</v>
      </c>
      <c r="B190" s="22" t="str">
        <f>VLOOKUP(A190,Questions!$B$3:$C$256,2,FALSE)</f>
        <v>Is there a documented communication plan in your DRP for impacted clients?</v>
      </c>
      <c r="C190" s="254" t="s">
        <v>16</v>
      </c>
      <c r="D190" s="268" t="s">
        <v>3212</v>
      </c>
      <c r="E190" s="185" t="str">
        <f>IF((C190=""),VLOOKUP(A190,Questions!B:G,4,FALSE),IF(C190="Yes",VLOOKUP(A190,Questions!B:G,6,FALSE),IF(C190="No",VLOOKUP(A190,Questions!B:G,5,FALSE),"N/A")))</f>
        <v>Summarize your documented communication plan in your DRP.</v>
      </c>
      <c r="F190" s="189"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98" customHeight="1" x14ac:dyDescent="0.15">
      <c r="A191" s="11" t="s">
        <v>256</v>
      </c>
      <c r="B191" s="22" t="str">
        <f>VLOOKUP(A191,Questions!$B$3:$C$256,2,FALSE)</f>
        <v>Describe or provide a reference to how your disaster recovery plan is tested? (i.e. scope of DR tests, end-to-end testing, etc.)</v>
      </c>
      <c r="C191" s="307" t="s">
        <v>2</v>
      </c>
      <c r="D191" s="308"/>
      <c r="E191" s="185" t="str">
        <f>IF((C191=""),VLOOKUP(A191,Questions!B:G,4,FALSE),IF(C191="Yes",VLOOKUP(A191,Questions!B:G,6,FALSE),IF(C191="No",VLOOKUP(A191,Questions!B:G,5,FALSE),"N/A")))</f>
        <v>N/A</v>
      </c>
      <c r="F191" s="189"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0" customHeight="1" x14ac:dyDescent="0.15">
      <c r="A192" s="11" t="s">
        <v>257</v>
      </c>
      <c r="B192" s="22" t="str">
        <f>VLOOKUP(A192,Questions!$B$3:$C$256,2,FALSE)</f>
        <v>Has the Disaster Recovery Plan been tested in the last year?</v>
      </c>
      <c r="C192" s="254" t="s">
        <v>16</v>
      </c>
      <c r="D192" s="268" t="s">
        <v>3215</v>
      </c>
      <c r="E192" s="185" t="str">
        <f>IF((C192=""),VLOOKUP(A192,Questions!B:G,4,FALSE),IF(C192="Yes",VLOOKUP(A192,Questions!B:G,6,FALSE),IF(C192="No",VLOOKUP(A192,Questions!B:G,5,FALSE),"N/A")))</f>
        <v>Please provide a summary of the results in Additional Information (including actual recovery time).</v>
      </c>
      <c r="F192" s="189"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45" customHeight="1" x14ac:dyDescent="0.15">
      <c r="A193" s="11" t="s">
        <v>258</v>
      </c>
      <c r="B193" s="22" t="str">
        <f>VLOOKUP(A193,Questions!$B$3:$C$256,2,FALSE)</f>
        <v>Are all components of the DRP reviewed at least annually and updated as needed to reflect change?</v>
      </c>
      <c r="C193" s="254" t="s">
        <v>16</v>
      </c>
      <c r="D193" s="268" t="s">
        <v>3215</v>
      </c>
      <c r="E193" s="185" t="str">
        <f>IF((C193=""),VLOOKUP(A193,Questions!B:G,4,FALSE),IF(C193="Yes",VLOOKUP(A193,Questions!B:G,6,FALSE),IF(C193="No",VLOOKUP(A193,Questions!B:G,5,FALSE),"N/A")))</f>
        <v>Summarize your DRP review and update processes and/or procedures.</v>
      </c>
      <c r="F193" s="189"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87" t="s">
        <v>1769</v>
      </c>
      <c r="B194" s="287"/>
      <c r="C194" s="19" t="s">
        <v>13</v>
      </c>
      <c r="D194" s="19" t="s">
        <v>14</v>
      </c>
      <c r="E194" s="184" t="s">
        <v>15</v>
      </c>
      <c r="F194" s="188" t="s">
        <v>3108</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72" customHeight="1" x14ac:dyDescent="0.15">
      <c r="A195" s="11" t="s">
        <v>259</v>
      </c>
      <c r="B195" s="22" t="str">
        <f>VLOOKUP(A195,Questions!$B$3:$C$309,2,FALSE)</f>
        <v>Are you utilizing a stateful packet inspection (SPI) firewall?</v>
      </c>
      <c r="C195" s="254" t="s">
        <v>16</v>
      </c>
      <c r="D195" s="258" t="s">
        <v>3216</v>
      </c>
      <c r="E195" s="185" t="str">
        <f>IF((C195=""),VLOOKUP(A195,Questions!B:G,4,FALSE),IF(C195="Yes",VLOOKUP(A195,Questions!B:G,6,FALSE),IF(C195="No",VLOOKUP(A195,Questions!B:G,5,FALSE),"N/A")))</f>
        <v>Describe the currently implemented SPI firewall.</v>
      </c>
      <c r="F195" s="189"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111" customHeight="1" x14ac:dyDescent="0.15">
      <c r="A196" s="11" t="s">
        <v>260</v>
      </c>
      <c r="B196" s="22" t="str">
        <f>VLOOKUP(A196,Questions!$B$3:$C$256,2,FALSE)</f>
        <v>Is authority for firewall change approval documented?  Please list approver names or titles in Additional Info</v>
      </c>
      <c r="C196" s="254" t="s">
        <v>16</v>
      </c>
      <c r="D196" s="258" t="s">
        <v>3217</v>
      </c>
      <c r="E196" s="185" t="str">
        <f>IF((C196=""),VLOOKUP(A196,Questions!B:G,4,FALSE),IF(C196="Yes",VLOOKUP(A196,Questions!B:G,6,FALSE),IF(C196="No",VLOOKUP(A196,Questions!B:G,5,FALSE),"N/A")))</f>
        <v>List approver names or titles.</v>
      </c>
      <c r="F196" s="189"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60" customHeight="1" x14ac:dyDescent="0.15">
      <c r="A197" s="11" t="s">
        <v>261</v>
      </c>
      <c r="B197" s="22" t="str">
        <f>VLOOKUP(A197,Questions!$B$3:$C$256,2,FALSE)</f>
        <v>Do you have a documented policy for firewall change requests?</v>
      </c>
      <c r="C197" s="254" t="s">
        <v>16</v>
      </c>
      <c r="D197" s="258" t="s">
        <v>3218</v>
      </c>
      <c r="E197" s="185" t="str">
        <f>IF((C197=""),VLOOKUP(A197,Questions!B:G,4,FALSE),IF(C197="Yes",VLOOKUP(A197,Questions!B:G,6,FALSE),IF(C197="No",VLOOKUP(A197,Questions!B:G,5,FALSE),"N/A")))</f>
        <v>Describe your documented firewall change request policy.</v>
      </c>
      <c r="F197" s="189"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6" customHeight="1" x14ac:dyDescent="0.15">
      <c r="A198" s="11" t="s">
        <v>262</v>
      </c>
      <c r="B198" s="22" t="str">
        <f>VLOOKUP(A198,Questions!$B$3:$C$256,2,FALSE)</f>
        <v>Have you implemented an Intrusion Detection System (network-based)?</v>
      </c>
      <c r="C198" s="254" t="s">
        <v>16</v>
      </c>
      <c r="D198" s="258" t="s">
        <v>3219</v>
      </c>
      <c r="E198" s="185" t="str">
        <f>IF((C198=""),VLOOKUP(A198,Questions!B:G,4,FALSE),IF(C198="Yes",VLOOKUP(A198,Questions!B:G,6,FALSE),IF(C198="No",VLOOKUP(A198,Questions!B:G,5,FALSE),"N/A")))</f>
        <v>Describe the currently implemented IDS.</v>
      </c>
      <c r="F198" s="189"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185" customHeight="1" x14ac:dyDescent="0.15">
      <c r="A199" s="11" t="s">
        <v>263</v>
      </c>
      <c r="B199" s="22" t="str">
        <f>VLOOKUP(A199,Questions!$B$3:$C$256,2,FALSE)</f>
        <v>Have you implemented an Intrusion Prevention System (network-based)?</v>
      </c>
      <c r="C199" s="254" t="s">
        <v>16</v>
      </c>
      <c r="D199" s="258" t="s">
        <v>3220</v>
      </c>
      <c r="E199" s="185" t="str">
        <f>IF((C199=""),VLOOKUP(A199,Questions!B:G,4,FALSE),IF(C199="Yes",VLOOKUP(A199,Questions!B:G,6,FALSE),IF(C199="No",VLOOKUP(A199,Questions!B:G,5,FALSE),"N/A")))</f>
        <v>Describe the currently implemented IPS.</v>
      </c>
      <c r="F199" s="189"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72" customHeight="1" x14ac:dyDescent="0.15">
      <c r="A200" s="11" t="s">
        <v>264</v>
      </c>
      <c r="B200" s="22" t="str">
        <f>VLOOKUP(A200,Questions!$B$3:$C$256,2,FALSE)</f>
        <v>Do you employ host-based intrusion detection?</v>
      </c>
      <c r="C200" s="254" t="s">
        <v>19</v>
      </c>
      <c r="D200" s="258" t="s">
        <v>3221</v>
      </c>
      <c r="E200" s="185" t="str">
        <f>IF((C200=""),VLOOKUP(A200,Questions!B:G,4,FALSE),IF(C200="Yes",VLOOKUP(A200,Questions!B:G,6,FALSE),IF(C200="No",VLOOKUP(A200,Questions!B:G,5,FALSE),"N/A")))</f>
        <v>Describe your plan to implement host-based Intrusion Detection System capabilities in your environment.</v>
      </c>
      <c r="F200" s="189"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72" customHeight="1" x14ac:dyDescent="0.15">
      <c r="A201" s="11" t="s">
        <v>265</v>
      </c>
      <c r="B201" s="22" t="str">
        <f>VLOOKUP(A201,Questions!$B$3:$C$256,2,FALSE)</f>
        <v>Do you employ host-based intrusion prevention?</v>
      </c>
      <c r="C201" s="254" t="s">
        <v>19</v>
      </c>
      <c r="D201" s="258" t="s">
        <v>3222</v>
      </c>
      <c r="E201" s="185" t="str">
        <f>IF((C201=""),VLOOKUP(A201,Questions!B:G,4,FALSE),IF(C201="Yes",VLOOKUP(A201,Questions!B:G,6,FALSE),IF(C201="No",VLOOKUP(A201,Questions!B:G,5,FALSE),"N/A")))</f>
        <v>Describe your plan to implement host-based Intrusion Prevention System capabilities in your environment.</v>
      </c>
      <c r="F201" s="189"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145" customHeight="1" x14ac:dyDescent="0.15">
      <c r="A202" s="11" t="s">
        <v>266</v>
      </c>
      <c r="B202" s="22" t="str">
        <f>VLOOKUP(A202,Questions!$B$3:$C$256,2,FALSE)</f>
        <v>Are you employing any next-generation persistent threat (NGPT) monitoring?</v>
      </c>
      <c r="C202" s="254" t="s">
        <v>16</v>
      </c>
      <c r="D202" s="258" t="s">
        <v>3223</v>
      </c>
      <c r="E202" s="185" t="str">
        <f>IF((C202=""),VLOOKUP(A202,Questions!B:G,4,FALSE),IF(C202="Yes",VLOOKUP(A202,Questions!B:G,6,FALSE),IF(C202="No",VLOOKUP(A202,Questions!B:G,5,FALSE),"N/A")))</f>
        <v>Describe your NGPT monitoring strategy.</v>
      </c>
      <c r="F202" s="189"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6" customHeight="1" x14ac:dyDescent="0.15">
      <c r="A203" s="11" t="s">
        <v>267</v>
      </c>
      <c r="B203" s="22" t="str">
        <f>VLOOKUP(A203,Questions!$B$3:$C$256,2,FALSE)</f>
        <v>Do you monitor for intrusions on a 24x7x365 basis?</v>
      </c>
      <c r="C203" s="254" t="s">
        <v>16</v>
      </c>
      <c r="D203" s="26"/>
      <c r="E203" s="185" t="str">
        <f>IF((C203=""),VLOOKUP(A203,Questions!B:G,4,FALSE),IF(C203="Yes",VLOOKUP(A203,Questions!B:G,6,FALSE),IF(C203="No",VLOOKUP(A203,Questions!B:G,5,FALSE),"N/A")))</f>
        <v>Provide a brief summary of this activity.</v>
      </c>
      <c r="F203" s="189"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60" customHeight="1" x14ac:dyDescent="0.15">
      <c r="A204" s="11" t="s">
        <v>268</v>
      </c>
      <c r="B204" s="22" t="str">
        <f>VLOOKUP(A204,Questions!$B$3:$C$256,2,FALSE)</f>
        <v>Is intrusion monitoring performed internally or by a third-party service?</v>
      </c>
      <c r="C204" s="254" t="s">
        <v>16</v>
      </c>
      <c r="D204" s="258" t="s">
        <v>3224</v>
      </c>
      <c r="E204" s="185">
        <f>IF((C204=""),VLOOKUP(A204,Questions!B:G,4,FALSE),IF(C204="Yes",VLOOKUP(A204,Questions!B:G,6,FALSE),IF(C204="No",VLOOKUP(A204,Questions!B:G,5,FALSE),"N/A")))</f>
        <v>0</v>
      </c>
      <c r="F204" s="189"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60" customHeight="1" x14ac:dyDescent="0.15">
      <c r="A205" s="11" t="s">
        <v>269</v>
      </c>
      <c r="B205" s="22" t="str">
        <f>VLOOKUP(A205,Questions!$B$3:$C$256,2,FALSE)</f>
        <v>Are audit logs available for all changes to the network, firewall, IDS, and IPS systems?</v>
      </c>
      <c r="C205" s="254" t="s">
        <v>16</v>
      </c>
      <c r="D205" s="258" t="s">
        <v>3225</v>
      </c>
      <c r="E205" s="185" t="str">
        <f>IF((C205=""),VLOOKUP(A205,Questions!B:G,4,FALSE),IF(C205="Yes",VLOOKUP(A205,Questions!B:G,6,FALSE),IF(C205="No",VLOOKUP(A205,Questions!B:G,5,FALSE),"N/A")))</f>
        <v>Describe your current network systems logging strategy.</v>
      </c>
      <c r="F205" s="189"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87" t="s">
        <v>1770</v>
      </c>
      <c r="B206" s="287"/>
      <c r="C206" s="19" t="s">
        <v>13</v>
      </c>
      <c r="D206" s="19" t="s">
        <v>14</v>
      </c>
      <c r="E206" s="184" t="s">
        <v>15</v>
      </c>
      <c r="F206" s="188" t="s">
        <v>3108</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205" customHeight="1" x14ac:dyDescent="0.15">
      <c r="A207" s="11" t="s">
        <v>270</v>
      </c>
      <c r="B207" s="22" t="str">
        <f>VLOOKUP(A207,Questions!$B$3:$C$256,2,FALSE)</f>
        <v>Can you share the organization chart, mission statement, and policies for your information security unit?</v>
      </c>
      <c r="C207" s="254" t="s">
        <v>16</v>
      </c>
      <c r="D207" s="256" t="s">
        <v>3226</v>
      </c>
      <c r="E207" s="185" t="str">
        <f>IF((C207=""),VLOOKUP(A207,Questions!B:G,4,FALSE),IF(C207="Yes",VLOOKUP(A207,Questions!B:G,6,FALSE),IF(C207="No",VLOOKUP(A207,Questions!B:G,5,FALSE),"N/A")))</f>
        <v>Provide a links to these documents in Additional Information or attach them with your submission.</v>
      </c>
      <c r="F207" s="189"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30" customHeight="1" x14ac:dyDescent="0.15">
      <c r="A208" s="11" t="s">
        <v>271</v>
      </c>
      <c r="B208" s="22" t="str">
        <f>VLOOKUP(A208,Questions!$B$3:$C$256,2,FALSE)</f>
        <v>Do you have a documented patch management process?</v>
      </c>
      <c r="C208" s="254" t="s">
        <v>16</v>
      </c>
      <c r="D208" s="268" t="s">
        <v>3227</v>
      </c>
      <c r="E208" s="185">
        <f>IF((C208=""),VLOOKUP(A208,Questions!B:G,4,FALSE),IF(C208="Yes",VLOOKUP(A208,Questions!B:G,6,FALSE),IF(C208="No",VLOOKUP(A208,Questions!B:G,5,FALSE),"N/A")))</f>
        <v>0</v>
      </c>
      <c r="F208" s="189"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30" customHeight="1" x14ac:dyDescent="0.15">
      <c r="A209" s="11" t="s">
        <v>272</v>
      </c>
      <c r="B209" s="22" t="str">
        <f>VLOOKUP(A209,Questions!$B$3:$C$256,2,FALSE)</f>
        <v>Can you accommodate encryption requirements using open standards?</v>
      </c>
      <c r="C209" s="254" t="s">
        <v>16</v>
      </c>
      <c r="D209" s="268" t="s">
        <v>3228</v>
      </c>
      <c r="E209" s="185">
        <f>IF((C209=""),VLOOKUP(A209,Questions!B:G,4,FALSE),IF(C209="Yes",VLOOKUP(A209,Questions!B:G,6,FALSE),IF(C209="No",VLOOKUP(A209,Questions!B:G,5,FALSE),"N/A")))</f>
        <v>0</v>
      </c>
      <c r="F209" s="189"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60" customHeight="1" x14ac:dyDescent="0.15">
      <c r="A210" s="11" t="s">
        <v>273</v>
      </c>
      <c r="B210" s="22" t="str">
        <f>VLOOKUP(A210,Questions!$B$3:$C$256,2,FALSE)</f>
        <v>Are information security principles designed into the product lifecycle?</v>
      </c>
      <c r="C210" s="254" t="s">
        <v>16</v>
      </c>
      <c r="D210" s="268" t="s">
        <v>3229</v>
      </c>
      <c r="E210" s="185" t="str">
        <f>IF((C210=""),VLOOKUP(A210,Questions!B:G,4,FALSE),IF(C210="Yes",VLOOKUP(A210,Questions!B:G,6,FALSE),IF(C210="No",VLOOKUP(A210,Questions!B:G,5,FALSE),"N/A")))</f>
        <v>Summarize the information security principles designed into the product lifecycle.</v>
      </c>
      <c r="F210" s="189"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72" customHeight="1" x14ac:dyDescent="0.15">
      <c r="A211" s="11" t="s">
        <v>274</v>
      </c>
      <c r="B211" s="22" t="str">
        <f>VLOOKUP(A211,Questions!$B$3:$C$256,2,FALSE)</f>
        <v>Do you have a documented systems development life cycle (SDLC)?</v>
      </c>
      <c r="C211" s="254" t="s">
        <v>16</v>
      </c>
      <c r="D211" s="258" t="s">
        <v>3230</v>
      </c>
      <c r="E211" s="185" t="str">
        <f>IF((C211=""),VLOOKUP(A211,Questions!B:G,4,FALSE),IF(C211="Yes",VLOOKUP(A211,Questions!B:G,6,FALSE),IF(C211="No",VLOOKUP(A211,Questions!B:G,5,FALSE),"N/A")))</f>
        <v>Briefly summarize your SDLC or provide a link or attacjhment.</v>
      </c>
      <c r="F211" s="189"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60" customHeight="1" x14ac:dyDescent="0.15">
      <c r="A212" s="11" t="s">
        <v>275</v>
      </c>
      <c r="B212" s="22" t="str">
        <f>VLOOKUP(A212,Questions!$B$3:$C$256,2,FALSE)</f>
        <v>Will you comply with applicable breach notification laws?</v>
      </c>
      <c r="C212" s="254" t="s">
        <v>16</v>
      </c>
      <c r="D212" s="268" t="s">
        <v>3231</v>
      </c>
      <c r="E212" s="185" t="str">
        <f>IF((C212=""),VLOOKUP(A212,Questions!B:G,4,FALSE),IF(C212="Yes",VLOOKUP(A212,Questions!B:G,6,FALSE),IF(C212="No",VLOOKUP(A212,Questions!B:G,5,FALSE),"N/A")))</f>
        <v>State how quickly the Institution will be notified of a data breach or security incident.</v>
      </c>
      <c r="F212" s="189"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60" customHeight="1" x14ac:dyDescent="0.15">
      <c r="A213" s="11" t="s">
        <v>276</v>
      </c>
      <c r="B213" s="22" t="str">
        <f>VLOOKUP(A213,Questions!$B$3:$C$256,2,FALSE)</f>
        <v>Will you comply with the Institution's IT policies with regards to user privacy and data protection?</v>
      </c>
      <c r="C213" s="254" t="s">
        <v>16</v>
      </c>
      <c r="D213" s="258" t="s">
        <v>3232</v>
      </c>
      <c r="E213" s="185" t="str">
        <f>IF((C213=""),VLOOKUP(A213,Questions!B:G,4,FALSE),IF(C213="Yes",VLOOKUP(A213,Questions!B:G,6,FALSE),IF(C213="No",VLOOKUP(A213,Questions!B:G,5,FALSE),"N/A")))</f>
        <v>State that you have reviewed the Institution's IT policies with regards to user privacy and data protection.</v>
      </c>
      <c r="F213" s="189"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6" customHeight="1" x14ac:dyDescent="0.15">
      <c r="A214" s="11" t="s">
        <v>277</v>
      </c>
      <c r="B214" s="22" t="str">
        <f>VLOOKUP(A214,Questions!$B$3:$C$256,2,FALSE)</f>
        <v>Is your company subject to Institution's geographic region's laws and regulations?</v>
      </c>
      <c r="C214" s="254" t="s">
        <v>16</v>
      </c>
      <c r="D214" s="9"/>
      <c r="E214" s="185">
        <f>IF((C214=""),VLOOKUP(A214,Questions!B:G,4,FALSE),IF(C214="Yes",VLOOKUP(A214,Questions!B:G,6,FALSE),IF(C214="No",VLOOKUP(A214,Questions!B:G,5,FALSE),"N/A")))</f>
        <v>0</v>
      </c>
      <c r="F214" s="189"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85" customHeight="1" x14ac:dyDescent="0.15">
      <c r="A215" s="11" t="s">
        <v>278</v>
      </c>
      <c r="B215" s="22" t="str">
        <f>VLOOKUP(A215,Questions!$B$3:$C$256,2,FALSE)</f>
        <v>Do you perform background screenings or multi-state background checks on all employees prior to their first day of work?</v>
      </c>
      <c r="C215" s="254" t="s">
        <v>16</v>
      </c>
      <c r="D215" s="258" t="s">
        <v>3233</v>
      </c>
      <c r="E215" s="185" t="str">
        <f>IF((C215=""),VLOOKUP(A215,Questions!B:G,4,FALSE),IF(C215="Yes",VLOOKUP(A215,Questions!B:G,6,FALSE),IF(C215="No",VLOOKUP(A215,Questions!B:G,5,FALSE),"N/A")))</f>
        <v>Summarize your background check practices.</v>
      </c>
      <c r="F215" s="189"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72" customHeight="1" x14ac:dyDescent="0.15">
      <c r="A216" s="11" t="s">
        <v>279</v>
      </c>
      <c r="B216" s="22" t="str">
        <f>VLOOKUP(A216,Questions!$B$3:$C$256,2,FALSE)</f>
        <v>Do you require new employees to fill out agreements and review policies?</v>
      </c>
      <c r="C216" s="254" t="s">
        <v>16</v>
      </c>
      <c r="D216" s="258" t="s">
        <v>3234</v>
      </c>
      <c r="E216" s="185" t="str">
        <f>IF((C216=""),VLOOKUP(A216,Questions!B:G,4,FALSE),IF(C216="Yes",VLOOKUP(A216,Questions!B:G,6,FALSE),IF(C216="No",VLOOKUP(A216,Questions!B:G,5,FALSE),"N/A")))</f>
        <v>Summarize the required agreements and reviewed policies.</v>
      </c>
      <c r="F216" s="189"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60" customHeight="1" x14ac:dyDescent="0.15">
      <c r="A217" s="11" t="s">
        <v>280</v>
      </c>
      <c r="B217" s="22" t="str">
        <f>VLOOKUP(A217,Questions!$B$3:$C$256,2,FALSE)</f>
        <v>Do you have a documented information security policy?</v>
      </c>
      <c r="C217" s="254" t="s">
        <v>16</v>
      </c>
      <c r="D217" s="268" t="s">
        <v>3235</v>
      </c>
      <c r="E217" s="185" t="str">
        <f>IF((C217=""),VLOOKUP(A217,Questions!B:G,4,FALSE),IF(C217="Yes",VLOOKUP(A217,Questions!B:G,6,FALSE),IF(C217="No",VLOOKUP(A217,Questions!B:G,5,FALSE),"N/A")))</f>
        <v>Provide a reference to your information security policy or submit documentation with this fully-populated HECVAT-Lite.</v>
      </c>
      <c r="F217" s="189"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6" customHeight="1" x14ac:dyDescent="0.15">
      <c r="A218" s="11" t="s">
        <v>281</v>
      </c>
      <c r="B218" s="22" t="str">
        <f>VLOOKUP(A218,Questions!$B$3:$C$256,2,FALSE)</f>
        <v>Do you have an information security awareness program?</v>
      </c>
      <c r="C218" s="254" t="s">
        <v>16</v>
      </c>
      <c r="D218" s="268" t="s">
        <v>3235</v>
      </c>
      <c r="E218" s="185" t="str">
        <f>IF((C218=""),VLOOKUP(A218,Questions!B:G,4,FALSE),IF(C218="Yes",VLOOKUP(A218,Questions!B:G,6,FALSE),IF(C218="No",VLOOKUP(A218,Questions!B:G,5,FALSE),"N/A")))</f>
        <v>Summarize your information security awareness program.</v>
      </c>
      <c r="F218" s="189"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72" customHeight="1" x14ac:dyDescent="0.15">
      <c r="A219" s="11" t="s">
        <v>282</v>
      </c>
      <c r="B219" s="22" t="str">
        <f>VLOOKUP(A219,Questions!$B$3:$C$256,2,FALSE)</f>
        <v>Is security awareness training mandatory for all employees?</v>
      </c>
      <c r="C219" s="254" t="s">
        <v>16</v>
      </c>
      <c r="D219" s="268" t="s">
        <v>3235</v>
      </c>
      <c r="E219" s="185" t="str">
        <f>IF((C219=""),VLOOKUP(A219,Questions!B:G,4,FALSE),IF(C219="Yes",VLOOKUP(A219,Questions!B:G,6,FALSE),IF(C219="No",VLOOKUP(A219,Questions!B:G,5,FALSE),"N/A")))</f>
        <v>Summarize your security awareness training content and state how frequently employees are required to undergo security awareness training.</v>
      </c>
      <c r="F219" s="189"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243" customHeight="1" x14ac:dyDescent="0.15">
      <c r="A220" s="11" t="s">
        <v>283</v>
      </c>
      <c r="B220" s="22" t="str">
        <f>VLOOKUP(A220,Questions!$B$3:$C$256,2,FALSE)</f>
        <v>Do you have process and procedure(s) documented, and currently followed, that require a review and update of the access-list(s) for privileged accounts?</v>
      </c>
      <c r="C220" s="254" t="s">
        <v>16</v>
      </c>
      <c r="D220" s="258" t="s">
        <v>3236</v>
      </c>
      <c r="E220" s="185" t="str">
        <f>IF((C220=""),VLOOKUP(A220,Questions!B:G,4,FALSE),IF(C220="Yes",VLOOKUP(A220,Questions!B:G,6,FALSE),IF(C220="No",VLOOKUP(A220,Questions!B:G,5,FALSE),"N/A")))</f>
        <v>Provide a brief summary and the implement review interval.</v>
      </c>
      <c r="F220" s="189"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233" customHeight="1" x14ac:dyDescent="0.15">
      <c r="A221" s="11" t="s">
        <v>284</v>
      </c>
      <c r="B221" s="22" t="str">
        <f>VLOOKUP(A221,Questions!$B$3:$C$256,2,FALSE)</f>
        <v>Do you have documented, and currently implemented, internal audit processes and procedures?</v>
      </c>
      <c r="C221" s="254" t="s">
        <v>16</v>
      </c>
      <c r="D221" s="259" t="s">
        <v>3327</v>
      </c>
      <c r="E221" s="185" t="str">
        <f>IF((C221=""),VLOOKUP(A221,Questions!B:G,4,FALSE),IF(C221="Yes",VLOOKUP(A221,Questions!B:G,6,FALSE),IF(C221="No",VLOOKUP(A221,Questions!B:G,5,FALSE),"N/A")))</f>
        <v>Summarize your internal audit processes and procedures.</v>
      </c>
      <c r="F221" s="189"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156" customHeight="1" x14ac:dyDescent="0.15">
      <c r="A222" s="11" t="s">
        <v>285</v>
      </c>
      <c r="B222" s="22" t="str">
        <f>VLOOKUP(A222,Questions!$B$3:$C$256,2,FALSE)</f>
        <v>Does your organization have physical security controls and policies in place?</v>
      </c>
      <c r="C222" s="254" t="s">
        <v>16</v>
      </c>
      <c r="D222" s="258" t="s">
        <v>3237</v>
      </c>
      <c r="E222" s="185" t="str">
        <f>IF((C222=""),VLOOKUP(A222,Questions!B:G,4,FALSE),IF(C222="Yes",VLOOKUP(A222,Questions!B:G,6,FALSE),IF(C222="No",VLOOKUP(A222,Questions!B:G,5,FALSE),"N/A")))</f>
        <v>Provide a copy of your physical security controls and policies along with this document (link or attached).</v>
      </c>
      <c r="F222" s="189"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87" t="s">
        <v>2701</v>
      </c>
      <c r="B223" s="287"/>
      <c r="C223" s="19" t="s">
        <v>13</v>
      </c>
      <c r="D223" s="19" t="s">
        <v>14</v>
      </c>
      <c r="E223" s="184" t="s">
        <v>15</v>
      </c>
      <c r="F223" s="188" t="s">
        <v>3108</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6" customHeight="1" x14ac:dyDescent="0.15">
      <c r="A224" s="11" t="s">
        <v>3148</v>
      </c>
      <c r="B224" s="22" t="str">
        <f>VLOOKUP(A224,Questions!$B$3:$C$256,2,FALSE)</f>
        <v>Do you have a formal incident response plan?</v>
      </c>
      <c r="C224" s="254" t="s">
        <v>16</v>
      </c>
      <c r="D224" s="258" t="s">
        <v>3238</v>
      </c>
      <c r="E224" s="185" t="str">
        <f>IF((C224=""),VLOOKUP(A224,Questions!B:G,4,FALSE),IF(C224="Yes",VLOOKUP(A224,Questions!B:G,6,FALSE),IF(C224="No",VLOOKUP(A224,Questions!B:G,5,FALSE),"N/A")))</f>
        <v>Summarize or provide a link to your formal incident response plan.</v>
      </c>
      <c r="F224" s="189"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6" customHeight="1" x14ac:dyDescent="0.15">
      <c r="A225" s="11" t="s">
        <v>3146</v>
      </c>
      <c r="B225" s="22" t="str">
        <f>VLOOKUP(A225,Questions!$B$3:$C$256,2,FALSE)</f>
        <v>Do you have either an internal incident response team or retain an external team?</v>
      </c>
      <c r="C225" s="254" t="s">
        <v>16</v>
      </c>
      <c r="D225" s="268" t="s">
        <v>3239</v>
      </c>
      <c r="E225" s="185" t="str">
        <f>IF((C225=""),VLOOKUP(A225,Questions!B:G,4,FALSE),IF(C225="Yes",VLOOKUP(A225,Questions!B:G,6,FALSE),IF(C225="No",VLOOKUP(A225,Questions!B:G,5,FALSE),"N/A")))</f>
        <v>Summarize your incident response and reporting processes.</v>
      </c>
      <c r="F225" s="189"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6" customHeight="1" x14ac:dyDescent="0.15">
      <c r="A226" s="11" t="s">
        <v>3147</v>
      </c>
      <c r="B226" s="22" t="str">
        <f>VLOOKUP(A226,Questions!$B$3:$C$256,2,FALSE)</f>
        <v>Do you have the capability to respond to incidents on a 24x7x365 basis?</v>
      </c>
      <c r="C226" s="254" t="s">
        <v>16</v>
      </c>
      <c r="D226" s="268" t="s">
        <v>3239</v>
      </c>
      <c r="E226" s="185" t="str">
        <f>IF((C226=""),VLOOKUP(A226,Questions!B:G,4,FALSE),IF(C226="Yes",VLOOKUP(A226,Questions!B:G,6,FALSE),IF(C226="No",VLOOKUP(A226,Questions!B:G,5,FALSE),"N/A")))</f>
        <v>Summarize your internal approach or reference your third party contractor.</v>
      </c>
      <c r="F226" s="189"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6" customHeight="1" x14ac:dyDescent="0.15">
      <c r="A227" s="11" t="s">
        <v>3149</v>
      </c>
      <c r="B227" s="22" t="str">
        <f>VLOOKUP(A227,Questions!$B$3:$C$256,2,FALSE)</f>
        <v>Do you carry cyber-risk insurance to protect against unforeseen service outages, data that is lost or stolen, and security incidents?</v>
      </c>
      <c r="C227" s="254" t="s">
        <v>16</v>
      </c>
      <c r="D227" s="259" t="s">
        <v>3240</v>
      </c>
      <c r="E227" s="185" t="str">
        <f>IF((C227=""),VLOOKUP(A227,Questions!B:G,4,FALSE),IF(C227="Yes",VLOOKUP(A227,Questions!B:G,6,FALSE),IF(C227="No",VLOOKUP(A227,Questions!B:G,5,FALSE),"N/A")))</f>
        <v>Describe the coverage in place for this product</v>
      </c>
      <c r="F227" s="189"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87" t="s">
        <v>1771</v>
      </c>
      <c r="B228" s="287"/>
      <c r="C228" s="19" t="s">
        <v>13</v>
      </c>
      <c r="D228" s="19" t="s">
        <v>14</v>
      </c>
      <c r="E228" s="184" t="s">
        <v>15</v>
      </c>
      <c r="F228" s="188" t="s">
        <v>3108</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174" customHeight="1" x14ac:dyDescent="0.15">
      <c r="A229" s="11" t="s">
        <v>286</v>
      </c>
      <c r="B229" s="22" t="str">
        <f>VLOOKUP(A229,Questions!$B$3:$C$256,2,FALSE)</f>
        <v>Do you have a documented and currently implemented Quality Assurance program?</v>
      </c>
      <c r="C229" s="254" t="s">
        <v>16</v>
      </c>
      <c r="D229" s="258" t="s">
        <v>3241</v>
      </c>
      <c r="E229" s="185">
        <f>IF((C229=""),VLOOKUP(A229,Questions!B:G,4,FALSE),IF(C229="Yes",VLOOKUP(A229,Questions!B:G,6,FALSE),IF(C229="No",VLOOKUP(A229,Questions!B:G,5,FALSE),"N/A")))</f>
        <v>0</v>
      </c>
      <c r="F229" s="189"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6" customHeight="1" x14ac:dyDescent="0.15">
      <c r="A230" s="11" t="s">
        <v>287</v>
      </c>
      <c r="B230" s="22" t="str">
        <f>VLOOKUP(A230,Questions!$B$3:$C$256,2,FALSE)</f>
        <v>Do you comply with ISO 9001?</v>
      </c>
      <c r="C230" s="254" t="s">
        <v>19</v>
      </c>
      <c r="D230" s="258" t="s">
        <v>3242</v>
      </c>
      <c r="E230" s="185" t="str">
        <f>IF((C230=""),VLOOKUP(A230,Questions!B:G,4,FALSE),IF(C230="Yes",VLOOKUP(A230,Questions!B:G,6,FALSE),IF(C230="No",VLOOKUP(A230,Questions!B:G,5,FALSE),"N/A")))</f>
        <v>Describe plans and/or efforts towards certification.</v>
      </c>
      <c r="F230" s="189"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73" customHeight="1" x14ac:dyDescent="0.15">
      <c r="A231" s="11" t="s">
        <v>288</v>
      </c>
      <c r="B231" s="22" t="str">
        <f>VLOOKUP(A231,Questions!$B$3:$C$256,2,FALSE)</f>
        <v>Will your company provide quality and performance metrics in relation to the scope of services and performance expectations for the services you are offering?</v>
      </c>
      <c r="C231" s="254" t="s">
        <v>16</v>
      </c>
      <c r="D231" s="258" t="s">
        <v>3243</v>
      </c>
      <c r="E231" s="185" t="str">
        <f>IF((C231=""),VLOOKUP(A231,Questions!B:G,4,FALSE),IF(C231="Yes",VLOOKUP(A231,Questions!B:G,6,FALSE),IF(C231="No",VLOOKUP(A231,Questions!B:G,5,FALSE),"N/A")))</f>
        <v>Provide references to quality and performance metrics documentation.</v>
      </c>
      <c r="F231" s="189"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131" customHeight="1" x14ac:dyDescent="0.15">
      <c r="A232" s="11" t="s">
        <v>289</v>
      </c>
      <c r="B232" s="22" t="str">
        <f>VLOOKUP(A232,Questions!$B$3:$C$256,2,FALSE)</f>
        <v>Do you incorporate customer feedback into security feature requests?</v>
      </c>
      <c r="C232" s="254" t="s">
        <v>16</v>
      </c>
      <c r="D232" s="258" t="s">
        <v>3244</v>
      </c>
      <c r="E232" s="185" t="str">
        <f>IF((C232=""),VLOOKUP(A232,Questions!B:G,4,FALSE),IF(C232="Yes",VLOOKUP(A232,Questions!B:G,6,FALSE),IF(C232="No",VLOOKUP(A232,Questions!B:G,5,FALSE),"N/A")))</f>
        <v>Provide a list of higher ed references or a route for campuses to request references</v>
      </c>
      <c r="F232" s="189"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46" customHeight="1" x14ac:dyDescent="0.15">
      <c r="A233" s="11" t="s">
        <v>290</v>
      </c>
      <c r="B233" s="22" t="str">
        <f>VLOOKUP(A233,Questions!$B$3:$C$256,2,FALSE)</f>
        <v>Can you provide an evaluation site to the institution for testing?</v>
      </c>
      <c r="C233" s="254" t="s">
        <v>16</v>
      </c>
      <c r="D233" s="268" t="s">
        <v>3245</v>
      </c>
      <c r="E233" s="185" t="str">
        <f>IF((C233=""),VLOOKUP(A233,Questions!B:G,4,FALSE),IF(C233="Yes",VLOOKUP(A233,Questions!B:G,6,FALSE),IF(C233="No",VLOOKUP(A233,Questions!B:G,5,FALSE),"N/A")))</f>
        <v>Summarize your evaluation site or provide a link.</v>
      </c>
      <c r="F233" s="189"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87" t="s">
        <v>1773</v>
      </c>
      <c r="B234" s="287"/>
      <c r="C234" s="19" t="s">
        <v>13</v>
      </c>
      <c r="D234" s="19" t="s">
        <v>14</v>
      </c>
      <c r="E234" s="184" t="s">
        <v>15</v>
      </c>
      <c r="F234" s="188" t="s">
        <v>3108</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85" customHeight="1" x14ac:dyDescent="0.15">
      <c r="A235" s="11" t="s">
        <v>291</v>
      </c>
      <c r="B235" s="22" t="str">
        <f>VLOOKUP(A235,Questions!$B$3:$C$256,2,FALSE)</f>
        <v>Are your systems and applications regularly scanned externally for vulnerabilities?</v>
      </c>
      <c r="C235" s="254" t="s">
        <v>16</v>
      </c>
      <c r="D235" s="258" t="s">
        <v>3246</v>
      </c>
      <c r="E235" s="185" t="str">
        <f>IF((C235=""),VLOOKUP(A235,Questions!B:G,4,FALSE),IF(C235="Yes",VLOOKUP(A235,Questions!B:G,6,FALSE),IF(C235="No",VLOOKUP(A235,Questions!B:G,5,FALSE),"N/A")))</f>
        <v>Decribe your external application vulnerability scanning strategy.</v>
      </c>
      <c r="F235" s="189"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73" customHeight="1" x14ac:dyDescent="0.15">
      <c r="A236" s="11" t="s">
        <v>292</v>
      </c>
      <c r="B236" s="22" t="str">
        <f>VLOOKUP(A236,Questions!$B$3:$C$256,2,FALSE)</f>
        <v>Have your systems and applications had a third party security assessment completed in the last year?</v>
      </c>
      <c r="C236" s="254" t="s">
        <v>16</v>
      </c>
      <c r="D236" s="259" t="s">
        <v>3247</v>
      </c>
      <c r="E236" s="185" t="str">
        <f>IF((C236=""),VLOOKUP(A236,Questions!B:G,4,FALSE),IF(C236="Yes",VLOOKUP(A236,Questions!B:G,6,FALSE),IF(C236="No",VLOOKUP(A236,Questions!B:G,5,FALSE),"N/A")))</f>
        <v>Provide the results with this document (link or attached), if possible. State the date of the last completed third party security assessment.</v>
      </c>
      <c r="F236" s="189"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98" customHeight="1" x14ac:dyDescent="0.15">
      <c r="A237" s="11" t="s">
        <v>293</v>
      </c>
      <c r="B237" s="22" t="str">
        <f>VLOOKUP(A237,Questions!$B$3:$C$256,2,FALSE)</f>
        <v>Are your systems and applications scanned with an authenticated user account for vulnerabilities [that are remediated] prior to new releases?</v>
      </c>
      <c r="C237" s="254" t="s">
        <v>16</v>
      </c>
      <c r="D237" s="258" t="s">
        <v>3248</v>
      </c>
      <c r="E237" s="185" t="str">
        <f>IF((C237=""),VLOOKUP(A237,Questions!B:G,4,FALSE),IF(C237="Yes",VLOOKUP(A237,Questions!B:G,6,FALSE),IF(C237="No",VLOOKUP(A237,Questions!B:G,5,FALSE),"N/A")))</f>
        <v>Provide a brief description.</v>
      </c>
      <c r="F237" s="189"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6" customHeight="1" x14ac:dyDescent="0.15">
      <c r="A238" s="11" t="s">
        <v>294</v>
      </c>
      <c r="B238" s="22" t="str">
        <f>VLOOKUP(A238,Questions!$B$3:$C$256,2,FALSE)</f>
        <v>Will you provide results of application and system vulnerability scans to the Institution?</v>
      </c>
      <c r="C238" s="254" t="s">
        <v>16</v>
      </c>
      <c r="D238" s="268" t="s">
        <v>3249</v>
      </c>
      <c r="E238" s="185" t="str">
        <f>IF((C238=""),VLOOKUP(A238,Questions!B:G,4,FALSE),IF(C238="Yes",VLOOKUP(A238,Questions!B:G,6,FALSE),IF(C238="No",VLOOKUP(A238,Questions!B:G,5,FALSE),"N/A")))</f>
        <v>Provide a reference to security scan documentation.</v>
      </c>
      <c r="F238" s="189"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172" customHeight="1" x14ac:dyDescent="0.15">
      <c r="A239" s="11" t="s">
        <v>295</v>
      </c>
      <c r="B239" s="22" t="str">
        <f>VLOOKUP(A239,Questions!$B$3:$C$256,2,FALSE)</f>
        <v>Describe or provide a reference to how you monitor for and protect against common web application security vulnerabilities (e.g. SQL injection, XSS, XSRF, etc.).</v>
      </c>
      <c r="C239" s="254" t="s">
        <v>16</v>
      </c>
      <c r="D239" s="258" t="s">
        <v>3250</v>
      </c>
      <c r="E239" s="185">
        <f>IF((C239=""),VLOOKUP(A239,Questions!B:G,4,FALSE),IF(C239="Yes",VLOOKUP(A239,Questions!B:G,6,FALSE),IF(C239="No",VLOOKUP(A239,Questions!B:G,5,FALSE),"N/A")))</f>
        <v>0</v>
      </c>
      <c r="F239" s="189"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245" customHeight="1" x14ac:dyDescent="0.15">
      <c r="A240" s="11" t="s">
        <v>296</v>
      </c>
      <c r="B240" s="22" t="str">
        <f>VLOOKUP(A240,Questions!$B$3:$C$256,2,FALSE)</f>
        <v>Will you allow the institution to perform its own vulnerability testing and/or scanning of your systems and/or application provided that testing is performed at a mutually agreed upon time and date?</v>
      </c>
      <c r="C240" s="254" t="s">
        <v>16</v>
      </c>
      <c r="D240" s="259" t="s">
        <v>3328</v>
      </c>
      <c r="E240" s="185" t="str">
        <f>IF((C240=""),VLOOKUP(A240,Questions!B:G,4,FALSE),IF(C240="Yes",VLOOKUP(A240,Questions!B:G,6,FALSE),IF(C240="No",VLOOKUP(A240,Questions!B:G,5,FALSE),"N/A")))</f>
        <v>Provide reference to the process or procedure to setup security testing times and scopes.</v>
      </c>
      <c r="F240" s="189"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87" t="str">
        <f>IF(OR($C$26="No",$C$26="Yes"),"HIPAA - Optional based on QUALIFIER response.","HIPAA")</f>
        <v>HIPAA - Optional based on QUALIFIER response.</v>
      </c>
      <c r="B241" s="287"/>
      <c r="C241" s="19" t="s">
        <v>13</v>
      </c>
      <c r="D241" s="19" t="s">
        <v>14</v>
      </c>
      <c r="E241" s="184" t="s">
        <v>15</v>
      </c>
      <c r="F241" s="188" t="s">
        <v>3108</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45" customHeight="1" x14ac:dyDescent="0.15">
      <c r="A242" s="11" t="s">
        <v>297</v>
      </c>
      <c r="B242" s="22" t="str">
        <f>VLOOKUP(A242,Questions!$B$3:$C$256,2,FALSE)</f>
        <v>Do your workforce members receive regular training related to the HIPAA Privacy and Security Rules and the HITECH Act?</v>
      </c>
      <c r="C242" s="8"/>
      <c r="D242" s="9"/>
      <c r="E242" s="186" t="s">
        <v>2264</v>
      </c>
      <c r="F242" s="189"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6" customHeight="1" x14ac:dyDescent="0.15">
      <c r="A243" s="11" t="s">
        <v>298</v>
      </c>
      <c r="B243" s="22" t="str">
        <f>VLOOKUP(A243,Questions!$B$3:$C$256,2,FALSE)</f>
        <v>Do you monitor or receive information regarding changes in HIPAA regulations?</v>
      </c>
      <c r="C243" s="8"/>
      <c r="D243" s="9"/>
      <c r="E243" s="186" t="s">
        <v>2264</v>
      </c>
      <c r="F243" s="189"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6" customHeight="1" x14ac:dyDescent="0.15">
      <c r="A244" s="11" t="s">
        <v>299</v>
      </c>
      <c r="B244" s="22" t="str">
        <f>VLOOKUP(A244,Questions!$B$3:$C$256,2,FALSE)</f>
        <v>Has your organization designated HIPAA Privacy and Security officers as required by the Rules?</v>
      </c>
      <c r="C244" s="8"/>
      <c r="D244" s="9"/>
      <c r="E244" s="186" t="s">
        <v>2264</v>
      </c>
      <c r="F244" s="189"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6" customHeight="1" x14ac:dyDescent="0.15">
      <c r="A245" s="11" t="s">
        <v>300</v>
      </c>
      <c r="B245" s="22" t="str">
        <f>VLOOKUP(A245,Questions!$B$3:$C$256,2,FALSE)</f>
        <v>Do you comply with the requirements of the Health Information Technology for Economic and Clinical Health Act (HITECH)?</v>
      </c>
      <c r="C245" s="8"/>
      <c r="D245" s="9"/>
      <c r="E245" s="186" t="s">
        <v>2264</v>
      </c>
      <c r="F245" s="189"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6" customHeight="1" x14ac:dyDescent="0.15">
      <c r="A246" s="11" t="s">
        <v>301</v>
      </c>
      <c r="B246" s="22" t="str">
        <f>VLOOKUP(A246,Questions!$B$3:$C$256,2,FALSE)</f>
        <v>Have you conducted a risk analysis as required under the Security Rule?</v>
      </c>
      <c r="C246" s="8"/>
      <c r="D246" s="9"/>
      <c r="E246" s="186" t="s">
        <v>2264</v>
      </c>
      <c r="F246" s="189"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6" customHeight="1" x14ac:dyDescent="0.15">
      <c r="A247" s="11" t="s">
        <v>302</v>
      </c>
      <c r="B247" s="22" t="str">
        <f>VLOOKUP(A247,Questions!$B$3:$C$256,2,FALSE)</f>
        <v>Have you identified areas of risks?</v>
      </c>
      <c r="C247" s="8"/>
      <c r="D247" s="9"/>
      <c r="E247" s="186" t="s">
        <v>2264</v>
      </c>
      <c r="F247" s="189"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6" customHeight="1" x14ac:dyDescent="0.15">
      <c r="A248" s="11" t="s">
        <v>303</v>
      </c>
      <c r="B248" s="22" t="str">
        <f>VLOOKUP(A248,Questions!$B$3:$C$256,2,FALSE)</f>
        <v>Have you taken actions to mitigate the identified risks?</v>
      </c>
      <c r="C248" s="8"/>
      <c r="D248" s="9"/>
      <c r="E248" s="186" t="s">
        <v>2264</v>
      </c>
      <c r="F248" s="189"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6" customHeight="1" x14ac:dyDescent="0.15">
      <c r="A249" s="11" t="s">
        <v>304</v>
      </c>
      <c r="B249" s="22" t="str">
        <f>VLOOKUP(A249,Questions!$B$3:$C$256,2,FALSE)</f>
        <v>Does your application require user and system administrator password changes at a frequency no greater than 90 days?</v>
      </c>
      <c r="C249" s="8"/>
      <c r="D249" s="9"/>
      <c r="E249" s="186" t="s">
        <v>2264</v>
      </c>
      <c r="F249" s="189"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6" customHeight="1" x14ac:dyDescent="0.15">
      <c r="A250" s="11" t="s">
        <v>305</v>
      </c>
      <c r="B250" s="22" t="str">
        <f>VLOOKUP(A250,Questions!$B$3:$C$256,2,FALSE)</f>
        <v>Does your application require a user to set their own password after an administrator reset or on first use of the account?</v>
      </c>
      <c r="C250" s="8"/>
      <c r="D250" s="9"/>
      <c r="E250" s="186" t="s">
        <v>2264</v>
      </c>
      <c r="F250" s="189"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6" customHeight="1" x14ac:dyDescent="0.15">
      <c r="A251" s="11" t="s">
        <v>306</v>
      </c>
      <c r="B251" s="22" t="str">
        <f>VLOOKUP(A251,Questions!$B$3:$C$256,2,FALSE)</f>
        <v xml:space="preserve">Does your application lock-out an account after a number of failed login attempts? </v>
      </c>
      <c r="C251" s="8"/>
      <c r="D251" s="9"/>
      <c r="E251" s="186" t="s">
        <v>2264</v>
      </c>
      <c r="F251" s="189"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6" customHeight="1" x14ac:dyDescent="0.15">
      <c r="A252" s="11" t="s">
        <v>307</v>
      </c>
      <c r="B252" s="22" t="str">
        <f>VLOOKUP(A252,Questions!$B$3:$C$256,2,FALSE)</f>
        <v>Does your application automatically lock or log-out an account after a period of inactivity?</v>
      </c>
      <c r="C252" s="8"/>
      <c r="D252" s="9"/>
      <c r="E252" s="186" t="s">
        <v>2264</v>
      </c>
      <c r="F252" s="189"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6" customHeight="1" x14ac:dyDescent="0.15">
      <c r="A253" s="11" t="s">
        <v>308</v>
      </c>
      <c r="B253" s="22" t="str">
        <f>VLOOKUP(A253,Questions!$B$3:$C$256,2,FALSE)</f>
        <v>Are passwords visible in plain text, whether when stored or entered, including service level accounts (i.e. database accounts, etc.)?</v>
      </c>
      <c r="C253" s="8"/>
      <c r="D253" s="9"/>
      <c r="E253" s="186" t="s">
        <v>2264</v>
      </c>
      <c r="F253" s="189"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6" customHeight="1" x14ac:dyDescent="0.15">
      <c r="A254" s="11" t="s">
        <v>309</v>
      </c>
      <c r="B254" s="22" t="str">
        <f>VLOOKUP(A254,Questions!$B$3:$C$256,2,FALSE)</f>
        <v>If the application is institution-hosted, can all service level and administrative account passwords be changed by the institution?</v>
      </c>
      <c r="C254" s="8"/>
      <c r="D254" s="9"/>
      <c r="E254" s="186" t="s">
        <v>2264</v>
      </c>
      <c r="F254" s="189"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5" customHeight="1" x14ac:dyDescent="0.15">
      <c r="A255" s="11" t="s">
        <v>310</v>
      </c>
      <c r="B255" s="22" t="str">
        <f>VLOOKUP(A255,Questions!$B$3:$C$256,2,FALSE)</f>
        <v>Does your application provide the ability to define user access levels?</v>
      </c>
      <c r="C255" s="8"/>
      <c r="D255" s="9"/>
      <c r="E255" s="186" t="s">
        <v>2264</v>
      </c>
      <c r="F255" s="189"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6" customHeight="1" x14ac:dyDescent="0.15">
      <c r="A256" s="11" t="s">
        <v>311</v>
      </c>
      <c r="B256" s="22" t="str">
        <f>VLOOKUP(A256,Questions!$B$3:$C$256,2,FALSE)</f>
        <v>Does your application support varying levels of access to administrative tasks defined individually per user?</v>
      </c>
      <c r="C256" s="8"/>
      <c r="D256" s="9"/>
      <c r="E256" s="186" t="s">
        <v>2264</v>
      </c>
      <c r="F256" s="189"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6" customHeight="1" x14ac:dyDescent="0.15">
      <c r="A257" s="11" t="s">
        <v>312</v>
      </c>
      <c r="B257" s="22" t="str">
        <f>VLOOKUP(A257,Questions!$B$3:$C$256,2,FALSE)</f>
        <v>Does your application support varying levels of access to records based on user ID?</v>
      </c>
      <c r="C257" s="8"/>
      <c r="D257" s="9"/>
      <c r="E257" s="186" t="s">
        <v>2264</v>
      </c>
      <c r="F257" s="189"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6" customHeight="1" x14ac:dyDescent="0.15">
      <c r="A258" s="11" t="s">
        <v>313</v>
      </c>
      <c r="B258" s="22" t="str">
        <f>VLOOKUP(A258,Questions!$B$3:$C$256,2,FALSE)</f>
        <v>Is there a limit to the number of groups a user can be assigned?</v>
      </c>
      <c r="C258" s="8"/>
      <c r="D258" s="9"/>
      <c r="E258" s="186" t="s">
        <v>2264</v>
      </c>
      <c r="F258" s="189"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6" customHeight="1" x14ac:dyDescent="0.15">
      <c r="A259" s="11" t="s">
        <v>314</v>
      </c>
      <c r="B259" s="22" t="str">
        <f>VLOOKUP(A259,Questions!$B$3:$C$256,2,FALSE)</f>
        <v>Do accounts used for vendor supplied remote support abide by the same authentication policies and access logging as the rest of the system?</v>
      </c>
      <c r="C259" s="8"/>
      <c r="D259" s="9"/>
      <c r="E259" s="186" t="s">
        <v>2264</v>
      </c>
      <c r="F259" s="189"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6" customHeight="1" x14ac:dyDescent="0.15">
      <c r="A260" s="11" t="s">
        <v>315</v>
      </c>
      <c r="B260" s="22" t="str">
        <f>VLOOKUP(A260,Questions!$B$3:$C$256,2,FALSE)</f>
        <v xml:space="preserve">Does the application log record access including specific user, date/time of access, and originating IP or device? </v>
      </c>
      <c r="C260" s="8"/>
      <c r="D260" s="9"/>
      <c r="E260" s="186" t="s">
        <v>2264</v>
      </c>
      <c r="F260" s="189"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60" customHeight="1" x14ac:dyDescent="0.15">
      <c r="A261" s="11" t="s">
        <v>316</v>
      </c>
      <c r="B261" s="22" t="str">
        <f>VLOOKUP(A261,Questions!$B$3:$C$256,2,FALSE)</f>
        <v>Does the application log administrative activity, such user account access changes and password changes, including specific user, date/time of changes, and originating IP or device?</v>
      </c>
      <c r="C261" s="8"/>
      <c r="D261" s="9"/>
      <c r="E261" s="186" t="s">
        <v>2264</v>
      </c>
      <c r="F261" s="189"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6" customHeight="1" x14ac:dyDescent="0.15">
      <c r="A262" s="11" t="s">
        <v>317</v>
      </c>
      <c r="B262" s="22" t="str">
        <f>VLOOKUP(A262,Questions!$B$3:$C$256,2,FALSE)</f>
        <v>How long does the application keep access/change logs?</v>
      </c>
      <c r="C262" s="8"/>
      <c r="D262" s="9"/>
      <c r="E262" s="186" t="s">
        <v>2264</v>
      </c>
      <c r="F262" s="189"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5" customHeight="1" x14ac:dyDescent="0.15">
      <c r="A263" s="11" t="s">
        <v>318</v>
      </c>
      <c r="B263" s="22" t="str">
        <f>VLOOKUP(A263,Questions!$B$3:$C$256,2,FALSE)</f>
        <v xml:space="preserve">Can the application logs be archived? </v>
      </c>
      <c r="C263" s="8"/>
      <c r="D263" s="9"/>
      <c r="E263" s="186" t="s">
        <v>2264</v>
      </c>
      <c r="F263" s="189"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6" customHeight="1" x14ac:dyDescent="0.15">
      <c r="A264" s="11" t="s">
        <v>319</v>
      </c>
      <c r="B264" s="22" t="str">
        <f>VLOOKUP(A264,Questions!$B$3:$C$256,2,FALSE)</f>
        <v xml:space="preserve">Can the application logs be saved externally? </v>
      </c>
      <c r="C264" s="308"/>
      <c r="D264" s="308"/>
      <c r="E264" s="186" t="s">
        <v>2264</v>
      </c>
      <c r="F264" s="189"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6" customHeight="1" x14ac:dyDescent="0.15">
      <c r="A265" s="11" t="s">
        <v>320</v>
      </c>
      <c r="B265" s="22" t="str">
        <f>VLOOKUP(A265,Questions!$B$3:$C$256,2,FALSE)</f>
        <v>Does your data backup and retention policies and practices meet HIPAA requirements?</v>
      </c>
      <c r="C265" s="8"/>
      <c r="D265" s="9"/>
      <c r="E265" s="186" t="s">
        <v>2264</v>
      </c>
      <c r="F265" s="189"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6" customHeight="1" x14ac:dyDescent="0.15">
      <c r="A266" s="11" t="s">
        <v>321</v>
      </c>
      <c r="B266" s="22" t="str">
        <f>VLOOKUP(A266,Questions!$B$3:$C$256,2,FALSE)</f>
        <v>Do you have a disaster recovery plan and emergency mode operation plan?</v>
      </c>
      <c r="C266" s="8"/>
      <c r="D266" s="9"/>
      <c r="E266" s="186" t="s">
        <v>2264</v>
      </c>
      <c r="F266" s="189"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6" customHeight="1" x14ac:dyDescent="0.15">
      <c r="A267" s="11" t="s">
        <v>322</v>
      </c>
      <c r="B267" s="22" t="str">
        <f>VLOOKUP(A267,Questions!$B$3:$C$256,2,FALSE)</f>
        <v>Have the policies/plans mentioned above been tested?</v>
      </c>
      <c r="C267" s="8"/>
      <c r="D267" s="9"/>
      <c r="E267" s="186" t="s">
        <v>2264</v>
      </c>
      <c r="F267" s="189"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6" customHeight="1" x14ac:dyDescent="0.15">
      <c r="A268" s="11" t="s">
        <v>323</v>
      </c>
      <c r="B268" s="22" t="str">
        <f>VLOOKUP(A268,Questions!$B$3:$C$256,2,FALSE)</f>
        <v>Can you provide a HIPAA compliance attestation document?</v>
      </c>
      <c r="C268" s="8"/>
      <c r="D268" s="9"/>
      <c r="E268" s="186" t="s">
        <v>2264</v>
      </c>
      <c r="F268" s="189"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6" customHeight="1" x14ac:dyDescent="0.15">
      <c r="A269" s="11" t="s">
        <v>324</v>
      </c>
      <c r="B269" s="22" t="str">
        <f>VLOOKUP(A269,Questions!$B$3:$C$256,2,FALSE)</f>
        <v>Are you willing to enter into a Business Associate Agreement (BAA)?</v>
      </c>
      <c r="C269" s="8"/>
      <c r="D269" s="9"/>
      <c r="E269" s="186" t="s">
        <v>2264</v>
      </c>
      <c r="F269" s="189"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6" customHeight="1" x14ac:dyDescent="0.15">
      <c r="A270" s="11" t="s">
        <v>325</v>
      </c>
      <c r="B270" s="22" t="str">
        <f>VLOOKUP(A270,Questions!$B$3:$C$256,2,FALSE)</f>
        <v>Have you entered into a BAA with all subcontractors who may have access to protected health information (PHI)?</v>
      </c>
      <c r="C270" s="8"/>
      <c r="D270" s="9"/>
      <c r="E270" s="186" t="s">
        <v>2264</v>
      </c>
      <c r="F270" s="189"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87" t="str">
        <f>IF(OR($C$30="Yes"),"PCI DSS - Optional based on QUALIFIER response.","PCI DSS")</f>
        <v>PCI DSS</v>
      </c>
      <c r="B271" s="287"/>
      <c r="C271" s="19" t="s">
        <v>13</v>
      </c>
      <c r="D271" s="19" t="s">
        <v>14</v>
      </c>
      <c r="E271" s="184" t="s">
        <v>15</v>
      </c>
      <c r="F271" s="188" t="s">
        <v>3108</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6" customHeight="1" x14ac:dyDescent="0.15">
      <c r="A272" s="11" t="s">
        <v>326</v>
      </c>
      <c r="B272" s="22" t="str">
        <f>VLOOKUP(A272,Questions!$B$3:$C$256,2,FALSE)</f>
        <v>Do your systems or products store, process, or transmit cardholder (payment/credit/debt card) data?</v>
      </c>
      <c r="C272" s="8"/>
      <c r="D272" s="9"/>
      <c r="E272" s="185" t="str">
        <f>IF((C272=""),VLOOKUP(A272,Questions!B:G,4,FALSE),IF(C272="Yes",VLOOKUP(A272,Questions!B:G,6,FALSE),IF(C272="No",VLOOKUP(A272,Questions!B:G,5,FALSE),"N/A")))</f>
        <v>Refer to PCI DSS Security Standards for supplemental guidance in this section</v>
      </c>
      <c r="F272" s="189"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6" customHeight="1" x14ac:dyDescent="0.15">
      <c r="A273" s="11" t="s">
        <v>327</v>
      </c>
      <c r="B273" s="22" t="str">
        <f>VLOOKUP(A273,Questions!$B$3:$C$256,2,FALSE)</f>
        <v>Are you compliant with the Payment Card Industry Data Security Standard (PCI DSS)?</v>
      </c>
      <c r="C273" s="8"/>
      <c r="D273" s="9"/>
      <c r="E273" s="185" t="str">
        <f>IF((C273=""),VLOOKUP(A273,Questions!B:G,4,FALSE),IF(C273="Yes",VLOOKUP(A273,Questions!B:G,6,FALSE),IF(C273="No",VLOOKUP(A273,Questions!B:G,5,FALSE),"N/A")))</f>
        <v>Refer to PCI DSS Security Standards for supplemental guidance in this section</v>
      </c>
      <c r="F273" s="189"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6" customHeight="1" x14ac:dyDescent="0.15">
      <c r="A274" s="11" t="s">
        <v>328</v>
      </c>
      <c r="B274" s="22" t="str">
        <f>VLOOKUP(A274,Questions!$B$3:$C$256,2,FALSE)</f>
        <v>Do you have a current, executed within the past year, Attestation of Compliance (AoC) or Report on Compliance (RoC)?</v>
      </c>
      <c r="C274" s="8"/>
      <c r="D274" s="9"/>
      <c r="E274" s="185" t="str">
        <f>IF((C274=""),VLOOKUP(A274,Questions!B:G,4,FALSE),IF(C274="Yes",VLOOKUP(A274,Questions!B:G,6,FALSE),IF(C274="No",VLOOKUP(A274,Questions!B:G,5,FALSE),"N/A")))</f>
        <v>Refer to PCI DSS Security Standards for supplemental guidance in this section</v>
      </c>
      <c r="F274" s="189"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6" customHeight="1" x14ac:dyDescent="0.15">
      <c r="A275" s="11" t="s">
        <v>329</v>
      </c>
      <c r="B275" s="22" t="str">
        <f>VLOOKUP(A275,Questions!$B$3:$C$256,2,FALSE)</f>
        <v>Are you classified as a service provider?</v>
      </c>
      <c r="C275" s="8"/>
      <c r="D275" s="9"/>
      <c r="E275" s="185" t="str">
        <f>IF((C275=""),VLOOKUP(A275,Questions!B:G,4,FALSE),IF(C275="Yes",VLOOKUP(A275,Questions!B:G,6,FALSE),IF(C275="No",VLOOKUP(A275,Questions!B:G,5,FALSE),"N/A")))</f>
        <v>Refer to PCI DSS Security Standards for supplemental guidance in this section</v>
      </c>
      <c r="F275" s="189"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6" customHeight="1" x14ac:dyDescent="0.15">
      <c r="A276" s="11" t="s">
        <v>330</v>
      </c>
      <c r="B276" s="22" t="str">
        <f>VLOOKUP(A276,Questions!$B$3:$C$256,2,FALSE)</f>
        <v xml:space="preserve">Are you on the list of VISA approved service providers? </v>
      </c>
      <c r="C276" s="8"/>
      <c r="D276" s="9"/>
      <c r="E276" s="185" t="str">
        <f>IF((C276=""),VLOOKUP(A276,Questions!B:G,4,FALSE),IF(C276="Yes",VLOOKUP(A276,Questions!B:G,6,FALSE),IF(C276="No",VLOOKUP(A276,Questions!B:G,5,FALSE),"N/A")))</f>
        <v>Refer to PCI DSS Security Standards for supplemental guidance in this section</v>
      </c>
      <c r="F276" s="189"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6" customHeight="1" x14ac:dyDescent="0.15">
      <c r="A277" s="11" t="s">
        <v>331</v>
      </c>
      <c r="B277" s="22" t="str">
        <f>VLOOKUP(A277,Questions!$B$3:$C$256,2,FALSE)</f>
        <v>Are you classified as a merchant?  If so, what level (1, 2, 3, 4)?</v>
      </c>
      <c r="C277" s="8"/>
      <c r="D277" s="9"/>
      <c r="E277" s="185" t="str">
        <f>IF((C277=""),VLOOKUP(A277,Questions!B:G,4,FALSE),IF(C277="Yes",VLOOKUP(A277,Questions!B:G,6,FALSE),IF(C277="No",VLOOKUP(A277,Questions!B:G,5,FALSE),"N/A")))</f>
        <v>Refer to PCI DSS Security Standards for supplemental guidance in this section</v>
      </c>
      <c r="F277" s="189"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5" customHeight="1" x14ac:dyDescent="0.15">
      <c r="A278" s="11" t="s">
        <v>332</v>
      </c>
      <c r="B278" s="22" t="str">
        <f>VLOOKUP(A278,Questions!$B$3:$C$256,2,FALSE)</f>
        <v>Describe the architecture employed by the system to verify and authorize credit card transactions.</v>
      </c>
      <c r="C278" s="308"/>
      <c r="D278" s="308"/>
      <c r="E278" s="185" t="str">
        <f>IF((C278=""),VLOOKUP(A278,Questions!B:G,4,FALSE),IF(C278="Yes",VLOOKUP(A278,Questions!B:G,6,FALSE),IF(C278="No",VLOOKUP(A278,Questions!B:G,5,FALSE),"N/A")))</f>
        <v>Refer to PCI DSS Security Standards for supplemental guidance in this section</v>
      </c>
      <c r="F278" s="189"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45" customHeight="1" x14ac:dyDescent="0.15">
      <c r="A279" s="11" t="s">
        <v>333</v>
      </c>
      <c r="B279" s="22" t="str">
        <f>VLOOKUP(A279,Questions!$B$3:$C$256,2,FALSE)</f>
        <v xml:space="preserve">What payment processors/gateways does the system support? </v>
      </c>
      <c r="C279" s="308"/>
      <c r="D279" s="308"/>
      <c r="E279" s="185" t="str">
        <f>IF((C279=""),VLOOKUP(A279,Questions!B:G,4,FALSE),IF(C279="Yes",VLOOKUP(A279,Questions!B:G,6,FALSE),IF(C279="No",VLOOKUP(A279,Questions!B:G,5,FALSE),"N/A")))</f>
        <v>Refer to PCI DSS Security Standards for supplemental guidance in this section</v>
      </c>
      <c r="F279" s="189"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6" customHeight="1" x14ac:dyDescent="0.15">
      <c r="A280" s="11" t="s">
        <v>334</v>
      </c>
      <c r="B280" s="22" t="str">
        <f>VLOOKUP(A280,Questions!$B$3:$C$256,2,FALSE)</f>
        <v>Can the application be installed in a PCI DSS compliant manner ?</v>
      </c>
      <c r="C280" s="8"/>
      <c r="D280" s="9"/>
      <c r="E280" s="185" t="str">
        <f>IF((C280=""),VLOOKUP(A280,Questions!B:G,4,FALSE),IF(C280="Yes",VLOOKUP(A280,Questions!B:G,6,FALSE),IF(C280="No",VLOOKUP(A280,Questions!B:G,5,FALSE),"N/A")))</f>
        <v>Refer to PCI DSS Security Standards for supplemental guidance in this section</v>
      </c>
      <c r="F280" s="189"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6" customHeight="1" x14ac:dyDescent="0.15">
      <c r="A281" s="11" t="s">
        <v>335</v>
      </c>
      <c r="B281" s="22" t="str">
        <f>VLOOKUP(A281,Questions!$B$3:$C$256,2,FALSE)</f>
        <v xml:space="preserve">Is the application listed as an approved PA-DSS application? </v>
      </c>
      <c r="C281" s="8"/>
      <c r="D281" s="9"/>
      <c r="E281" s="185" t="str">
        <f>IF((C281=""),VLOOKUP(A281,Questions!B:G,4,FALSE),IF(C281="Yes",VLOOKUP(A281,Questions!B:G,6,FALSE),IF(C281="No",VLOOKUP(A281,Questions!B:G,5,FALSE),"N/A")))</f>
        <v>Refer to PCI DSS Security Standards for supplemental guidance in this section</v>
      </c>
      <c r="F281" s="189"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5" customHeight="1" x14ac:dyDescent="0.15">
      <c r="A282" s="11" t="s">
        <v>336</v>
      </c>
      <c r="B282" s="22" t="str">
        <f>VLOOKUP(A282,Questions!$B$3:$C$256,2,FALSE)</f>
        <v>Does the system or products use a third party to collect, store, process, or transmit cardholder (payment/credit/debt card) data?</v>
      </c>
      <c r="C282" s="8"/>
      <c r="D282" s="9"/>
      <c r="E282" s="185" t="str">
        <f>IF((C282=""),VLOOKUP(A282,Questions!B:G,4,FALSE),IF(C282="Yes",VLOOKUP(A282,Questions!B:G,6,FALSE),IF(C282="No",VLOOKUP(A282,Questions!B:G,5,FALSE),"N/A")))</f>
        <v>Refer to PCI DSS Security Standards for supplemental guidance in this section</v>
      </c>
      <c r="F282" s="189"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0" customHeight="1" thickBot="1" x14ac:dyDescent="0.2">
      <c r="A283" s="11" t="s">
        <v>337</v>
      </c>
      <c r="B283" s="22"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08"/>
      <c r="D283" s="308"/>
      <c r="E283" s="185" t="str">
        <f>IF((C283=""),VLOOKUP(A283,Questions!B:G,4,FALSE),IF(C283="Yes",VLOOKUP(A283,Questions!B:G,6,FALSE),IF(C283="No",VLOOKUP(A283,Questions!B:G,5,FALSE),"N/A")))</f>
        <v>Refer to PCI DSS Security Standards for supplemental guidance in this section</v>
      </c>
      <c r="F283" s="190"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7">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64:D264"/>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C241:E241 A241">
    <cfRule type="expression" dxfId="214" priority="199">
      <formula>$C$26="No"</formula>
    </cfRule>
  </conditionalFormatting>
  <conditionalFormatting sqref="C61:E61 A61">
    <cfRule type="expression" dxfId="213" priority="198">
      <formula>$C$28="No"</formula>
    </cfRule>
  </conditionalFormatting>
  <conditionalFormatting sqref="C182:E182 A182">
    <cfRule type="expression" dxfId="212" priority="197">
      <formula>$C$30="No"</formula>
    </cfRule>
  </conditionalFormatting>
  <conditionalFormatting sqref="A169:A170 C169:D170">
    <cfRule type="expression" dxfId="211" priority="151">
      <formula>$C$168="No"</formula>
    </cfRule>
  </conditionalFormatting>
  <conditionalFormatting sqref="A174">
    <cfRule type="expression" dxfId="210" priority="194">
      <formula>$C$173="No"</formula>
    </cfRule>
  </conditionalFormatting>
  <conditionalFormatting sqref="A170 C170:D170">
    <cfRule type="expression" dxfId="209" priority="150">
      <formula>$C$169="No"</formula>
    </cfRule>
  </conditionalFormatting>
  <conditionalFormatting sqref="A103 D103">
    <cfRule type="expression" dxfId="208" priority="159">
      <formula>$C$102="No"</formula>
    </cfRule>
  </conditionalFormatting>
  <conditionalFormatting sqref="A105:A106 D105:D108">
    <cfRule type="expression" dxfId="207" priority="189">
      <formula>$C$104="No"</formula>
    </cfRule>
  </conditionalFormatting>
  <conditionalFormatting sqref="A236 C236:D236">
    <cfRule type="expression" dxfId="206" priority="132">
      <formula>$C$235="No"</formula>
    </cfRule>
  </conditionalFormatting>
  <conditionalFormatting sqref="A239 C239:D239">
    <cfRule type="expression" dxfId="205" priority="133">
      <formula>$C$238="No"</formula>
    </cfRule>
  </conditionalFormatting>
  <conditionalFormatting sqref="C271:E271 A271">
    <cfRule type="expression" dxfId="204" priority="184">
      <formula>$C$31="No"</formula>
    </cfRule>
  </conditionalFormatting>
  <conditionalFormatting sqref="A266 C266:E266">
    <cfRule type="expression" dxfId="203" priority="169">
      <formula>$C$265="No"</formula>
    </cfRule>
  </conditionalFormatting>
  <conditionalFormatting sqref="A221">
    <cfRule type="expression" dxfId="202" priority="140">
      <formula>#REF!="No"</formula>
    </cfRule>
  </conditionalFormatting>
  <conditionalFormatting sqref="D74">
    <cfRule type="expression" dxfId="201" priority="180">
      <formula>$C$73="No"</formula>
    </cfRule>
  </conditionalFormatting>
  <conditionalFormatting sqref="A76 C76:D76">
    <cfRule type="expression" dxfId="200" priority="179">
      <formula>$C$75="No"</formula>
    </cfRule>
  </conditionalFormatting>
  <conditionalFormatting sqref="C67:E67 A67">
    <cfRule type="expression" dxfId="199" priority="178">
      <formula>#REF!="No"</formula>
    </cfRule>
  </conditionalFormatting>
  <conditionalFormatting sqref="A151 C151:D151">
    <cfRule type="expression" dxfId="198" priority="154">
      <formula>$C$150="No"</formula>
    </cfRule>
  </conditionalFormatting>
  <conditionalFormatting sqref="A125">
    <cfRule type="expression" dxfId="197" priority="155">
      <formula>$C$124="No"</formula>
    </cfRule>
  </conditionalFormatting>
  <conditionalFormatting sqref="A205">
    <cfRule type="expression" dxfId="196" priority="146">
      <formula>$C$204="No"</formula>
    </cfRule>
  </conditionalFormatting>
  <conditionalFormatting sqref="A188 C188:D188">
    <cfRule type="expression" dxfId="195" priority="148">
      <formula>$C$187="No"</formula>
    </cfRule>
  </conditionalFormatting>
  <conditionalFormatting sqref="C112:E112 A112">
    <cfRule type="expression" dxfId="194" priority="171">
      <formula>$C$29="No"</formula>
    </cfRule>
  </conditionalFormatting>
  <conditionalFormatting sqref="A249:A250 D249:D250">
    <cfRule type="expression" dxfId="193" priority="130">
      <formula>$C$248="No"</formula>
    </cfRule>
  </conditionalFormatting>
  <conditionalFormatting sqref="A250 D250">
    <cfRule type="expression" dxfId="192" priority="131">
      <formula>$C$249="No"</formula>
    </cfRule>
  </conditionalFormatting>
  <conditionalFormatting sqref="A77:E77 A92:E92 A112:E112 A123:E123 A139:E139 A164:E164 A182:E182 A194:E194 A206:E206 A223:E223 A228:E228 A241:E241 A271:E271">
    <cfRule type="expression" dxfId="191" priority="163">
      <formula>#REF!="Yes"</formula>
    </cfRule>
  </conditionalFormatting>
  <conditionalFormatting sqref="A234:E234">
    <cfRule type="expression" dxfId="190" priority="160">
      <formula>#REF!="Yes"</formula>
    </cfRule>
  </conditionalFormatting>
  <conditionalFormatting sqref="A269:A270 C269:E269">
    <cfRule type="expression" dxfId="189" priority="127">
      <formula>$C$268="No"</formula>
    </cfRule>
  </conditionalFormatting>
  <conditionalFormatting sqref="C74">
    <cfRule type="expression" dxfId="188" priority="22">
      <formula>$C$73="No"</formula>
    </cfRule>
  </conditionalFormatting>
  <conditionalFormatting sqref="C103">
    <cfRule type="expression" dxfId="187" priority="11">
      <formula>$C$102="No"</formula>
    </cfRule>
  </conditionalFormatting>
  <conditionalFormatting sqref="C105:C108">
    <cfRule type="expression" dxfId="186" priority="10">
      <formula>$C$104="No"</formula>
    </cfRule>
  </conditionalFormatting>
  <conditionalFormatting sqref="C240:D240">
    <cfRule type="expression" dxfId="185" priority="6">
      <formula>$C$238="No"</formula>
    </cfRule>
  </conditionalFormatting>
  <conditionalFormatting sqref="A242:B270">
    <cfRule type="expression" dxfId="184" priority="4">
      <formula>$C$26="No"</formula>
    </cfRule>
  </conditionalFormatting>
  <conditionalFormatting sqref="A272:B283">
    <cfRule type="expression" dxfId="183" priority="3">
      <formula>$C$30="No"</formula>
    </cfRule>
  </conditionalFormatting>
  <conditionalFormatting sqref="C171">
    <cfRule type="expression" dxfId="182" priority="2">
      <formula>$C$168="No"</formula>
    </cfRule>
  </conditionalFormatting>
  <conditionalFormatting sqref="C171">
    <cfRule type="expression" dxfId="181" priority="1">
      <formula>$C$169="No"</formula>
    </cfRule>
  </conditionalFormatting>
  <dataValidations count="3">
    <dataValidation type="list" allowBlank="1" showInputMessage="1" showErrorMessage="1" sqref="C52:C60 C40:C50 C95:C109 C229:C233 C113:C122 C177:C181 C272:C277 C124:C138 C280:C282 C68:C76 C192:C193 C184:C190 C265:C270 C195:C205 C207:C222 C224:C227 C235:C240 C242:C263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16D58AA7-0619-F04C-A416-16B14524722E}"/>
    <hyperlink ref="C11" r:id="rId2" xr:uid="{4B542DC9-FAA1-B84B-9101-77889DB11946}"/>
    <hyperlink ref="D50" r:id="rId3" xr:uid="{AFE1BB6F-52EE-0441-8B22-98E182E8B763}"/>
    <hyperlink ref="D52" r:id="rId4" xr:uid="{2FF81CFE-A1C8-484E-8EDC-1F82FF0B8DE3}"/>
    <hyperlink ref="D99" r:id="rId5" xr:uid="{8A83BB61-8FE8-3443-8E75-85E033E71F1E}"/>
    <hyperlink ref="D126" r:id="rId6" xr:uid="{BB2C6563-55ED-AD4E-AA84-754D6572BF4C}"/>
    <hyperlink ref="D130" r:id="rId7" xr:uid="{ED5FADB9-C94B-7B46-AE7C-03D7A30A8CE4}"/>
    <hyperlink ref="D131" r:id="rId8" xr:uid="{6E162C48-ED59-9E4E-A2D6-35EE8DF0DD8C}"/>
    <hyperlink ref="D238" location="'HECVAT - Full | Vendor Response'!D236" display="See VULN-02" xr:uid="{D3FCDC0B-EB0D-D743-BA2D-47ECA9F4407A}"/>
    <hyperlink ref="D233" r:id="rId9" xr:uid="{DB94CE08-F0AC-C94F-A712-C69115805715}"/>
    <hyperlink ref="D226" location="'HECVAT - Full | Vendor Response'!D224" display="See HFIH-01" xr:uid="{DA8ABC0A-51C2-9C42-9BBE-A3A0C57DEFBF}"/>
    <hyperlink ref="D225" location="'HECVAT - Full | Vendor Response'!D224" display="See HFIH-01" xr:uid="{E3AC151F-B5F3-3B40-A923-B044F7FEB0E7}"/>
    <hyperlink ref="D219" location="'HECVAT - Full | Vendor Response'!D36" display="See COMP-03" xr:uid="{B61312A9-21BB-384F-8AD8-50B6B8494A19}"/>
    <hyperlink ref="D218" location="'HECVAT - Full | Vendor Response'!D36" display="See COMP-03" xr:uid="{EE67800C-AEB4-5A46-93E4-99C90A8EDA68}"/>
    <hyperlink ref="D217" location="'HECVAT - Full | Vendor Response'!D36" display="See COMP-03" xr:uid="{FB5AC949-B711-3D4B-A41C-7D6AD735D012}"/>
    <hyperlink ref="D212" location="'HECVAT - Full | Vendor Response'!D114" display="See BCPL-02" xr:uid="{29B27896-2B5A-FA42-B903-B77BED7F03A6}"/>
    <hyperlink ref="D210" location="'HECVAT - Full | Vendor Response'!D88" display="See AAPL-11 to AAPL-14" xr:uid="{92D1948C-0656-074A-A0CE-DE2BEFB37F96}"/>
    <hyperlink ref="D209" location="'HECVAT - Full | Vendor Response'!D142" display="See DATA-03 and DATA-04" xr:uid="{9B662C40-1A05-5E49-8C3F-ABA5E7AC2D90}"/>
    <hyperlink ref="D208" location="'HECVAT - Full | Vendor Response'!D133" display="See CHNG-10" xr:uid="{4F861F0C-7C76-304A-9232-FAD1B2C10C5B}"/>
    <hyperlink ref="D193" location="'HECVAT - Full | Vendor Response'!C191" display="See DRPL-09" xr:uid="{B63B9350-42C1-5142-932D-876B2DA316B7}"/>
    <hyperlink ref="D192" location="'HECVAT - Full | Vendor Response'!C191" display="See DRPL-09" xr:uid="{5AA5874C-F54D-CE4D-966F-AE8C3DFE2BB1}"/>
    <hyperlink ref="D190" location="'HECVAT - Full | Vendor Response'!D183" display="See DRPL-01" xr:uid="{9A0EE074-5735-EE4A-8ED2-ED3279B05ABF}"/>
    <hyperlink ref="D189" location="'HECVAT - Full | Vendor Response'!D183" display="See DRPL-01" xr:uid="{654B2405-89D4-F44F-A1FA-B8F7F2EF01E9}"/>
    <hyperlink ref="D187" location="'HECVAT - Full | Vendor Response'!D183" display="See DRPL-01" xr:uid="{33D695D5-6A9F-F34F-85CD-8E16D8D85B33}"/>
    <hyperlink ref="D186" location="'HECVAT - Full | Vendor Response'!D166" display="See DCTR-02 and DCTR-07" xr:uid="{BF78404F-B6F7-B54D-BE2A-4769363C6C03}"/>
    <hyperlink ref="D185" location="'HECVAT - Full | Vendor Response'!C183" display="See DRPL-01" xr:uid="{C3D7AED5-0AD3-3B4C-9389-FCB8DF1D850A}"/>
    <hyperlink ref="D184" location="'HECVAT - Full | Vendor Response'!D113" display="See BCPL-01" xr:uid="{CFCAC03A-D2DE-894E-A900-E92713EF435A}"/>
    <hyperlink ref="D181" location="'HECVAT - Full | Vendor Response'!D157" display="See DATA-18" xr:uid="{5ECBC6F0-838F-F04B-9615-8DBFF04C5CFA}"/>
    <hyperlink ref="D153" location="'HECVAT - Full | Vendor Response'!D151" display="See DATA-12 and DATA-13" xr:uid="{2C05471D-6A56-4B4D-BDA3-2B53857FB002}"/>
    <hyperlink ref="D150" location="'HECVAT - Full | Vendor Response'!D146" display="See DATA-07" xr:uid="{C7C9DEE9-FC08-CD43-BB52-A644640D226B}"/>
    <hyperlink ref="D108" location="'HECVAT - Full | Vendor Response'!D93" display="See AAAI-01" xr:uid="{D5D5A9D1-BADF-0240-A5E8-6B1BBF047BA5}"/>
    <hyperlink ref="D101" location="'HECVAT - Full | Vendor Response'!D93" display="See AAAI-01" xr:uid="{D70E28F9-27DC-D448-8BCB-E382038D801A}"/>
    <hyperlink ref="D100" location="'HECVAT - Full | Vendor Response'!D93" display="See AAAI-01" xr:uid="{52BDF27E-134B-764E-97C8-156646F7FC5E}"/>
    <hyperlink ref="D49" location="'HECVAT - Full | Vendor Response'!C11" display="See GNRL-05" xr:uid="{92BB7F0D-C06E-3246-947A-80234A5A7C3C}"/>
    <hyperlink ref="D46" location="'HECVAT - Full | Vendor Response'!C10" display="See GNRL-04" xr:uid="{39F92C76-969F-FF4C-AE2D-2344A2695064}"/>
    <hyperlink ref="D42" location="'HECVAT - Full | Vendor Response'!D41" display="See DOCU-02" xr:uid="{56494095-C216-EE4B-8686-F95CD8491B09}"/>
  </hyperlinks>
  <pageMargins left="0.75" right="0.75" top="1" bottom="1" header="0.5" footer="0.5"/>
  <pageSetup orientation="landscape" r:id="rId10"/>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abSelected="1"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35" t="s">
        <v>3159</v>
      </c>
      <c r="B1" s="335"/>
      <c r="C1" s="335"/>
      <c r="D1" s="335"/>
      <c r="E1" s="335"/>
      <c r="F1" s="335"/>
      <c r="G1" s="335"/>
      <c r="H1" s="336"/>
      <c r="I1" s="99" t="str">
        <f>'HECVAT - Full | Vendor Response'!E1</f>
        <v>Version 3.03</v>
      </c>
    </row>
    <row r="2" spans="1:9" ht="36" customHeight="1" x14ac:dyDescent="0.2">
      <c r="A2" s="284" t="s">
        <v>3161</v>
      </c>
      <c r="B2" s="284"/>
      <c r="C2" s="284"/>
      <c r="D2" s="284"/>
      <c r="E2" s="284"/>
      <c r="F2" s="284"/>
      <c r="G2" s="284"/>
      <c r="H2" s="284"/>
      <c r="I2" s="284"/>
    </row>
    <row r="3" spans="1:9" ht="26" customHeight="1" x14ac:dyDescent="0.2">
      <c r="A3" s="340" t="s">
        <v>11</v>
      </c>
      <c r="B3" s="341"/>
      <c r="C3" s="341"/>
      <c r="D3" s="341"/>
      <c r="E3" s="341"/>
      <c r="F3" s="341"/>
      <c r="G3" s="341"/>
      <c r="H3" s="341"/>
      <c r="I3" s="341"/>
    </row>
    <row r="4" spans="1:9" ht="40.5" customHeight="1" x14ac:dyDescent="0.2">
      <c r="A4" s="342" t="s">
        <v>2297</v>
      </c>
      <c r="B4" s="343"/>
      <c r="C4" s="343"/>
      <c r="D4" s="343"/>
      <c r="E4" s="343"/>
      <c r="F4" s="343"/>
      <c r="G4" s="343"/>
      <c r="H4" s="343"/>
      <c r="I4" s="343"/>
    </row>
    <row r="5" spans="1:9" s="13" customFormat="1" ht="48" customHeight="1" x14ac:dyDescent="0.2">
      <c r="A5" s="77" t="s">
        <v>3</v>
      </c>
      <c r="B5" s="337" t="str">
        <f>'HECVAT - Full | Vendor Response'!C7</f>
        <v>Instructure</v>
      </c>
      <c r="C5" s="337"/>
      <c r="D5" s="88"/>
      <c r="E5" s="88"/>
      <c r="F5" s="77" t="s">
        <v>4</v>
      </c>
      <c r="G5" s="344" t="str">
        <f>'HECVAT - Full | Vendor Response'!C8</f>
        <v>Canvas LMS</v>
      </c>
      <c r="H5" s="344"/>
      <c r="I5" s="344"/>
    </row>
    <row r="6" spans="1:9" s="13" customFormat="1" ht="48" customHeight="1" x14ac:dyDescent="0.2">
      <c r="A6" s="77" t="s">
        <v>7</v>
      </c>
      <c r="B6" s="275" t="str">
        <f>'HECVAT - Full | Vendor Response'!C12</f>
        <v>See GNRL-08 for Instructure's contact information.</v>
      </c>
      <c r="C6" s="275"/>
      <c r="D6" s="89"/>
      <c r="E6" s="89"/>
      <c r="F6" s="77" t="s">
        <v>5</v>
      </c>
      <c r="G6" s="344" t="str">
        <f>'HECVAT - Full | Vendor Response'!C9</f>
        <v>A cloud-based LMS</v>
      </c>
      <c r="H6" s="344"/>
      <c r="I6" s="344"/>
    </row>
    <row r="7" spans="1:9" s="13" customFormat="1" ht="48" customHeight="1" x14ac:dyDescent="0.2">
      <c r="A7" s="77" t="s">
        <v>8</v>
      </c>
      <c r="B7" s="338" t="str">
        <f>'HECVAT - Full | Vendor Response'!C13</f>
        <v>See GNRL-08 for Instructure's contact information.</v>
      </c>
      <c r="C7" s="339"/>
      <c r="D7" s="90"/>
      <c r="E7" s="90"/>
      <c r="F7" s="77" t="s">
        <v>1787</v>
      </c>
      <c r="G7" s="344" t="s">
        <v>1788</v>
      </c>
      <c r="H7" s="344"/>
      <c r="I7" s="344"/>
    </row>
    <row r="8" spans="1:9" s="13" customFormat="1" ht="48" customHeight="1" x14ac:dyDescent="0.2">
      <c r="A8" s="77" t="s">
        <v>2275</v>
      </c>
      <c r="B8" s="275" t="str">
        <f>'HECVAT - Full | Vendor Response'!C14</f>
        <v>Please reach out to your designated Customer Success Manager or Sales representative.
For new clients, contact info@instructure.com</v>
      </c>
      <c r="C8" s="275"/>
      <c r="D8" s="91"/>
      <c r="E8" s="91"/>
      <c r="F8" s="77" t="s">
        <v>1789</v>
      </c>
      <c r="G8" s="332" t="str">
        <f>'HECVAT - Full | Vendor Response'!C3</f>
        <v>November 15, 2022</v>
      </c>
      <c r="H8" s="332"/>
      <c r="I8" s="332"/>
    </row>
    <row r="9" spans="1:9" s="13" customFormat="1" ht="24.75" customHeight="1" thickBot="1" x14ac:dyDescent="0.25">
      <c r="A9" s="88"/>
      <c r="B9" s="143"/>
      <c r="C9" s="143"/>
      <c r="D9" s="175"/>
      <c r="E9" s="176"/>
      <c r="F9" s="176"/>
      <c r="G9" s="177"/>
      <c r="H9" s="177"/>
      <c r="I9" s="177"/>
    </row>
    <row r="10" spans="1:9" s="13" customFormat="1" ht="48" customHeight="1" thickBot="1" x14ac:dyDescent="0.25">
      <c r="A10" s="320" t="s">
        <v>3130</v>
      </c>
      <c r="B10" s="321"/>
      <c r="C10" s="178" t="s">
        <v>631</v>
      </c>
      <c r="D10" s="176"/>
      <c r="E10" s="176"/>
      <c r="F10" s="176"/>
      <c r="G10" s="176"/>
      <c r="H10" s="176"/>
      <c r="I10" s="176"/>
    </row>
    <row r="11" spans="1:9" s="76" customFormat="1" ht="24" customHeight="1" thickBot="1" x14ac:dyDescent="0.25">
      <c r="A11" s="326"/>
      <c r="B11" s="326"/>
      <c r="C11" s="326"/>
    </row>
    <row r="12" spans="1:9" ht="37" customHeight="1" thickBot="1" x14ac:dyDescent="0.25">
      <c r="C12" s="144" t="s">
        <v>1790</v>
      </c>
      <c r="D12" s="145" t="s">
        <v>1782</v>
      </c>
      <c r="E12" s="324" t="s">
        <v>1781</v>
      </c>
      <c r="F12" s="325"/>
      <c r="G12" s="147" t="s">
        <v>1783</v>
      </c>
    </row>
    <row r="13" spans="1:9" s="12" customFormat="1" ht="37" customHeight="1" x14ac:dyDescent="0.2">
      <c r="C13" s="148" t="str">
        <f>Values!C2</f>
        <v>Company</v>
      </c>
      <c r="D13" s="149">
        <f>Values!H2</f>
        <v>80</v>
      </c>
      <c r="E13" s="333">
        <f>Values!G2</f>
        <v>40</v>
      </c>
      <c r="F13" s="334"/>
      <c r="G13" s="150">
        <f>Values!I2</f>
        <v>0.5</v>
      </c>
    </row>
    <row r="14" spans="1:9" s="12" customFormat="1" ht="37" customHeight="1" x14ac:dyDescent="0.2">
      <c r="C14" s="151" t="str">
        <f>Values!C3</f>
        <v>Documentation</v>
      </c>
      <c r="D14" s="152">
        <f>Values!H3</f>
        <v>220</v>
      </c>
      <c r="E14" s="322">
        <f>Values!G3</f>
        <v>220</v>
      </c>
      <c r="F14" s="323"/>
      <c r="G14" s="153">
        <f>Values!I3</f>
        <v>1</v>
      </c>
    </row>
    <row r="15" spans="1:9" s="12" customFormat="1" ht="37" customHeight="1" x14ac:dyDescent="0.2">
      <c r="C15" s="151" t="str">
        <f>Values!C4</f>
        <v>Accessibility</v>
      </c>
      <c r="D15" s="152">
        <f>Values!H4</f>
        <v>225</v>
      </c>
      <c r="E15" s="322">
        <f>Values!G4</f>
        <v>175</v>
      </c>
      <c r="F15" s="323"/>
      <c r="G15" s="153">
        <f>Values!I4</f>
        <v>0.77777777777777779</v>
      </c>
    </row>
    <row r="16" spans="1:9" s="12" customFormat="1" ht="37" customHeight="1" x14ac:dyDescent="0.2">
      <c r="C16" s="151" t="str">
        <f>Values!C5</f>
        <v>Third Parties</v>
      </c>
      <c r="D16" s="152">
        <f>Values!H5</f>
        <v>85</v>
      </c>
      <c r="E16" s="322">
        <f>Values!G5</f>
        <v>55</v>
      </c>
      <c r="F16" s="323"/>
      <c r="G16" s="153">
        <f>Values!I5</f>
        <v>0.6470588235294118</v>
      </c>
    </row>
    <row r="17" spans="3:7" s="12" customFormat="1" ht="37" customHeight="1" x14ac:dyDescent="0.2">
      <c r="C17" s="151" t="str">
        <f>Values!C6</f>
        <v>Consulting</v>
      </c>
      <c r="D17" s="152">
        <f>Values!H6</f>
        <v>120</v>
      </c>
      <c r="E17" s="322">
        <f>Values!G6</f>
        <v>60</v>
      </c>
      <c r="F17" s="323"/>
      <c r="G17" s="153">
        <f>Values!I6</f>
        <v>0.5</v>
      </c>
    </row>
    <row r="18" spans="3:7" s="12" customFormat="1" ht="37" customHeight="1" x14ac:dyDescent="0.2">
      <c r="C18" s="151" t="str">
        <f>Values!C7</f>
        <v>Application Security</v>
      </c>
      <c r="D18" s="152">
        <f>Values!H7</f>
        <v>315</v>
      </c>
      <c r="E18" s="322">
        <f>Values!G7</f>
        <v>315</v>
      </c>
      <c r="F18" s="323"/>
      <c r="G18" s="153">
        <f>Values!I7</f>
        <v>1</v>
      </c>
    </row>
    <row r="19" spans="3:7" s="12" customFormat="1" ht="37" customHeight="1" x14ac:dyDescent="0.2">
      <c r="C19" s="154" t="str">
        <f>Values!C8</f>
        <v>Authentication, Authorization, and Accounting</v>
      </c>
      <c r="D19" s="152">
        <f>Values!H8</f>
        <v>445</v>
      </c>
      <c r="E19" s="322">
        <f>Values!G8</f>
        <v>310</v>
      </c>
      <c r="F19" s="323"/>
      <c r="G19" s="153">
        <f>Values!I8</f>
        <v>0.6966292134831461</v>
      </c>
    </row>
    <row r="20" spans="3:7" s="12" customFormat="1" ht="37" customHeight="1" x14ac:dyDescent="0.2">
      <c r="C20" s="151" t="str">
        <f>Values!C9</f>
        <v>Business Contituity Plan</v>
      </c>
      <c r="D20" s="152">
        <f>Values!H9</f>
        <v>210</v>
      </c>
      <c r="E20" s="322">
        <f>Values!G9</f>
        <v>210</v>
      </c>
      <c r="F20" s="323"/>
      <c r="G20" s="153">
        <f>Values!I9</f>
        <v>1</v>
      </c>
    </row>
    <row r="21" spans="3:7" s="12" customFormat="1" ht="37" customHeight="1" x14ac:dyDescent="0.2">
      <c r="C21" s="151" t="str">
        <f>Values!C10</f>
        <v>Change Management</v>
      </c>
      <c r="D21" s="152">
        <f>Values!H10</f>
        <v>270</v>
      </c>
      <c r="E21" s="322">
        <f>Values!G10</f>
        <v>255</v>
      </c>
      <c r="F21" s="323"/>
      <c r="G21" s="153">
        <f>Values!I10</f>
        <v>0.94444444444444442</v>
      </c>
    </row>
    <row r="22" spans="3:7" s="12" customFormat="1" ht="37" customHeight="1" x14ac:dyDescent="0.2">
      <c r="C22" s="151" t="str">
        <f>Values!C11</f>
        <v>Data</v>
      </c>
      <c r="D22" s="152">
        <f>Values!H11</f>
        <v>455</v>
      </c>
      <c r="E22" s="322">
        <f>Values!G11</f>
        <v>440</v>
      </c>
      <c r="F22" s="323"/>
      <c r="G22" s="153">
        <f>Values!I11</f>
        <v>0.96703296703296704</v>
      </c>
    </row>
    <row r="23" spans="3:7" s="12" customFormat="1" ht="37" customHeight="1" x14ac:dyDescent="0.2">
      <c r="C23" s="151" t="str">
        <f>Values!C12</f>
        <v>Datacenter</v>
      </c>
      <c r="D23" s="152">
        <f>Values!H12</f>
        <v>140</v>
      </c>
      <c r="E23" s="322">
        <f>Values!G12</f>
        <v>140</v>
      </c>
      <c r="F23" s="323"/>
      <c r="G23" s="153">
        <f>Values!I12</f>
        <v>1</v>
      </c>
    </row>
    <row r="24" spans="3:7" s="12" customFormat="1" ht="37" customHeight="1" x14ac:dyDescent="0.2">
      <c r="C24" s="151" t="str">
        <f>Values!C13</f>
        <v>Disaster Recovery Plan</v>
      </c>
      <c r="D24" s="152">
        <f>Values!H13</f>
        <v>230</v>
      </c>
      <c r="E24" s="322">
        <f>Values!G13</f>
        <v>190</v>
      </c>
      <c r="F24" s="323"/>
      <c r="G24" s="153">
        <f>Values!I13</f>
        <v>0.82608695652173914</v>
      </c>
    </row>
    <row r="25" spans="3:7" s="12" customFormat="1" ht="37" customHeight="1" x14ac:dyDescent="0.2">
      <c r="C25" s="154" t="str">
        <f>Values!C14</f>
        <v>Firewalls, IDS, IPS, and Networking</v>
      </c>
      <c r="D25" s="152">
        <f>Values!H14</f>
        <v>240</v>
      </c>
      <c r="E25" s="322">
        <f>Values!G14</f>
        <v>195</v>
      </c>
      <c r="F25" s="323"/>
      <c r="G25" s="153">
        <f>Values!I14</f>
        <v>0.8125</v>
      </c>
    </row>
    <row r="26" spans="3:7" s="12" customFormat="1" ht="37" customHeight="1" x14ac:dyDescent="0.2">
      <c r="C26" s="154" t="str">
        <f>Values!C15</f>
        <v>Policies, Procedures, and Processes</v>
      </c>
      <c r="D26" s="152">
        <f>Values!H15</f>
        <v>300</v>
      </c>
      <c r="E26" s="322">
        <f>Values!G15</f>
        <v>300</v>
      </c>
      <c r="F26" s="323"/>
      <c r="G26" s="153">
        <f>Values!I15</f>
        <v>1</v>
      </c>
    </row>
    <row r="27" spans="3:7" s="12" customFormat="1" ht="37" customHeight="1" x14ac:dyDescent="0.2">
      <c r="C27" s="151" t="str">
        <f>Values!C16</f>
        <v>Incident Handling</v>
      </c>
      <c r="D27" s="152">
        <f>Values!H16</f>
        <v>45</v>
      </c>
      <c r="E27" s="322">
        <f>Values!G16</f>
        <v>45</v>
      </c>
      <c r="F27" s="323"/>
      <c r="G27" s="153">
        <f>Values!I16</f>
        <v>1</v>
      </c>
    </row>
    <row r="28" spans="3:7" s="12" customFormat="1" ht="37" customHeight="1" x14ac:dyDescent="0.2">
      <c r="C28" s="151" t="str">
        <f>Values!C17</f>
        <v>Quality Assurance</v>
      </c>
      <c r="D28" s="152">
        <f>Values!H17</f>
        <v>90</v>
      </c>
      <c r="E28" s="322">
        <f>Values!G17</f>
        <v>75</v>
      </c>
      <c r="F28" s="323"/>
      <c r="G28" s="153">
        <f>Values!I17</f>
        <v>0.83333333333333337</v>
      </c>
    </row>
    <row r="29" spans="3:7" s="12" customFormat="1" ht="37" customHeight="1" x14ac:dyDescent="0.2">
      <c r="C29" s="151" t="str">
        <f>Values!C18</f>
        <v>Vulnerability Scanning</v>
      </c>
      <c r="D29" s="152">
        <f>Values!H18</f>
        <v>130</v>
      </c>
      <c r="E29" s="322">
        <f>Values!G18</f>
        <v>130</v>
      </c>
      <c r="F29" s="323"/>
      <c r="G29" s="153">
        <f>Values!I18</f>
        <v>1</v>
      </c>
    </row>
    <row r="30" spans="3:7" s="12" customFormat="1" ht="37" customHeight="1" x14ac:dyDescent="0.2">
      <c r="C30" s="151" t="str">
        <f>Values!C19</f>
        <v>HIPAA</v>
      </c>
      <c r="D30" s="152">
        <f>Values!H19</f>
        <v>0</v>
      </c>
      <c r="E30" s="322">
        <f>Values!G19</f>
        <v>0</v>
      </c>
      <c r="F30" s="323"/>
      <c r="G30" s="153">
        <f>Values!I19</f>
        <v>0</v>
      </c>
    </row>
    <row r="31" spans="3:7" s="12" customFormat="1" ht="37" customHeight="1" x14ac:dyDescent="0.2">
      <c r="C31" s="151" t="str">
        <f>Values!C20</f>
        <v>PCI-DSS</v>
      </c>
      <c r="D31" s="152">
        <f>Values!H20</f>
        <v>0</v>
      </c>
      <c r="E31" s="322">
        <f>Values!G20</f>
        <v>0</v>
      </c>
      <c r="F31" s="323"/>
      <c r="G31" s="153">
        <f>Values!I20</f>
        <v>0</v>
      </c>
    </row>
    <row r="32" spans="3:7" s="12" customFormat="1" ht="37" customHeight="1" thickBot="1" x14ac:dyDescent="0.25">
      <c r="C32" s="155"/>
      <c r="D32" s="156"/>
      <c r="E32" s="328">
        <f>Values!G21</f>
        <v>3155</v>
      </c>
      <c r="F32" s="329"/>
      <c r="G32" s="157"/>
    </row>
    <row r="33" spans="1:9" s="14" customFormat="1" ht="37" customHeight="1" thickBot="1" x14ac:dyDescent="0.25">
      <c r="C33" s="144" t="s">
        <v>1807</v>
      </c>
      <c r="D33" s="145">
        <f>Values!H21</f>
        <v>3600</v>
      </c>
      <c r="E33" s="330">
        <f>Values!G21</f>
        <v>3155</v>
      </c>
      <c r="F33" s="331"/>
      <c r="G33" s="146">
        <f>Values!I21</f>
        <v>0.87638888888888888</v>
      </c>
    </row>
    <row r="34" spans="1:9" ht="17" thickBot="1" x14ac:dyDescent="0.25"/>
    <row r="35" spans="1:9" ht="41.25" customHeight="1" thickBot="1" x14ac:dyDescent="0.25">
      <c r="A35" s="316"/>
      <c r="B35" s="317"/>
      <c r="C35" s="317"/>
      <c r="D35" s="318"/>
      <c r="E35" s="179" t="s">
        <v>3108</v>
      </c>
      <c r="F35" s="320" t="s">
        <v>3131</v>
      </c>
      <c r="G35" s="327"/>
      <c r="H35" s="327"/>
      <c r="I35" s="321"/>
    </row>
    <row r="36" spans="1:9" s="67" customFormat="1" ht="48" customHeight="1" thickBot="1" x14ac:dyDescent="0.25">
      <c r="A36" s="199" t="s">
        <v>1758</v>
      </c>
      <c r="B36" s="197" t="s">
        <v>1759</v>
      </c>
      <c r="C36" s="197" t="s">
        <v>1791</v>
      </c>
      <c r="D36" s="198" t="s">
        <v>14</v>
      </c>
      <c r="E36" s="180" t="s">
        <v>3109</v>
      </c>
      <c r="F36" s="196" t="s">
        <v>2561</v>
      </c>
      <c r="G36" s="197" t="s">
        <v>2562</v>
      </c>
      <c r="H36" s="197" t="s">
        <v>2380</v>
      </c>
      <c r="I36" s="198" t="s">
        <v>2563</v>
      </c>
    </row>
    <row r="37" spans="1:9" s="67" customFormat="1" ht="36" customHeight="1" x14ac:dyDescent="0.2">
      <c r="A37" s="319" t="str">
        <f>'HECVAT - Full | Vendor Response'!A33</f>
        <v>Company Overview</v>
      </c>
      <c r="B37" s="319"/>
      <c r="C37" s="158" t="s">
        <v>1791</v>
      </c>
      <c r="D37" s="159" t="s">
        <v>14</v>
      </c>
      <c r="E37" s="160" t="s">
        <v>3108</v>
      </c>
      <c r="F37" s="194" t="s">
        <v>2561</v>
      </c>
      <c r="G37" s="158" t="s">
        <v>2562</v>
      </c>
      <c r="H37" s="158" t="s">
        <v>2380</v>
      </c>
      <c r="I37" s="195" t="s">
        <v>2563</v>
      </c>
    </row>
    <row r="38" spans="1:9" ht="48" customHeight="1" x14ac:dyDescent="0.2">
      <c r="A38" s="161" t="str">
        <f>'HECVAT - Full | Vendor Response'!A34</f>
        <v>COMP-01</v>
      </c>
      <c r="B38" s="161" t="str">
        <f>'HECVAT - Full | Vendor Response'!B34</f>
        <v>Describe your organization’s business background and ownership structure, including all parent and subsidiary relationships.</v>
      </c>
      <c r="C38" s="312" t="str">
        <f>'HECVAT - Full | Vendor Response'!C34</f>
        <v>Please visit https://instructure.com/our-story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13"/>
      <c r="E38" s="181" t="s">
        <v>2400</v>
      </c>
      <c r="F38" s="243" t="s">
        <v>2571</v>
      </c>
      <c r="G38" s="252"/>
      <c r="H38" s="244">
        <f>VLOOKUP(A38,Questions!B$25:T$295,16,FALSE)</f>
        <v>15</v>
      </c>
      <c r="I38" s="253"/>
    </row>
    <row r="39" spans="1:9" ht="48" customHeight="1" x14ac:dyDescent="0.2">
      <c r="A39" s="70" t="str">
        <f>'HECVAT - Full | Vendor Response'!A35</f>
        <v>COMP-02</v>
      </c>
      <c r="B39" s="70" t="str">
        <f>'HECVAT - Full | Vendor Response'!B35</f>
        <v>Have you had an unplanned disruption to this product/service in the last 12 months?</v>
      </c>
      <c r="C39" s="142" t="str">
        <f>'HECVAT - Full | Vendor Response'!C35</f>
        <v>Yes</v>
      </c>
      <c r="D39" s="168" t="str">
        <f>'HECVAT - Full | Vendor Response'!D35</f>
        <v>In December 2021, Amazon Web Services (AWS), our hosting provider, experienced an outage that affected some Canvas LMS users hosted in the IAD (North American) region. It was resolved approximately after two hours. All unplanned disruptions and outages can be tracked via the Instructure Status page located at: https://status.instructure.com. Our annual uptime guarantee is 99.9% uptime and over the past 12 months, we have achieved an uptime average of 99.960%.</v>
      </c>
      <c r="E39" s="181" t="s">
        <v>2400</v>
      </c>
      <c r="F39" s="243" t="str">
        <f>VLOOKUP($A39,Questions!B$3:T$256,12,FALSE)</f>
        <v>No</v>
      </c>
      <c r="G39" s="251"/>
      <c r="H39" s="244">
        <f>VLOOKUP(A39,Questions!B$25:T$295,16,FALSE)</f>
        <v>10</v>
      </c>
      <c r="I39" s="248"/>
    </row>
    <row r="40" spans="1:9" ht="48" customHeight="1" x14ac:dyDescent="0.2">
      <c r="A40" s="70" t="str">
        <f>'HECVAT - Full | Vendor Response'!A36</f>
        <v>COMP-03</v>
      </c>
      <c r="B40" s="70" t="str">
        <f>'HECVAT - Full | Vendor Response'!B36</f>
        <v>Do you have a dedicated Information Security staff or office?</v>
      </c>
      <c r="C40" s="142" t="str">
        <f>'HECVAT - Full | Vendor Response'!C36</f>
        <v>Yes</v>
      </c>
      <c r="D40" s="168"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81" t="s">
        <v>2400</v>
      </c>
      <c r="F40" s="243" t="str">
        <f>VLOOKUP($A40,Questions!B$3:T$256,12,FALSE)</f>
        <v>Yes</v>
      </c>
      <c r="G40" s="251"/>
      <c r="H40" s="244">
        <f>VLOOKUP(A40,Questions!B$25:T$295,16,FALSE)</f>
        <v>15</v>
      </c>
      <c r="I40" s="248"/>
    </row>
    <row r="41" spans="1:9" ht="48" customHeight="1" x14ac:dyDescent="0.2">
      <c r="A41" s="70" t="str">
        <f>'HECVAT - Full | Vendor Response'!A37</f>
        <v>COMP-04</v>
      </c>
      <c r="B41" s="70" t="str">
        <f>'HECVAT - Full | Vendor Response'!B37</f>
        <v>Do you have a dedicated Software and System Development team(s)? (e.g. Customer Support, Implementation, Product Management, etc.)</v>
      </c>
      <c r="C41" s="142" t="str">
        <f>'HECVAT - Full | Vendor Response'!C37</f>
        <v>Yes</v>
      </c>
      <c r="D41" s="168"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81" t="s">
        <v>2400</v>
      </c>
      <c r="F41" s="243" t="str">
        <f>VLOOKUP($A41,Questions!B$3:T$256,12,FALSE)</f>
        <v>Yes</v>
      </c>
      <c r="G41" s="251"/>
      <c r="H41" s="244">
        <f>VLOOKUP(A41,Questions!B$25:T$295,16,FALSE)</f>
        <v>25</v>
      </c>
      <c r="I41" s="248"/>
    </row>
    <row r="42" spans="1:9" ht="48" customHeight="1" x14ac:dyDescent="0.2">
      <c r="A42" s="161" t="str">
        <f>'HECVAT - Full | Vendor Response'!A38</f>
        <v>COMP-05</v>
      </c>
      <c r="B42" s="161" t="str">
        <f>'HECVAT - Full | Vendor Response'!B38</f>
        <v>Use this area to share information about your environment that will assist those who are assessing your company data security program.</v>
      </c>
      <c r="C42" s="312" t="str">
        <f>'HECVAT - Full | Vendor Response'!C38</f>
        <v>Architecture, business continuity, and security white papers are included with this document.</v>
      </c>
      <c r="D42" s="313">
        <f>'HECVAT - Full | Vendor Response'!D38</f>
        <v>0</v>
      </c>
      <c r="E42" s="181"/>
      <c r="F42" s="243" t="s">
        <v>2571</v>
      </c>
      <c r="G42" s="251"/>
      <c r="H42" s="244">
        <f>VLOOKUP(A42,Questions!B$25:T$295,16,FALSE)</f>
        <v>15</v>
      </c>
      <c r="I42" s="248"/>
    </row>
    <row r="43" spans="1:9" s="67" customFormat="1" ht="36" customHeight="1" x14ac:dyDescent="0.2">
      <c r="A43" s="315" t="s">
        <v>17</v>
      </c>
      <c r="B43" s="315"/>
      <c r="C43" s="163" t="s">
        <v>1791</v>
      </c>
      <c r="D43" s="169" t="s">
        <v>14</v>
      </c>
      <c r="E43" s="172" t="s">
        <v>3108</v>
      </c>
      <c r="F43" s="173" t="s">
        <v>2561</v>
      </c>
      <c r="G43" s="163" t="s">
        <v>2562</v>
      </c>
      <c r="H43" s="163" t="s">
        <v>2380</v>
      </c>
      <c r="I43" s="174" t="s">
        <v>2563</v>
      </c>
    </row>
    <row r="44" spans="1:9" s="67" customFormat="1" ht="48" customHeight="1" x14ac:dyDescent="0.2">
      <c r="A44" s="70" t="str">
        <f>'HECVAT - Full | Vendor Response'!A40</f>
        <v>DOCU-01</v>
      </c>
      <c r="B44" s="70" t="str">
        <f>'HECVAT - Full | Vendor Response'!B40</f>
        <v>Have you undergone a SSAE 18/SOC 2 audit?</v>
      </c>
      <c r="C44" s="70" t="str">
        <f>'HECVAT - Full | Vendor Response'!C40</f>
        <v>Yes</v>
      </c>
      <c r="D44" s="170" t="str">
        <f>'HECVAT - Full | Vendor Response'!D40</f>
        <v>The Canvas LMS SOC 2 Type II audit is conducted in accordance with SSAE 18, and is available for review upon execution of a non-disclosure agreement. A copy of the SOC 3 report is provided with this document.</v>
      </c>
      <c r="E44" s="182" t="s">
        <v>2400</v>
      </c>
      <c r="F44" s="241" t="str">
        <f>VLOOKUP($A44,Questions!B$3:T$256,12,FALSE)</f>
        <v>Yes</v>
      </c>
      <c r="G44" s="251"/>
      <c r="H44" s="242">
        <f>VLOOKUP(A44,Questions!B$25:T$295,16,TRUE)</f>
        <v>20</v>
      </c>
      <c r="I44" s="248"/>
    </row>
    <row r="45" spans="1:9" s="67" customFormat="1" ht="48" customHeight="1" x14ac:dyDescent="0.2">
      <c r="A45" s="70" t="str">
        <f>'HECVAT - Full | Vendor Response'!A41</f>
        <v>DOCU-02</v>
      </c>
      <c r="B45" s="70" t="str">
        <f>'HECVAT - Full | Vendor Response'!B41</f>
        <v>Have you completed the Cloud Security Alliance (CSA) self assessment or CAIQ?</v>
      </c>
      <c r="C45" s="70" t="str">
        <f>'HECVAT - Full | Vendor Response'!C41</f>
        <v>Yes</v>
      </c>
      <c r="D45" s="170" t="str">
        <f>'HECVAT - Full | Vendor Response'!D41</f>
        <v>Instructure's CAIQ and CSA STAR Level 1 certificate are included with this document.</v>
      </c>
      <c r="E45" s="182" t="s">
        <v>2400</v>
      </c>
      <c r="F45" s="241" t="str">
        <f>VLOOKUP($A45,Questions!B$3:T$256,12,FALSE)</f>
        <v>Yes</v>
      </c>
      <c r="G45" s="251"/>
      <c r="H45" s="242">
        <f>VLOOKUP(A45,Questions!B$25:T$295,16,TRUE)</f>
        <v>20</v>
      </c>
      <c r="I45" s="248"/>
    </row>
    <row r="46" spans="1:9" s="67" customFormat="1" ht="48" customHeight="1" x14ac:dyDescent="0.2">
      <c r="A46" s="70" t="str">
        <f>'HECVAT - Full | Vendor Response'!A42</f>
        <v>DOCU-03</v>
      </c>
      <c r="B46" s="70" t="str">
        <f>'HECVAT - Full | Vendor Response'!B42</f>
        <v>Have you received the Cloud Security Alliance STAR certification?</v>
      </c>
      <c r="C46" s="70" t="str">
        <f>'HECVAT - Full | Vendor Response'!C42</f>
        <v>Yes</v>
      </c>
      <c r="D46" s="170" t="str">
        <f>'HECVAT - Full | Vendor Response'!D42</f>
        <v>See DOCU-02</v>
      </c>
      <c r="E46" s="182" t="s">
        <v>2400</v>
      </c>
      <c r="F46" s="241" t="str">
        <f>VLOOKUP($A46,Questions!B$3:T$256,12,FALSE)</f>
        <v>Yes</v>
      </c>
      <c r="G46" s="251"/>
      <c r="H46" s="242">
        <f>VLOOKUP(A46,Questions!B$25:T$295,16,TRUE)</f>
        <v>20</v>
      </c>
      <c r="I46" s="248"/>
    </row>
    <row r="47" spans="1:9" s="67" customFormat="1" ht="48" customHeight="1" x14ac:dyDescent="0.2">
      <c r="A47" s="70" t="str">
        <f>'HECVAT - Full | Vendor Response'!A43</f>
        <v>DOCU-04</v>
      </c>
      <c r="B47" s="70" t="str">
        <f>'HECVAT - Full | Vendor Response'!B43</f>
        <v>Do you conform with a specific industry standard security framework? (e.g. NIST Cybersecurity Framework, CIS Controls, ISO 27001, etc.)</v>
      </c>
      <c r="C47" s="70" t="str">
        <f>'HECVAT - Full | Vendor Response'!C43</f>
        <v>Yes</v>
      </c>
      <c r="D47" s="170" t="str">
        <f>'HECVAT - Full | Vendor Response'!D43</f>
        <v>Instructure holds the following certifications:SOC 2 Type II, ISO/IEC 27001. A SOC 3 report and our ISO 27001 certificate are included with this document.</v>
      </c>
      <c r="E47" s="182" t="s">
        <v>2400</v>
      </c>
      <c r="F47" s="241" t="str">
        <f>VLOOKUP($A47,Questions!B$3:T$256,12,FALSE)</f>
        <v>Yes</v>
      </c>
      <c r="G47" s="251"/>
      <c r="H47" s="242">
        <f>VLOOKUP(A47,Questions!B$25:T$295,16,TRUE)</f>
        <v>20</v>
      </c>
      <c r="I47" s="248"/>
    </row>
    <row r="48" spans="1:9" s="67" customFormat="1" ht="48" customHeight="1" x14ac:dyDescent="0.2">
      <c r="A48" s="70" t="str">
        <f>'HECVAT - Full | Vendor Response'!A44</f>
        <v>DOCU-05</v>
      </c>
      <c r="B48" s="70" t="str">
        <f>'HECVAT - Full | Vendor Response'!B44</f>
        <v>Can the systems that hold the institution's data be compliant with NIST SP 800-171 and/or CMMC Level 3 standards?</v>
      </c>
      <c r="C48" s="70" t="str">
        <f>'HECVAT - Full | Vendor Response'!C44</f>
        <v>Yes</v>
      </c>
      <c r="D48" s="170" t="str">
        <f>'HECVAT - Full | Vendor Response'!D44</f>
        <v>Instructure is not currently CMMC certified, however based on our SOC 2 Type II and ISO 27001 certifications, we believe CMMC Level 3 is achievable.</v>
      </c>
      <c r="E48" s="182" t="s">
        <v>2400</v>
      </c>
      <c r="F48" s="241" t="str">
        <f>VLOOKUP($A48,Questions!B$3:T$256,12,FALSE)</f>
        <v>Yes</v>
      </c>
      <c r="G48" s="251"/>
      <c r="H48" s="242">
        <f>VLOOKUP(A48,Questions!B$25:T$295,16,TRUE)</f>
        <v>20</v>
      </c>
      <c r="I48" s="248"/>
    </row>
    <row r="49" spans="1:9" s="67" customFormat="1" ht="48" customHeight="1" x14ac:dyDescent="0.2">
      <c r="A49" s="70" t="str">
        <f>'HECVAT - Full | Vendor Response'!A45</f>
        <v>DOCU-06</v>
      </c>
      <c r="B49" s="70" t="str">
        <f>'HECVAT - Full | Vendor Response'!B45</f>
        <v>Can you provide overall system and/or application architecture diagrams including a full description of the data flow for all components of the system?</v>
      </c>
      <c r="C49" s="70" t="str">
        <f>'HECVAT - Full | Vendor Response'!C45</f>
        <v>Yes</v>
      </c>
      <c r="D49" s="170" t="str">
        <f>'HECVAT - Full | Vendor Response'!D45</f>
        <v>The Canvas LMS Architecture white paper is included with this document.</v>
      </c>
      <c r="E49" s="182" t="s">
        <v>2400</v>
      </c>
      <c r="F49" s="241" t="str">
        <f>VLOOKUP($A49,Questions!B$3:T$256,12,FALSE)</f>
        <v>Yes</v>
      </c>
      <c r="G49" s="251"/>
      <c r="H49" s="242">
        <f>VLOOKUP(A49,Questions!B$25:T$295,16,TRUE)</f>
        <v>20</v>
      </c>
      <c r="I49" s="248"/>
    </row>
    <row r="50" spans="1:9" s="67" customFormat="1" ht="48" customHeight="1" x14ac:dyDescent="0.2">
      <c r="A50" s="70" t="str">
        <f>'HECVAT - Full | Vendor Response'!A46</f>
        <v>DOCU-07</v>
      </c>
      <c r="B50" s="70" t="str">
        <f>'HECVAT - Full | Vendor Response'!B46</f>
        <v>Does your organization have a data privacy policy?</v>
      </c>
      <c r="C50" s="70" t="str">
        <f>'HECVAT - Full | Vendor Response'!C46</f>
        <v>Yes</v>
      </c>
      <c r="D50" s="170" t="str">
        <f>'HECVAT - Full | Vendor Response'!D46</f>
        <v>See GNRL-04</v>
      </c>
      <c r="E50" s="182" t="s">
        <v>2400</v>
      </c>
      <c r="F50" s="241" t="str">
        <f>VLOOKUP($A50,Questions!B$3:T$256,12,FALSE)</f>
        <v>Yes</v>
      </c>
      <c r="G50" s="251"/>
      <c r="H50" s="242">
        <f>VLOOKUP(A50,Questions!B$25:T$295,16,TRUE)</f>
        <v>20</v>
      </c>
      <c r="I50" s="248"/>
    </row>
    <row r="51" spans="1:9" s="67" customFormat="1" ht="48" customHeight="1" x14ac:dyDescent="0.2">
      <c r="A51" s="70" t="str">
        <f>'HECVAT - Full | Vendor Response'!A47</f>
        <v>DOCU-08</v>
      </c>
      <c r="B51" s="70" t="str">
        <f>'HECVAT - Full | Vendor Response'!B47</f>
        <v>Do you have a documented, and currently implemented, employee onboarding and offboarding policy?</v>
      </c>
      <c r="C51" s="70" t="str">
        <f>'HECVAT - Full | Vendor Response'!C47</f>
        <v>Yes</v>
      </c>
      <c r="D51" s="170" t="str">
        <f>'HECVAT - Full | Vendor Response'!D47</f>
        <v>Employee onboarding and offboarding policies include IT acceptable use, network security, onboarding and termination checklists, and induction policies.</v>
      </c>
      <c r="E51" s="182" t="s">
        <v>2400</v>
      </c>
      <c r="F51" s="241" t="str">
        <f>VLOOKUP($A51,Questions!B$3:T$256,12,FALSE)</f>
        <v>Yes</v>
      </c>
      <c r="G51" s="251"/>
      <c r="H51" s="242">
        <f>VLOOKUP(A51,Questions!B$25:T$295,16,TRUE)</f>
        <v>20</v>
      </c>
      <c r="I51" s="248"/>
    </row>
    <row r="52" spans="1:9" s="67" customFormat="1" ht="48" customHeight="1" x14ac:dyDescent="0.2">
      <c r="A52" s="70" t="str">
        <f>'HECVAT - Full | Vendor Response'!A48</f>
        <v>DOCU-09</v>
      </c>
      <c r="B52" s="70" t="str">
        <f>'HECVAT - Full | Vendor Response'!B48</f>
        <v>Do you have a documented change management process?</v>
      </c>
      <c r="C52" s="70" t="str">
        <f>'HECVAT - Full | Vendor Response'!C48</f>
        <v>Yes</v>
      </c>
      <c r="D52" s="170" t="str">
        <f>'HECVAT - Full | Vendor Response'!D48</f>
        <v>A documented change management process is in place, which is in line with both SOC 2 Type II and ISO 27001 standards. Instructure's ISO 27001 certificate and a SOC 3 report are included with this document.</v>
      </c>
      <c r="E52" s="182" t="s">
        <v>2400</v>
      </c>
      <c r="F52" s="241" t="str">
        <f>VLOOKUP($A52,Questions!B$3:T$256,12,FALSE)</f>
        <v>Yes</v>
      </c>
      <c r="G52" s="251"/>
      <c r="H52" s="242">
        <f>VLOOKUP(A52,Questions!B$25:T$295,16,TRUE)</f>
        <v>20</v>
      </c>
      <c r="I52" s="248"/>
    </row>
    <row r="53" spans="1:9" s="67" customFormat="1" ht="48" customHeight="1" x14ac:dyDescent="0.2">
      <c r="A53" s="70" t="str">
        <f>'HECVAT - Full | Vendor Response'!A49</f>
        <v>DOCU-10</v>
      </c>
      <c r="B53" s="70" t="str">
        <f>'HECVAT - Full | Vendor Response'!B49</f>
        <v>Has a VPAT or ACR been created or updated for the product and version under consideration within the past year?</v>
      </c>
      <c r="C53" s="70" t="str">
        <f>'HECVAT - Full | Vendor Response'!C49</f>
        <v>Yes</v>
      </c>
      <c r="D53" s="170" t="str">
        <f>'HECVAT - Full | Vendor Response'!D49</f>
        <v>See GNRL-05</v>
      </c>
      <c r="E53" s="182" t="s">
        <v>2400</v>
      </c>
      <c r="F53" s="241" t="str">
        <f>VLOOKUP($A53,Questions!B$3:T$256,12,FALSE)</f>
        <v>Yes</v>
      </c>
      <c r="G53" s="251"/>
      <c r="H53" s="242">
        <f>VLOOKUP(A53,Questions!B$25:T$295,16,TRUE)</f>
        <v>20</v>
      </c>
      <c r="I53" s="248"/>
    </row>
    <row r="54" spans="1:9" s="67" customFormat="1" ht="48" customHeight="1" x14ac:dyDescent="0.2">
      <c r="A54" s="70" t="str">
        <f>'HECVAT - Full | Vendor Response'!A50</f>
        <v>DOCU-11</v>
      </c>
      <c r="B54" s="70" t="str">
        <f>'HECVAT - Full | Vendor Response'!B50</f>
        <v>Do you have documentation to support the accessibility features of your product?</v>
      </c>
      <c r="C54" s="70" t="str">
        <f>'HECVAT - Full | Vendor Response'!C50</f>
        <v>Yes</v>
      </c>
      <c r="D54" s="170" t="str">
        <f>'HECVAT - Full | Vendor Response'!D50</f>
        <v>https://community.canvaslms.com/t5/Canvas-Basics-Guide/What-are-the-Canvas-accessibility-standards/ta-p/1564</v>
      </c>
      <c r="E54" s="182" t="s">
        <v>2400</v>
      </c>
      <c r="F54" s="241" t="str">
        <f>VLOOKUP($A54,Questions!B$3:T$256,12,FALSE)</f>
        <v>Yes</v>
      </c>
      <c r="G54" s="251"/>
      <c r="H54" s="242">
        <f>VLOOKUP(A54,Questions!B$25:T$295,16,TRUE)</f>
        <v>20</v>
      </c>
      <c r="I54" s="248"/>
    </row>
    <row r="55" spans="1:9" ht="48" customHeight="1" x14ac:dyDescent="0.2">
      <c r="A55" s="315" t="str">
        <f>'HECVAT - Full | Vendor Response'!A51:B51</f>
        <v xml:space="preserve">IT Accessibility </v>
      </c>
      <c r="B55" s="315"/>
      <c r="C55" s="163" t="s">
        <v>1791</v>
      </c>
      <c r="D55" s="169" t="s">
        <v>14</v>
      </c>
      <c r="E55" s="172" t="s">
        <v>3108</v>
      </c>
      <c r="F55" s="173" t="s">
        <v>2561</v>
      </c>
      <c r="G55" s="163" t="s">
        <v>2562</v>
      </c>
      <c r="H55" s="163" t="s">
        <v>2380</v>
      </c>
      <c r="I55" s="174" t="s">
        <v>2563</v>
      </c>
    </row>
    <row r="56" spans="1:9" s="67" customFormat="1" ht="48" customHeight="1" x14ac:dyDescent="0.2">
      <c r="A56" s="70" t="str">
        <f>'HECVAT - Full | Vendor Response'!A52</f>
        <v>ITAC-01</v>
      </c>
      <c r="B56" s="70" t="str">
        <f>'HECVAT - Full | Vendor Response'!B52</f>
        <v>Has a third party expert conducted an audit of the most recent version of your product?</v>
      </c>
      <c r="C56" s="70" t="str">
        <f>'HECVAT - Full | Vendor Response'!C52</f>
        <v>Yes</v>
      </c>
      <c r="D56" s="170" t="str">
        <f>'HECVAT - Full | Vendor Response'!D52</f>
        <v>https://webaim.org/services/certification/canvas</v>
      </c>
      <c r="E56" s="182" t="s">
        <v>2400</v>
      </c>
      <c r="F56" s="241" t="str">
        <f>VLOOKUP($A56,Questions!B$3:T$256,12,FALSE)</f>
        <v>Yes</v>
      </c>
      <c r="G56" s="251"/>
      <c r="H56" s="242">
        <f>VLOOKUP(A56,Questions!B$25:T$295,16,TRUE)</f>
        <v>25</v>
      </c>
      <c r="I56" s="248"/>
    </row>
    <row r="57" spans="1:9" s="67" customFormat="1" ht="48" customHeight="1" x14ac:dyDescent="0.2">
      <c r="A57" s="70" t="str">
        <f>'HECVAT - Full | Vendor Response'!A53</f>
        <v>ITAC-02</v>
      </c>
      <c r="B57" s="70" t="str">
        <f>'HECVAT - Full | Vendor Response'!B53</f>
        <v>Do you have a documented and implemented process for verifying accessibility conformance?</v>
      </c>
      <c r="C57" s="70" t="str">
        <f>'HECVAT - Full | Vendor Response'!C53</f>
        <v>Yes</v>
      </c>
      <c r="D57" s="170"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82" t="s">
        <v>2400</v>
      </c>
      <c r="F57" s="241" t="str">
        <f>VLOOKUP($A57,Questions!B$3:T$256,12,FALSE)</f>
        <v>Yes</v>
      </c>
      <c r="G57" s="251"/>
      <c r="H57" s="242">
        <f>VLOOKUP(A57,Questions!B$25:T$295,16,TRUE)</f>
        <v>25</v>
      </c>
      <c r="I57" s="248"/>
    </row>
    <row r="58" spans="1:9" s="67" customFormat="1" ht="48" customHeight="1" x14ac:dyDescent="0.2">
      <c r="A58" s="70" t="str">
        <f>'HECVAT - Full | Vendor Response'!A54</f>
        <v>ITAC-03</v>
      </c>
      <c r="B58" s="70" t="str">
        <f>'HECVAT - Full | Vendor Response'!B54</f>
        <v>Have you adopted a technical or legal standard of conformance for the product in question?</v>
      </c>
      <c r="C58" s="70" t="str">
        <f>'HECVAT - Full | Vendor Response'!C54</f>
        <v>Yes</v>
      </c>
      <c r="D58" s="170" t="str">
        <f>'HECVAT - Full | Vendor Response'!D54</f>
        <v>Instructure has adopted WCAG 2.1 Level AA for Canvas and strive to maintain conformance.</v>
      </c>
      <c r="E58" s="182" t="s">
        <v>2400</v>
      </c>
      <c r="F58" s="241" t="str">
        <f>VLOOKUP($A58,Questions!B$3:T$256,12,FALSE)</f>
        <v>Yes</v>
      </c>
      <c r="G58" s="251"/>
      <c r="H58" s="242">
        <f>VLOOKUP(A58,Questions!B$25:T$295,16,TRUE)</f>
        <v>25</v>
      </c>
      <c r="I58" s="248"/>
    </row>
    <row r="59" spans="1:9" s="67" customFormat="1" ht="48" customHeight="1" x14ac:dyDescent="0.2">
      <c r="A59" s="70" t="str">
        <f>'HECVAT - Full | Vendor Response'!A55</f>
        <v>ITAC-04</v>
      </c>
      <c r="B59" s="70" t="str">
        <f>'HECVAT - Full | Vendor Response'!B55</f>
        <v>Can you provide a current, detailed accessibility roadmap with delivery timelines?</v>
      </c>
      <c r="C59" s="70" t="str">
        <f>'HECVAT - Full | Vendor Response'!C55</f>
        <v>No</v>
      </c>
      <c r="D59" s="170"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82" t="s">
        <v>2400</v>
      </c>
      <c r="F59" s="241" t="str">
        <f>VLOOKUP($A59,Questions!B$3:T$256,12,FALSE)</f>
        <v>Yes</v>
      </c>
      <c r="G59" s="251"/>
      <c r="H59" s="242">
        <f>VLOOKUP(A59,Questions!B$25:T$295,16,TRUE)</f>
        <v>25</v>
      </c>
      <c r="I59" s="248"/>
    </row>
    <row r="60" spans="1:9" s="67" customFormat="1" ht="48" customHeight="1" x14ac:dyDescent="0.2">
      <c r="A60" s="70" t="str">
        <f>'HECVAT - Full | Vendor Response'!A56</f>
        <v>ITAC-05</v>
      </c>
      <c r="B60" s="70" t="str">
        <f>'HECVAT - Full | Vendor Response'!B56</f>
        <v>Do you expect your staff to maintain a current skill set in IT accessibility?</v>
      </c>
      <c r="C60" s="70" t="str">
        <f>'HECVAT - Full | Vendor Response'!C56</f>
        <v>Yes</v>
      </c>
      <c r="D60" s="170"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82" t="s">
        <v>2400</v>
      </c>
      <c r="F60" s="241" t="str">
        <f>VLOOKUP($A60,Questions!B$3:T$256,12,FALSE)</f>
        <v>Yes</v>
      </c>
      <c r="G60" s="251"/>
      <c r="H60" s="242">
        <f>VLOOKUP(A60,Questions!B$25:T$295,16,TRUE)</f>
        <v>25</v>
      </c>
      <c r="I60" s="248"/>
    </row>
    <row r="61" spans="1:9" s="67" customFormat="1" ht="48" customHeight="1" x14ac:dyDescent="0.2">
      <c r="A61" s="70" t="str">
        <f>'HECVAT - Full | Vendor Response'!A57</f>
        <v>ITAC-06</v>
      </c>
      <c r="B61" s="70" t="str">
        <f>'HECVAT - Full | Vendor Response'!B57</f>
        <v>Do you have a documented and implemented process for reporting and tracking accessibility issues?</v>
      </c>
      <c r="C61" s="70" t="str">
        <f>'HECVAT - Full | Vendor Response'!C57</f>
        <v>Yes</v>
      </c>
      <c r="D61" s="170"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82" t="s">
        <v>2400</v>
      </c>
      <c r="F61" s="241" t="str">
        <f>VLOOKUP($A61,Questions!B$3:T$256,12,FALSE)</f>
        <v>Yes</v>
      </c>
      <c r="G61" s="251"/>
      <c r="H61" s="242">
        <f>VLOOKUP(A61,Questions!B$25:T$295,16,TRUE)</f>
        <v>25</v>
      </c>
      <c r="I61" s="248"/>
    </row>
    <row r="62" spans="1:9" s="67" customFormat="1" ht="48" customHeight="1" x14ac:dyDescent="0.2">
      <c r="A62" s="70" t="str">
        <f>'HECVAT - Full | Vendor Response'!A58</f>
        <v>ITAC-07</v>
      </c>
      <c r="B62" s="70" t="str">
        <f>'HECVAT - Full | Vendor Response'!B58</f>
        <v>Do you have documented processes and procedures for implementing accessibility into your development lifecycle?</v>
      </c>
      <c r="C62" s="70" t="str">
        <f>'HECVAT - Full | Vendor Response'!C58</f>
        <v>Yes</v>
      </c>
      <c r="D62" s="170"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82" t="s">
        <v>2400</v>
      </c>
      <c r="F62" s="241" t="str">
        <f>VLOOKUP($A62,Questions!B$3:T$256,12,FALSE)</f>
        <v>Yes</v>
      </c>
      <c r="G62" s="251"/>
      <c r="H62" s="242">
        <f>VLOOKUP(A62,Questions!B$25:T$295,16,TRUE)</f>
        <v>25</v>
      </c>
      <c r="I62" s="248"/>
    </row>
    <row r="63" spans="1:9" s="67" customFormat="1" ht="48" customHeight="1" x14ac:dyDescent="0.2">
      <c r="A63" s="70" t="str">
        <f>'HECVAT - Full | Vendor Response'!A59</f>
        <v>ITAC-08</v>
      </c>
      <c r="B63" s="70" t="str">
        <f>'HECVAT - Full | Vendor Response'!B59</f>
        <v>Can all functions of the application or service be performed using only the keyboard?</v>
      </c>
      <c r="C63" s="70" t="str">
        <f>'HECVAT - Full | Vendor Response'!C59</f>
        <v>No</v>
      </c>
      <c r="D63" s="170"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82" t="s">
        <v>2400</v>
      </c>
      <c r="F63" s="241" t="str">
        <f>VLOOKUP($A63,Questions!B$3:T$256,12,FALSE)</f>
        <v>Yes</v>
      </c>
      <c r="G63" s="251"/>
      <c r="H63" s="242">
        <f>VLOOKUP(A63,Questions!B$25:T$295,16,TRUE)</f>
        <v>25</v>
      </c>
      <c r="I63" s="248"/>
    </row>
    <row r="64" spans="1:9" s="67" customFormat="1" ht="48" customHeight="1" x14ac:dyDescent="0.2">
      <c r="A64" s="70" t="str">
        <f>'HECVAT - Full | Vendor Response'!A60</f>
        <v>ITAC-09</v>
      </c>
      <c r="B64" s="70" t="str">
        <f>'HECVAT - Full | Vendor Response'!B60</f>
        <v>Does your product rely on activating a special ‘accessibility mode,’ a ‘lite version’ or accessing an alternate interface for accessibility purposes?</v>
      </c>
      <c r="C64" s="70" t="str">
        <f>'HECVAT - Full | Vendor Response'!C60</f>
        <v>No</v>
      </c>
      <c r="D64" s="170">
        <f>'HECVAT - Full | Vendor Response'!D60</f>
        <v>0</v>
      </c>
      <c r="E64" s="182" t="s">
        <v>2400</v>
      </c>
      <c r="F64" s="241" t="str">
        <f>VLOOKUP($A64,Questions!B$3:T$256,12,FALSE)</f>
        <v>No</v>
      </c>
      <c r="G64" s="251"/>
      <c r="H64" s="242">
        <f>VLOOKUP(A64,Questions!B$25:T$295,16,TRUE)</f>
        <v>25</v>
      </c>
      <c r="I64" s="248"/>
    </row>
    <row r="65" spans="1:9" ht="48" customHeight="1" x14ac:dyDescent="0.2">
      <c r="A65" s="315" t="str">
        <f>'HECVAT - Full | Vendor Response'!A61</f>
        <v>Assessment of Third Parties</v>
      </c>
      <c r="B65" s="315"/>
      <c r="C65" s="163" t="s">
        <v>1791</v>
      </c>
      <c r="D65" s="169" t="s">
        <v>14</v>
      </c>
      <c r="E65" s="172" t="s">
        <v>3108</v>
      </c>
      <c r="F65" s="173" t="s">
        <v>2561</v>
      </c>
      <c r="G65" s="163" t="s">
        <v>2562</v>
      </c>
      <c r="H65" s="163" t="s">
        <v>2380</v>
      </c>
      <c r="I65" s="174" t="s">
        <v>2563</v>
      </c>
    </row>
    <row r="66" spans="1:9" ht="48" customHeight="1" x14ac:dyDescent="0.2">
      <c r="A66" s="70" t="str">
        <f>'HECVAT - Full | Vendor Response'!A62</f>
        <v>THRD-01</v>
      </c>
      <c r="B66" s="70" t="str">
        <f>'HECVAT - Full | Vendor Response'!B62</f>
        <v>Do you perform security assessments of third party companies with which you share data? (i.e. hosting providers, cloud services, PaaS, IaaS, SaaS, etc.).</v>
      </c>
      <c r="C66" s="142" t="str">
        <f>'HECVAT - Full | Vendor Response'!C62</f>
        <v>Yes</v>
      </c>
      <c r="D66" s="168">
        <f>'HECVAT - Full | Vendor Response'!D62</f>
        <v>0</v>
      </c>
      <c r="E66" s="182" t="s">
        <v>2400</v>
      </c>
      <c r="F66" s="241" t="str">
        <f>VLOOKUP($A66,Questions!B$3:T$256,12,FALSE)</f>
        <v>Yes</v>
      </c>
      <c r="G66" s="251"/>
      <c r="H66" s="242">
        <f>VLOOKUP(A65,Questions!B$25:T$295,16,TRUE)</f>
        <v>25</v>
      </c>
      <c r="I66" s="248"/>
    </row>
    <row r="67" spans="1:9" ht="48" customHeight="1" x14ac:dyDescent="0.2">
      <c r="A67" s="161" t="str">
        <f>'HECVAT - Full | Vendor Response'!A63</f>
        <v>THRD-02</v>
      </c>
      <c r="B67" s="161" t="str">
        <f>'HECVAT - Full | Vendor Response'!B63</f>
        <v>Provide a brief description for why each of these third parties will have access to institution data.</v>
      </c>
      <c r="C67" s="312" t="str">
        <f>'HECVAT - Full | Vendor Response'!C63</f>
        <v>A list of third parties can be provided upon specific request.</v>
      </c>
      <c r="D67" s="313"/>
      <c r="E67" s="181" t="s">
        <v>2400</v>
      </c>
      <c r="F67" s="243" t="s">
        <v>2571</v>
      </c>
      <c r="G67" s="251"/>
      <c r="H67" s="244">
        <f>VLOOKUP(A66,Questions!B$25:T$295,16,TRUE)</f>
        <v>15</v>
      </c>
      <c r="I67" s="249"/>
    </row>
    <row r="68" spans="1:9" ht="48" customHeight="1" x14ac:dyDescent="0.2">
      <c r="A68" s="161" t="str">
        <f>'HECVAT - Full | Vendor Response'!A64</f>
        <v>THRD-03</v>
      </c>
      <c r="B68" s="161" t="str">
        <f>'HECVAT - Full | Vendor Response'!B64</f>
        <v>What legal agreements (i.e. contracts) do you have in place with these third parties that address liability in the event of a data breach?</v>
      </c>
      <c r="C68" s="312"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13"/>
      <c r="E68" s="181" t="s">
        <v>2400</v>
      </c>
      <c r="F68" s="243" t="s">
        <v>2571</v>
      </c>
      <c r="G68" s="251"/>
      <c r="H68" s="244">
        <f>VLOOKUP(A67,Questions!B$25:T$295,16,TRUE)</f>
        <v>15</v>
      </c>
      <c r="I68" s="248"/>
    </row>
    <row r="69" spans="1:9" ht="48" customHeight="1" x14ac:dyDescent="0.2">
      <c r="A69" s="70" t="str">
        <f>'HECVAT - Full | Vendor Response'!A65</f>
        <v>THRD-04</v>
      </c>
      <c r="B69" s="70" t="str">
        <f>'HECVAT - Full | Vendor Response'!B65</f>
        <v>Do you have an implemented third party management strategy?</v>
      </c>
      <c r="C69" s="142" t="str">
        <f>'HECVAT - Full | Vendor Response'!C65</f>
        <v>Yes</v>
      </c>
      <c r="D69" s="168"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the core Canvas LMS product require opt-in by the end user or remote activation by a third-party service provider upon execution of a contract (e.g. system-level Equella integration).</v>
      </c>
      <c r="E69" s="181" t="s">
        <v>2400</v>
      </c>
      <c r="F69" s="241" t="str">
        <f>VLOOKUP($A69,Questions!B$3:T$256,12,FALSE)</f>
        <v>Yes</v>
      </c>
      <c r="G69" s="251"/>
      <c r="H69" s="242">
        <f>VLOOKUP(A67,Questions!B$25:T$295,16,TRUE)</f>
        <v>15</v>
      </c>
      <c r="I69" s="248"/>
    </row>
    <row r="70" spans="1:9" ht="48" customHeight="1" x14ac:dyDescent="0.2">
      <c r="A70" s="70" t="str">
        <f>'HECVAT - Full | Vendor Response'!A66</f>
        <v>THRD-05</v>
      </c>
      <c r="B70" s="70" t="str">
        <f>'HECVAT - Full | Vendor Response'!B66</f>
        <v>Do you have a process and implemented procedures for managing your hardware supply chain? (e.g., telecommunications equipment, export licensing, computing devices)</v>
      </c>
      <c r="C70" s="142" t="str">
        <f>'HECVAT - Full | Vendor Response'!C66</f>
        <v>Yes</v>
      </c>
      <c r="D70" s="168" t="str">
        <f>'HECVAT - Full | Vendor Response'!D66</f>
        <v>Our processes and procedures cover regions in which we operate.</v>
      </c>
      <c r="E70" s="181" t="s">
        <v>2400</v>
      </c>
      <c r="F70" s="241" t="str">
        <f>VLOOKUP($A70,Questions!B$3:T$256,12,FALSE)</f>
        <v>Yes</v>
      </c>
      <c r="G70" s="251"/>
      <c r="H70" s="242">
        <f>VLOOKUP(A68,Questions!B$25:T$295,16,TRUE)</f>
        <v>15</v>
      </c>
      <c r="I70" s="248"/>
    </row>
    <row r="71" spans="1:9" ht="48" customHeight="1" x14ac:dyDescent="0.2">
      <c r="A71" s="315" t="str">
        <f>'HECVAT - Full | Vendor Response'!A67</f>
        <v>Consulting</v>
      </c>
      <c r="B71" s="315"/>
      <c r="C71" s="163" t="s">
        <v>1791</v>
      </c>
      <c r="D71" s="169" t="s">
        <v>14</v>
      </c>
      <c r="E71" s="172" t="s">
        <v>3108</v>
      </c>
      <c r="F71" s="173" t="s">
        <v>2561</v>
      </c>
      <c r="G71" s="163" t="s">
        <v>2562</v>
      </c>
      <c r="H71" s="163" t="s">
        <v>2380</v>
      </c>
      <c r="I71" s="174" t="s">
        <v>2563</v>
      </c>
    </row>
    <row r="72" spans="1:9" ht="48" customHeight="1" x14ac:dyDescent="0.2">
      <c r="A72" s="70" t="str">
        <f>'HECVAT - Full | Vendor Response'!A68</f>
        <v>CONS-01</v>
      </c>
      <c r="B72" s="70" t="str">
        <f>'HECVAT - Full | Vendor Response'!B68</f>
        <v>Will the consulting take place on-premises?</v>
      </c>
      <c r="C72" s="142" t="str">
        <f>'HECVAT - Full | Vendor Response'!C68</f>
        <v>Yes</v>
      </c>
      <c r="D72" s="168"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81" t="s">
        <v>2400</v>
      </c>
      <c r="F72" s="241" t="str">
        <f>VLOOKUP($A72,Questions!B$3:T$256,12,FALSE)</f>
        <v>No</v>
      </c>
      <c r="G72" s="251"/>
      <c r="H72" s="242">
        <f>VLOOKUP(A71,Questions!B$25:T$295,16,TRUE)</f>
        <v>15</v>
      </c>
      <c r="I72" s="248"/>
    </row>
    <row r="73" spans="1:9" ht="48" customHeight="1" x14ac:dyDescent="0.2">
      <c r="A73" s="70" t="str">
        <f>'HECVAT - Full | Vendor Response'!A69</f>
        <v>CONS-02</v>
      </c>
      <c r="B73" s="70" t="str">
        <f>'HECVAT - Full | Vendor Response'!B69</f>
        <v>Will the consultant require access to Institution's network resources?</v>
      </c>
      <c r="C73" s="142" t="str">
        <f>'HECVAT - Full | Vendor Response'!C69</f>
        <v>Yes</v>
      </c>
      <c r="D73" s="168"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81" t="s">
        <v>2400</v>
      </c>
      <c r="F73" s="241" t="str">
        <f>VLOOKUP($A73,Questions!B$3:T$256,12,FALSE)</f>
        <v>No</v>
      </c>
      <c r="G73" s="251"/>
      <c r="H73" s="242">
        <f>VLOOKUP(A72,Questions!B$25:T$295,16,TRUE)</f>
        <v>15</v>
      </c>
      <c r="I73" s="248"/>
    </row>
    <row r="74" spans="1:9" ht="48" customHeight="1" x14ac:dyDescent="0.2">
      <c r="A74" s="70" t="str">
        <f>'HECVAT - Full | Vendor Response'!A70</f>
        <v>CONS-03</v>
      </c>
      <c r="B74" s="70" t="str">
        <f>'HECVAT - Full | Vendor Response'!B70</f>
        <v>Will the consultant require access to hardware in the Institution's data centers?</v>
      </c>
      <c r="C74" s="142" t="str">
        <f>'HECVAT - Full | Vendor Response'!C70</f>
        <v>No</v>
      </c>
      <c r="D74" s="168">
        <f>'HECVAT - Full | Vendor Response'!D70</f>
        <v>0</v>
      </c>
      <c r="E74" s="181" t="s">
        <v>2400</v>
      </c>
      <c r="F74" s="241" t="str">
        <f>VLOOKUP($A74,Questions!B$3:T$256,12,FALSE)</f>
        <v>Yes</v>
      </c>
      <c r="G74" s="251"/>
      <c r="H74" s="242">
        <f>VLOOKUP(A73,Questions!B$25:T$295,16,TRUE)</f>
        <v>15</v>
      </c>
      <c r="I74" s="248"/>
    </row>
    <row r="75" spans="1:9" ht="48" customHeight="1" x14ac:dyDescent="0.2">
      <c r="A75" s="70" t="str">
        <f>'HECVAT - Full | Vendor Response'!A71</f>
        <v>CONS-04</v>
      </c>
      <c r="B75" s="70" t="str">
        <f>'HECVAT - Full | Vendor Response'!B71</f>
        <v>Will the consultant require an account within the Institution's domain (@*.edu)?</v>
      </c>
      <c r="C75" s="142" t="str">
        <f>'HECVAT - Full | Vendor Response'!C71</f>
        <v>No</v>
      </c>
      <c r="D75" s="168">
        <f>'HECVAT - Full | Vendor Response'!D71</f>
        <v>0</v>
      </c>
      <c r="E75" s="181" t="s">
        <v>2400</v>
      </c>
      <c r="F75" s="241" t="str">
        <f>VLOOKUP($A75,Questions!B$3:T$256,12,FALSE)</f>
        <v>No</v>
      </c>
      <c r="G75" s="251"/>
      <c r="H75" s="242">
        <f>VLOOKUP(A74,Questions!B$25:T$295,16,TRUE)</f>
        <v>15</v>
      </c>
      <c r="I75" s="248"/>
    </row>
    <row r="76" spans="1:9" ht="48" customHeight="1" x14ac:dyDescent="0.2">
      <c r="A76" s="70" t="str">
        <f>'HECVAT - Full | Vendor Response'!A72</f>
        <v>CONS-05</v>
      </c>
      <c r="B76" s="70" t="str">
        <f>'HECVAT - Full | Vendor Response'!B72</f>
        <v>Has the consultant received training on [sensitive, HIPAA, PCI, etc.] data handling?</v>
      </c>
      <c r="C76" s="142" t="str">
        <f>'HECVAT - Full | Vendor Response'!C72</f>
        <v>Yes</v>
      </c>
      <c r="D76" s="168"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81" t="s">
        <v>2400</v>
      </c>
      <c r="F76" s="241" t="str">
        <f>VLOOKUP($A76,Questions!B$3:T$256,12,FALSE)</f>
        <v>Yes</v>
      </c>
      <c r="G76" s="251"/>
      <c r="H76" s="242">
        <f>VLOOKUP(A75,Questions!B$25:T$295,16,TRUE)</f>
        <v>15</v>
      </c>
      <c r="I76" s="248"/>
    </row>
    <row r="77" spans="1:9" ht="48" customHeight="1" x14ac:dyDescent="0.2">
      <c r="A77" s="70" t="str">
        <f>'HECVAT - Full | Vendor Response'!A73</f>
        <v>CONS-06</v>
      </c>
      <c r="B77" s="70" t="str">
        <f>'HECVAT - Full | Vendor Response'!B73</f>
        <v>Will any data be transferred to the consultant's possession?</v>
      </c>
      <c r="C77" s="142" t="str">
        <f>'HECVAT - Full | Vendor Response'!C73</f>
        <v>Yes</v>
      </c>
      <c r="D77" s="168"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81" t="s">
        <v>2400</v>
      </c>
      <c r="F77" s="241" t="str">
        <f>VLOOKUP($A77,Questions!B$3:T$256,12,FALSE)</f>
        <v>No</v>
      </c>
      <c r="G77" s="251"/>
      <c r="H77" s="242">
        <f>VLOOKUP(A76,Questions!B$25:T$295,16,TRUE)</f>
        <v>15</v>
      </c>
      <c r="I77" s="248"/>
    </row>
    <row r="78" spans="1:9" ht="48" customHeight="1" x14ac:dyDescent="0.2">
      <c r="A78" s="70" t="str">
        <f>'HECVAT - Full | Vendor Response'!A74</f>
        <v>CONS-07</v>
      </c>
      <c r="B78" s="70" t="str">
        <f>'HECVAT - Full | Vendor Response'!B74</f>
        <v>Is it encrypted (at rest) while in the consultant's possession?</v>
      </c>
      <c r="C78" s="142" t="str">
        <f>'HECVAT - Full | Vendor Response'!C74</f>
        <v>Yes</v>
      </c>
      <c r="D78" s="168" t="str">
        <f>'HECVAT - Full | Vendor Response'!D74</f>
        <v>All Instructure-owned devices are encrypted at rest.  Additionally server-to-server data transfer is the preferred method of data transfer.</v>
      </c>
      <c r="E78" s="181" t="s">
        <v>2400</v>
      </c>
      <c r="F78" s="241" t="str">
        <f>VLOOKUP($A78,Questions!B$3:T$256,12,FALSE)</f>
        <v>Yes</v>
      </c>
      <c r="G78" s="251"/>
      <c r="H78" s="242">
        <f>VLOOKUP(A77,Questions!B$25:T$295,16,TRUE)</f>
        <v>15</v>
      </c>
      <c r="I78" s="248"/>
    </row>
    <row r="79" spans="1:9" ht="48" customHeight="1" x14ac:dyDescent="0.2">
      <c r="A79" s="70" t="str">
        <f>'HECVAT - Full | Vendor Response'!A75</f>
        <v>CONS-08</v>
      </c>
      <c r="B79" s="70" t="str">
        <f>'HECVAT - Full | Vendor Response'!B75</f>
        <v>Will the consultant need remote access to the Institution's network or systems?</v>
      </c>
      <c r="C79" s="142" t="str">
        <f>'HECVAT - Full | Vendor Response'!C75</f>
        <v>No</v>
      </c>
      <c r="D79" s="168">
        <f>'HECVAT - Full | Vendor Response'!D75</f>
        <v>0</v>
      </c>
      <c r="E79" s="181" t="s">
        <v>2400</v>
      </c>
      <c r="F79" s="241" t="str">
        <f>VLOOKUP($A79,Questions!B$3:T$256,12,FALSE)</f>
        <v>No</v>
      </c>
      <c r="G79" s="251"/>
      <c r="H79" s="242">
        <f>VLOOKUP(A78,Questions!B$25:T$295,16,TRUE)</f>
        <v>15</v>
      </c>
      <c r="I79" s="248"/>
    </row>
    <row r="80" spans="1:9" ht="48" customHeight="1" x14ac:dyDescent="0.2">
      <c r="A80" s="70" t="str">
        <f>'HECVAT - Full | Vendor Response'!A76</f>
        <v>CONS-09</v>
      </c>
      <c r="B80" s="70" t="str">
        <f>'HECVAT - Full | Vendor Response'!B76</f>
        <v>Can we restrict that access based on source IP address?</v>
      </c>
      <c r="C80" s="142">
        <f>'HECVAT - Full | Vendor Response'!C76</f>
        <v>0</v>
      </c>
      <c r="D80" s="168">
        <f>'HECVAT - Full | Vendor Response'!D76</f>
        <v>0</v>
      </c>
      <c r="E80" s="181" t="s">
        <v>2400</v>
      </c>
      <c r="F80" s="241" t="str">
        <f>VLOOKUP($A80,Questions!B$3:T$256,12,FALSE)</f>
        <v>Yes</v>
      </c>
      <c r="G80" s="251"/>
      <c r="H80" s="242">
        <f>VLOOKUP(A79,Questions!B$25:T$295,16,TRUE)</f>
        <v>15</v>
      </c>
      <c r="I80" s="248"/>
    </row>
    <row r="81" spans="1:9" ht="48" customHeight="1" x14ac:dyDescent="0.2">
      <c r="A81" s="315" t="str">
        <f>'HECVAT - Full | Vendor Response'!A77</f>
        <v>Application/Service Security</v>
      </c>
      <c r="B81" s="315"/>
      <c r="C81" s="163" t="s">
        <v>1791</v>
      </c>
      <c r="D81" s="169" t="s">
        <v>14</v>
      </c>
      <c r="E81" s="172" t="s">
        <v>3108</v>
      </c>
      <c r="F81" s="173" t="s">
        <v>2561</v>
      </c>
      <c r="G81" s="163" t="s">
        <v>2562</v>
      </c>
      <c r="H81" s="163" t="s">
        <v>2380</v>
      </c>
      <c r="I81" s="174" t="s">
        <v>2563</v>
      </c>
    </row>
    <row r="82" spans="1:9" ht="48" customHeight="1" x14ac:dyDescent="0.2">
      <c r="A82" s="70" t="str">
        <f>'HECVAT - Full | Vendor Response'!A78</f>
        <v>APPL-01</v>
      </c>
      <c r="B82" s="70" t="str">
        <f>'HECVAT - Full | Vendor Response'!B78</f>
        <v>Are access controls for institutional accounts based on structured rules, such as role-based access control (RBAC), attribute-based access control (ABAC) or policy-based access control (PBAC)?</v>
      </c>
      <c r="C82" s="142" t="str">
        <f>'HECVAT - Full | Vendor Response'!C78</f>
        <v>Yes</v>
      </c>
      <c r="D82" s="168" t="str">
        <f>'HECVAT - Full | Vendor Response'!D78</f>
        <v>Canvas LMS uses context-aware RBAC. Administrators can create bespoke user roles such as Administrators, Professors, and TAs, based on their institution’s structure using over 70 permissions to choose from for these roles.</v>
      </c>
      <c r="E82" s="181" t="s">
        <v>2400</v>
      </c>
      <c r="F82" s="241" t="str">
        <f>VLOOKUP($A82,Questions!B$3:T$256,12,FALSE)</f>
        <v>Yes</v>
      </c>
      <c r="G82" s="251"/>
      <c r="H82" s="242">
        <f>VLOOKUP(A82,Questions!B$25:T$295,16,FALSE)</f>
        <v>25</v>
      </c>
      <c r="I82" s="248"/>
    </row>
    <row r="83" spans="1:9" ht="48" customHeight="1" x14ac:dyDescent="0.2">
      <c r="A83" s="70" t="str">
        <f>'HECVAT - Full | Vendor Response'!A79</f>
        <v>APPL-02</v>
      </c>
      <c r="B83" s="70" t="str">
        <f>'HECVAT - Full | Vendor Response'!B79</f>
        <v>Are access controls for staff within your organization based on structured rules, such as RBAC, ABAC, or PBAC?</v>
      </c>
      <c r="C83" s="142" t="str">
        <f>'HECVAT - Full | Vendor Response'!C79</f>
        <v>Yes</v>
      </c>
      <c r="D83" s="168">
        <f>'HECVAT - Full | Vendor Response'!D79</f>
        <v>0</v>
      </c>
      <c r="E83" s="181" t="s">
        <v>2400</v>
      </c>
      <c r="F83" s="241" t="str">
        <f>VLOOKUP($A83,Questions!B$3:T$256,12,FALSE)</f>
        <v>Yes</v>
      </c>
      <c r="G83" s="251"/>
      <c r="H83" s="242">
        <f>VLOOKUP(A83,Questions!B$25:T$295,16,FALSE)</f>
        <v>20</v>
      </c>
      <c r="I83" s="248"/>
    </row>
    <row r="84" spans="1:9" ht="48" customHeight="1" x14ac:dyDescent="0.2">
      <c r="A84" s="70" t="str">
        <f>'HECVAT - Full | Vendor Response'!A80</f>
        <v>APPL-03</v>
      </c>
      <c r="B84" s="70" t="str">
        <f>'HECVAT - Full | Vendor Response'!B80</f>
        <v>Does the system provide data input validation and error messages?</v>
      </c>
      <c r="C84" s="142" t="str">
        <f>'HECVAT - Full | Vendor Response'!C80</f>
        <v>Yes</v>
      </c>
      <c r="D84" s="168"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81" t="s">
        <v>2400</v>
      </c>
      <c r="F84" s="241" t="str">
        <f>VLOOKUP($A84,Questions!B$3:T$256,12,FALSE)</f>
        <v>Yes</v>
      </c>
      <c r="G84" s="251"/>
      <c r="H84" s="242">
        <f>VLOOKUP(A84,Questions!B$25:T$295,16,FALSE)</f>
        <v>20</v>
      </c>
      <c r="I84" s="248"/>
    </row>
    <row r="85" spans="1:9" ht="48" customHeight="1" x14ac:dyDescent="0.2">
      <c r="A85" s="70" t="str">
        <f>'HECVAT - Full | Vendor Response'!A81</f>
        <v>APPL-04</v>
      </c>
      <c r="B85" s="70" t="str">
        <f>'HECVAT - Full | Vendor Response'!B81</f>
        <v>Are you using a web application firewall (WAF)?</v>
      </c>
      <c r="C85" s="142" t="str">
        <f>'HECVAT - Full | Vendor Response'!C81</f>
        <v>Yes</v>
      </c>
      <c r="D85" s="168"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81" t="s">
        <v>2400</v>
      </c>
      <c r="F85" s="241" t="str">
        <f>VLOOKUP($A85,Questions!B$3:T$256,12,FALSE)</f>
        <v>Yes</v>
      </c>
      <c r="G85" s="251"/>
      <c r="H85" s="242">
        <f>VLOOKUP(A85,Questions!B$25:T$295,16,FALSE)</f>
        <v>25</v>
      </c>
      <c r="I85" s="248"/>
    </row>
    <row r="86" spans="1:9" ht="48" customHeight="1" x14ac:dyDescent="0.2">
      <c r="A86" s="70" t="str">
        <f>'HECVAT - Full | Vendor Response'!A82</f>
        <v>APPL-05</v>
      </c>
      <c r="B86" s="70" t="str">
        <f>'HECVAT - Full | Vendor Response'!B82</f>
        <v>Do you have a process and implemented procedures for managing your software supply chain (e.g. libraries, repositories, frameworks, etc)</v>
      </c>
      <c r="C86" s="142" t="str">
        <f>'HECVAT - Full | Vendor Response'!C82</f>
        <v>Yes</v>
      </c>
      <c r="D86" s="168"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81" t="s">
        <v>2400</v>
      </c>
      <c r="F86" s="241" t="str">
        <f>VLOOKUP($A86,Questions!B$3:T$256,12,FALSE)</f>
        <v>Yes</v>
      </c>
      <c r="G86" s="251"/>
      <c r="H86" s="242">
        <f>VLOOKUP(A86,Questions!B$25:T$295,16,FALSE)</f>
        <v>20</v>
      </c>
      <c r="I86" s="248"/>
    </row>
    <row r="87" spans="1:9" ht="48" customHeight="1" x14ac:dyDescent="0.2">
      <c r="A87" s="70" t="str">
        <f>'HECVAT - Full | Vendor Response'!A83</f>
        <v>APPL-06</v>
      </c>
      <c r="B87" s="70" t="str">
        <f>'HECVAT - Full | Vendor Response'!B83</f>
        <v>Are only currently supported operating system(s), software, and libraries leveraged by the system(s)/application(s) that will have access to institution's data?</v>
      </c>
      <c r="C87" s="142" t="str">
        <f>'HECVAT - Full | Vendor Response'!C83</f>
        <v>Yes</v>
      </c>
      <c r="D87" s="168" t="str">
        <f>'HECVAT - Full | Vendor Response'!D83</f>
        <v>The security and engineering teams ensure the languages, web applications, frameworks, and environments that Instructure leverages to develop, host, and maintain Canvas are maintained to supported versions.</v>
      </c>
      <c r="E87" s="181" t="s">
        <v>2400</v>
      </c>
      <c r="F87" s="241" t="str">
        <f>VLOOKUP($A87,Questions!B$3:T$256,12,FALSE)</f>
        <v>Yes</v>
      </c>
      <c r="G87" s="251"/>
      <c r="H87" s="242">
        <f>VLOOKUP(A87,Questions!B$25:T$295,16,FALSE)</f>
        <v>25</v>
      </c>
      <c r="I87" s="248"/>
    </row>
    <row r="88" spans="1:9" ht="48" customHeight="1" x14ac:dyDescent="0.2">
      <c r="A88" s="70" t="str">
        <f>'HECVAT - Full | Vendor Response'!A84</f>
        <v>APPL-07</v>
      </c>
      <c r="B88" s="70" t="str">
        <f>'HECVAT - Full | Vendor Response'!B84</f>
        <v>If mobile, is the application available from a trusted source (e.g., App Store, Google Play Store)?</v>
      </c>
      <c r="C88" s="142" t="str">
        <f>'HECVAT - Full | Vendor Response'!C84</f>
        <v>Yes</v>
      </c>
      <c r="D88" s="168" t="str">
        <f>'HECVAT - Full | Vendor Response'!D84</f>
        <v>• Apple iOS: https://apps.apple.com/us/developer/instructure-inc/id418441198
• Google Play: https://play.google.com/store/apps/developer?id=Instructure</v>
      </c>
      <c r="E88" s="181" t="s">
        <v>2400</v>
      </c>
      <c r="F88" s="241" t="str">
        <f>VLOOKUP($A88,Questions!B$3:T$256,12,FALSE)</f>
        <v>Yes</v>
      </c>
      <c r="G88" s="251"/>
      <c r="H88" s="242">
        <f>VLOOKUP(A88,Questions!B$25:T$295,16,FALSE)</f>
        <v>15</v>
      </c>
      <c r="I88" s="249"/>
    </row>
    <row r="89" spans="1:9" ht="48" customHeight="1" x14ac:dyDescent="0.2">
      <c r="A89" s="70" t="str">
        <f>'HECVAT - Full | Vendor Response'!A85</f>
        <v>APPL-08</v>
      </c>
      <c r="B89" s="70" t="str">
        <f>'HECVAT - Full | Vendor Response'!B85</f>
        <v>Does your application require access to location or GPS data?</v>
      </c>
      <c r="C89" s="142" t="str">
        <f>'HECVAT - Full | Vendor Response'!C85</f>
        <v>No</v>
      </c>
      <c r="D89" s="168">
        <f>'HECVAT - Full | Vendor Response'!D85</f>
        <v>0</v>
      </c>
      <c r="E89" s="181" t="s">
        <v>2400</v>
      </c>
      <c r="F89" s="241" t="str">
        <f>VLOOKUP($A89,Questions!B$3:T$256,12,FALSE)</f>
        <v>No</v>
      </c>
      <c r="G89" s="251"/>
      <c r="H89" s="242">
        <f>VLOOKUP(A89,Questions!B$25:T$295,16,FALSE)</f>
        <v>25</v>
      </c>
      <c r="I89" s="249"/>
    </row>
    <row r="90" spans="1:9" ht="48" customHeight="1" x14ac:dyDescent="0.2">
      <c r="A90" s="70" t="str">
        <f>'HECVAT - Full | Vendor Response'!A86</f>
        <v>APPL-09</v>
      </c>
      <c r="B90" s="70" t="str">
        <f>'HECVAT - Full | Vendor Response'!B86</f>
        <v>Does your application provide separation of duties between security administration, system administration, and standard user functions?</v>
      </c>
      <c r="C90" s="142" t="str">
        <f>'HECVAT - Full | Vendor Response'!C86</f>
        <v>Yes</v>
      </c>
      <c r="D90" s="168" t="str">
        <f>'HECVAT - Full | Vendor Response'!D86</f>
        <v>Customers have the ability to be LMS system administrators in Canvas, however, security administration is managed by Instructure.</v>
      </c>
      <c r="E90" s="181" t="s">
        <v>2712</v>
      </c>
      <c r="F90" s="241" t="str">
        <f>VLOOKUP($A90,Questions!B$3:T$256,12,FALSE)</f>
        <v>Yes</v>
      </c>
      <c r="G90" s="251"/>
      <c r="H90" s="242">
        <f>VLOOKUP(A90,Questions!B$25:T$295,16,FALSE)</f>
        <v>40</v>
      </c>
      <c r="I90" s="249"/>
    </row>
    <row r="91" spans="1:9" ht="48" customHeight="1" x14ac:dyDescent="0.2">
      <c r="A91" s="70" t="str">
        <f>'HECVAT - Full | Vendor Response'!A87</f>
        <v>APPL-10</v>
      </c>
      <c r="B91" s="70" t="str">
        <f>'HECVAT - Full | Vendor Response'!B87</f>
        <v>Do you have a fully implemented policy or procedure that details how your employees obtain administrator access to institutional instance of the application?</v>
      </c>
      <c r="C91" s="142" t="str">
        <f>'HECVAT - Full | Vendor Response'!C87</f>
        <v>Yes</v>
      </c>
      <c r="D91" s="168"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81" t="s">
        <v>2400</v>
      </c>
      <c r="F91" s="241" t="str">
        <f>VLOOKUP($A91,Questions!B$3:T$256,12,FALSE)</f>
        <v>Yes</v>
      </c>
      <c r="G91" s="251"/>
      <c r="H91" s="242">
        <f>VLOOKUP(A91,Questions!B$25:T$295,16,FALSE)</f>
        <v>10</v>
      </c>
      <c r="I91" s="249"/>
    </row>
    <row r="92" spans="1:9" ht="48" customHeight="1" x14ac:dyDescent="0.2">
      <c r="A92" s="70" t="str">
        <f>'HECVAT - Full | Vendor Response'!A88</f>
        <v>APPL-11</v>
      </c>
      <c r="B92" s="70" t="str">
        <f>'HECVAT - Full | Vendor Response'!B88</f>
        <v>Have your developers been trained in secure coding techniques?</v>
      </c>
      <c r="C92" s="142" t="str">
        <f>'HECVAT - Full | Vendor Response'!C88</f>
        <v>Yes</v>
      </c>
      <c r="D92" s="168"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81" t="s">
        <v>2400</v>
      </c>
      <c r="F92" s="241" t="str">
        <f>VLOOKUP($A92,Questions!B$3:T$256,12,FALSE)</f>
        <v>Yes</v>
      </c>
      <c r="G92" s="251"/>
      <c r="H92" s="242">
        <f>VLOOKUP(A92,Questions!B$25:T$295,16,FALSE)</f>
        <v>20</v>
      </c>
      <c r="I92" s="249"/>
    </row>
    <row r="93" spans="1:9" ht="48" customHeight="1" x14ac:dyDescent="0.2">
      <c r="A93" s="70" t="str">
        <f>'HECVAT - Full | Vendor Response'!A89</f>
        <v>APPL-12</v>
      </c>
      <c r="B93" s="70" t="str">
        <f>'HECVAT - Full | Vendor Response'!B89</f>
        <v>Was your application developed using secure coding techniques?</v>
      </c>
      <c r="C93" s="142" t="str">
        <f>'HECVAT - Full | Vendor Response'!C89</f>
        <v>Yes</v>
      </c>
      <c r="D93" s="168"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81" t="s">
        <v>2400</v>
      </c>
      <c r="F93" s="241" t="str">
        <f>VLOOKUP($A93,Questions!B$3:T$256,12,FALSE)</f>
        <v>Yes</v>
      </c>
      <c r="G93" s="251"/>
      <c r="H93" s="242">
        <f>VLOOKUP(A93,Questions!B$25:T$295,16,FALSE)</f>
        <v>20</v>
      </c>
      <c r="I93" s="249"/>
    </row>
    <row r="94" spans="1:9" ht="48" customHeight="1" x14ac:dyDescent="0.2">
      <c r="A94" s="70" t="str">
        <f>'HECVAT - Full | Vendor Response'!A90</f>
        <v>APPL-13</v>
      </c>
      <c r="B94" s="70" t="str">
        <f>'HECVAT - Full | Vendor Response'!B90</f>
        <v>Do you subject your code to static code analysis and/or static application security testing prior to release?</v>
      </c>
      <c r="C94" s="142" t="str">
        <f>'HECVAT - Full | Vendor Response'!C90</f>
        <v>Yes</v>
      </c>
      <c r="D94" s="168" t="str">
        <f>'HECVAT - Full | Vendor Response'!D90</f>
        <v>All code in Canvas goes through a developer peer-review process before it is merged into the code base repository and static and dynamic code analysis is performed using external (e.g. Chexmarks) and internal tools.</v>
      </c>
      <c r="E94" s="181" t="s">
        <v>2400</v>
      </c>
      <c r="F94" s="241" t="str">
        <f>VLOOKUP($A94,Questions!B$3:T$256,12,FALSE)</f>
        <v>Yes</v>
      </c>
      <c r="G94" s="251"/>
      <c r="H94" s="242">
        <f>VLOOKUP(A94,Questions!B$25:T$295,16,FALSE)</f>
        <v>25</v>
      </c>
      <c r="I94" s="249"/>
    </row>
    <row r="95" spans="1:9" ht="48" customHeight="1" x14ac:dyDescent="0.2">
      <c r="A95" s="70" t="str">
        <f>'HECVAT - Full | Vendor Response'!A91</f>
        <v>APPL-14</v>
      </c>
      <c r="B95" s="70" t="str">
        <f>'HECVAT - Full | Vendor Response'!B91</f>
        <v>Do you have software testing processes (dynamic or static) that are established and followed?</v>
      </c>
      <c r="C95" s="142" t="str">
        <f>'HECVAT - Full | Vendor Response'!C91</f>
        <v>Yes</v>
      </c>
      <c r="D95" s="168" t="str">
        <f>'HECVAT - Full | Vendor Response'!D91</f>
        <v>Once new code has passed peer review, the code is incorporated into the code base and submitted to testing and quality assurance. The new code is deployed to a continuous integration server where it is immediately tested (static and dynamically) with the following types of tests:
• Unit tests (testing code with code)
• Integration tests (testing code with integrations with other code)
• Browser tests (testing how code works in the browser)
After passing these tests, the code is incorporated in the master code branch for formal quality assurance. The QA team tests the new code on all supported platforms and browsers.</v>
      </c>
      <c r="E95" s="181" t="s">
        <v>2400</v>
      </c>
      <c r="F95" s="241" t="str">
        <f>VLOOKUP($A95,Questions!B$3:T$256,12,FALSE)</f>
        <v>Yes</v>
      </c>
      <c r="G95" s="251"/>
      <c r="H95" s="242">
        <f>VLOOKUP(A95,Questions!B$25:T$295,16,FALSE)</f>
        <v>25</v>
      </c>
      <c r="I95" s="249"/>
    </row>
    <row r="96" spans="1:9" ht="48" customHeight="1" x14ac:dyDescent="0.2">
      <c r="A96" s="164" t="str">
        <f>'HECVAT - Full | Vendor Response'!A92</f>
        <v>Authentication, Authorization, and Accounting</v>
      </c>
      <c r="B96" s="165"/>
      <c r="C96" s="163" t="s">
        <v>1791</v>
      </c>
      <c r="D96" s="169" t="s">
        <v>14</v>
      </c>
      <c r="E96" s="172" t="s">
        <v>3108</v>
      </c>
      <c r="F96" s="173" t="s">
        <v>2561</v>
      </c>
      <c r="G96" s="163" t="s">
        <v>2562</v>
      </c>
      <c r="H96" s="163" t="s">
        <v>2380</v>
      </c>
      <c r="I96" s="174" t="s">
        <v>2563</v>
      </c>
    </row>
    <row r="97" spans="1:10" ht="48" customHeight="1" x14ac:dyDescent="0.2">
      <c r="A97" s="70" t="str">
        <f>'HECVAT - Full | Vendor Response'!A93</f>
        <v>AAAI-01</v>
      </c>
      <c r="B97" s="70" t="str">
        <f>'HECVAT - Full | Vendor Response'!B93</f>
        <v>Does your solution support single sign-on (SSO) protocols for user and administrator authentication?</v>
      </c>
      <c r="C97" s="142" t="str">
        <f>'HECVAT - Full | Vendor Response'!C93</f>
        <v>1) Yes</v>
      </c>
      <c r="D97" s="168" t="str">
        <f>'HECVAT - Full | Vendor Response'!D93</f>
        <v>SSO options include CAS, SAML, ADFS (MS AD and Azure AD), Shibboleth, Clever, OAuth, and OpenID Connect. SSO can be used for provisioning and authenticating users.</v>
      </c>
      <c r="E97" s="181" t="s">
        <v>2400</v>
      </c>
      <c r="F97" s="241">
        <f>VLOOKUP($A97,Questions!B$3:T$256,12,FALSE)</f>
        <v>1</v>
      </c>
      <c r="G97" s="251"/>
      <c r="H97" s="242">
        <f>VLOOKUP(A97,Questions!B$25:T$295,16,FALSE)</f>
        <v>25</v>
      </c>
      <c r="I97" s="248"/>
    </row>
    <row r="98" spans="1:10" ht="105" customHeight="1" x14ac:dyDescent="0.2">
      <c r="A98" s="70" t="str">
        <f>'HECVAT - Full | Vendor Response'!A94</f>
        <v>AAAI-02</v>
      </c>
      <c r="B98" s="70" t="str">
        <f>'HECVAT - Full | Vendor Response'!B94</f>
        <v>Does your solution support local authentication protocols for user and administrator authentication?</v>
      </c>
      <c r="C98" s="142" t="str">
        <f>'HECVAT - Full | Vendor Response'!C94</f>
        <v>3) Both modes available</v>
      </c>
      <c r="D98" s="168" t="str">
        <f>'HECVAT - Full | Vendor Response'!D94</f>
        <v>Local authentication can be used for both users and administrators. It can also be used concurrently with any of the supported external identity providers (IdPs).</v>
      </c>
      <c r="E98" s="181" t="s">
        <v>2400</v>
      </c>
      <c r="F98" s="241">
        <f>VLOOKUP($A98,Questions!B$3:T$256,12,FALSE)</f>
        <v>1</v>
      </c>
      <c r="G98" s="251"/>
      <c r="H98" s="242">
        <f>VLOOKUP(A98,Questions!B$25:T$295,16,FALSE)</f>
        <v>25</v>
      </c>
      <c r="I98" s="248"/>
    </row>
    <row r="99" spans="1:10" ht="48" customHeight="1" x14ac:dyDescent="0.2">
      <c r="A99" s="70" t="str">
        <f>'HECVAT - Full | Vendor Response'!A95</f>
        <v>AAAI-03</v>
      </c>
      <c r="B99" s="70" t="str">
        <f>'HECVAT - Full | Vendor Response'!B95</f>
        <v>Can you enforce password/passphrase aging requirements?</v>
      </c>
      <c r="C99" s="142" t="str">
        <f>'HECVAT - Full | Vendor Response'!C95</f>
        <v>No</v>
      </c>
      <c r="D99" s="168" t="str">
        <f>'HECVAT - Full | Vendor Response'!D95</f>
        <v>Local authentication does not enforce password aging requirements</v>
      </c>
      <c r="E99" s="181" t="s">
        <v>2400</v>
      </c>
      <c r="F99" s="241" t="str">
        <f>VLOOKUP($A99,Questions!B$3:T$256,12,FALSE)</f>
        <v>Yes</v>
      </c>
      <c r="G99" s="251"/>
      <c r="H99" s="242">
        <f>VLOOKUP(A99,Questions!B$25:T$295,16,FALSE)</f>
        <v>20</v>
      </c>
      <c r="I99" s="248"/>
      <c r="J99">
        <f>VLOOKUP($A97,Questions!$B$18:$L$309,10,FALSE)</f>
        <v>1</v>
      </c>
    </row>
    <row r="100" spans="1:10" ht="48" customHeight="1" x14ac:dyDescent="0.2">
      <c r="A100" s="70" t="str">
        <f>'HECVAT - Full | Vendor Response'!A96</f>
        <v>AAAI-04</v>
      </c>
      <c r="B100" s="70" t="str">
        <f>'HECVAT - Full | Vendor Response'!B96</f>
        <v>Can you enforce password/passphrase complexity requirements [provided by the institution]?</v>
      </c>
      <c r="C100" s="142" t="str">
        <f>'HECVAT - Full | Vendor Response'!C96</f>
        <v>No</v>
      </c>
      <c r="D100" s="168" t="str">
        <f>'HECVAT - Full | Vendor Response'!D96</f>
        <v>Local authentication does not enforce password complexity requirements</v>
      </c>
      <c r="E100" s="181" t="s">
        <v>2400</v>
      </c>
      <c r="F100" s="241" t="str">
        <f>VLOOKUP($A100,Questions!B$3:T$256,12,FALSE)</f>
        <v>Yes</v>
      </c>
      <c r="G100" s="251"/>
      <c r="H100" s="242">
        <f>VLOOKUP(A100,Questions!B$25:T$295,16,FALSE)</f>
        <v>40</v>
      </c>
      <c r="I100" s="248"/>
    </row>
    <row r="101" spans="1:10" ht="48" customHeight="1" x14ac:dyDescent="0.2">
      <c r="A101" s="70" t="str">
        <f>'HECVAT - Full | Vendor Response'!A97</f>
        <v>AAAI-05</v>
      </c>
      <c r="B101" s="70" t="str">
        <f>'HECVAT - Full | Vendor Response'!B97</f>
        <v>Does the system have password complexity or length limitations and/or restrictions?</v>
      </c>
      <c r="C101" s="142" t="str">
        <f>'HECVAT - Full | Vendor Response'!C97</f>
        <v>Yes</v>
      </c>
      <c r="D101" s="168" t="str">
        <f>'HECVAT - Full | Vendor Response'!D97</f>
        <v>Local authentication enforces a minimum character count of 8. Local authentication also prohibits common vulnerable passwords from being used.</v>
      </c>
      <c r="E101" s="181" t="s">
        <v>2400</v>
      </c>
      <c r="F101" s="241" t="str">
        <f>VLOOKUP($A101,Questions!B$3:T$256,12,FALSE)</f>
        <v>Yes</v>
      </c>
      <c r="G101" s="251"/>
      <c r="H101" s="242">
        <f>VLOOKUP(A101,Questions!B$25:T$295,16,FALSE)</f>
        <v>40</v>
      </c>
      <c r="I101" s="248"/>
    </row>
    <row r="102" spans="1:10" ht="48" customHeight="1" x14ac:dyDescent="0.2">
      <c r="A102" s="70" t="str">
        <f>'HECVAT - Full | Vendor Response'!A98</f>
        <v>AAAI-06</v>
      </c>
      <c r="B102" s="70" t="str">
        <f>'HECVAT - Full | Vendor Response'!B98</f>
        <v>Do you have documented password/passphrase reset procedures that are currently implemented in the system and/or customer support?</v>
      </c>
      <c r="C102" s="142" t="str">
        <f>'HECVAT - Full | Vendor Response'!C98</f>
        <v>Yes</v>
      </c>
      <c r="D102" s="168" t="str">
        <f>'HECVAT - Full | Vendor Response'!D98</f>
        <v>Using Canvas' internal authentication, individual users can simply reset their own password. An e-mail is automatically sent to the user, allowing them to reset their password.</v>
      </c>
      <c r="E102" s="181" t="s">
        <v>2400</v>
      </c>
      <c r="F102" s="241" t="str">
        <f>VLOOKUP($A102,Questions!B$3:T$256,12,FALSE)</f>
        <v>Yes</v>
      </c>
      <c r="G102" s="251"/>
      <c r="H102" s="242">
        <f>VLOOKUP(A102,Questions!B$25:T$295,16,FALSE)</f>
        <v>25</v>
      </c>
      <c r="I102" s="248"/>
    </row>
    <row r="103" spans="1:10" ht="48" customHeight="1" x14ac:dyDescent="0.2">
      <c r="A103" s="70" t="str">
        <f>'HECVAT - Full | Vendor Response'!A99</f>
        <v>AAAI-07</v>
      </c>
      <c r="B103" s="70" t="str">
        <f>'HECVAT - Full | Vendor Response'!B99</f>
        <v>Does your organization participate in InCommon or another eduGAIN affiliated trust federation?</v>
      </c>
      <c r="C103" s="142" t="str">
        <f>'HECVAT - Full | Vendor Response'!C99</f>
        <v>Yes</v>
      </c>
      <c r="D103" s="168" t="str">
        <f>'HECVAT - Full | Vendor Response'!D99</f>
        <v>https://incommon.org/community-organization/?id=0015000000m45ZFAAY</v>
      </c>
      <c r="E103" s="181" t="s">
        <v>2400</v>
      </c>
      <c r="F103" s="241" t="str">
        <f>VLOOKUP($A103,Questions!B$3:T$256,12,FALSE)</f>
        <v>Yes</v>
      </c>
      <c r="G103" s="251"/>
      <c r="H103" s="242">
        <f>VLOOKUP(A103,Questions!B$25:T$295,16,FALSE)</f>
        <v>40</v>
      </c>
      <c r="I103" s="248"/>
    </row>
    <row r="104" spans="1:10" ht="48" customHeight="1" x14ac:dyDescent="0.2">
      <c r="A104" s="70" t="str">
        <f>'HECVAT - Full | Vendor Response'!A100</f>
        <v>AAAI-08</v>
      </c>
      <c r="B104" s="70" t="str">
        <f>'HECVAT - Full | Vendor Response'!B100</f>
        <v>Does your application support integration with other authentication and authorization systems?</v>
      </c>
      <c r="C104" s="142" t="str">
        <f>'HECVAT - Full | Vendor Response'!C100</f>
        <v>Yes</v>
      </c>
      <c r="D104" s="168" t="str">
        <f>'HECVAT - Full | Vendor Response'!D100</f>
        <v>See AAAI-01</v>
      </c>
      <c r="E104" s="181" t="s">
        <v>2400</v>
      </c>
      <c r="F104" s="241" t="str">
        <f>VLOOKUP($A104,Questions!B$3:T$256,12,FALSE)</f>
        <v>Yes</v>
      </c>
      <c r="G104" s="251"/>
      <c r="H104" s="242">
        <f>VLOOKUP(A104,Questions!B$25:T$295,16,FALSE)</f>
        <v>20</v>
      </c>
      <c r="I104" s="248"/>
    </row>
    <row r="105" spans="1:10" ht="48" customHeight="1" x14ac:dyDescent="0.2">
      <c r="A105" s="70" t="str">
        <f>'HECVAT - Full | Vendor Response'!A101</f>
        <v>AAAI-09</v>
      </c>
      <c r="B105" s="70" t="str">
        <f>'HECVAT - Full | Vendor Response'!B101</f>
        <v>Does your solution support any of the following Web SSO standards? [e.g., SAML2 (with redirect flow), OIDC, CAS, or other]</v>
      </c>
      <c r="C105" s="142" t="str">
        <f>'HECVAT - Full | Vendor Response'!C101</f>
        <v>Yes</v>
      </c>
      <c r="D105" s="168" t="str">
        <f>'HECVAT - Full | Vendor Response'!D101</f>
        <v>See AAAI-01</v>
      </c>
      <c r="E105" s="181" t="s">
        <v>2400</v>
      </c>
      <c r="F105" s="241" t="str">
        <f>VLOOKUP($A105,Questions!B$3:T$256,12,FALSE)</f>
        <v>Yes</v>
      </c>
      <c r="G105" s="251"/>
      <c r="H105" s="242">
        <f>VLOOKUP(A105,Questions!B$25:T$295,16,FALSE)</f>
        <v>15</v>
      </c>
      <c r="I105" s="248"/>
    </row>
    <row r="106" spans="1:10" ht="48" customHeight="1" x14ac:dyDescent="0.2">
      <c r="A106" s="70" t="str">
        <f>'HECVAT - Full | Vendor Response'!A102</f>
        <v>AAAI-10</v>
      </c>
      <c r="B106" s="70" t="str">
        <f>'HECVAT - Full | Vendor Response'!B102</f>
        <v>Do you support differentiation between email address and user identifier?</v>
      </c>
      <c r="C106" s="142" t="str">
        <f>'HECVAT - Full | Vendor Response'!C102</f>
        <v>Yes</v>
      </c>
      <c r="D106" s="168" t="str">
        <f>'HECVAT - Full | Vendor Response'!D102</f>
        <v>Both local and SSO authentication support user_id as a unique identifier separate from a user's email address.</v>
      </c>
      <c r="E106" s="181" t="s">
        <v>2400</v>
      </c>
      <c r="F106" s="241" t="str">
        <f>VLOOKUP($A106,Questions!B$3:T$256,12,FALSE)</f>
        <v>Yes</v>
      </c>
      <c r="G106" s="251"/>
      <c r="H106" s="242">
        <f>VLOOKUP(A106,Questions!B$25:T$295,16,FALSE)</f>
        <v>15</v>
      </c>
      <c r="I106" s="248"/>
    </row>
    <row r="107" spans="1:10" ht="48" customHeight="1" x14ac:dyDescent="0.2">
      <c r="A107" s="70" t="str">
        <f>'HECVAT - Full | Vendor Response'!A103</f>
        <v>AAAI-11</v>
      </c>
      <c r="B107" s="70" t="str">
        <f>'HECVAT - Full | Vendor Response'!B103</f>
        <v>Do you allow the customer to specify attribute mappings for any needed information beyond a user identifier? [e.g., Reference eduPerson, ePPA/ePPN/ePE ]</v>
      </c>
      <c r="C107" s="142" t="str">
        <f>'HECVAT - Full | Vendor Response'!C103</f>
        <v>Yes</v>
      </c>
      <c r="D107" s="168"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81" t="s">
        <v>2400</v>
      </c>
      <c r="F107" s="241" t="str">
        <f>VLOOKUP($A107,Questions!B$3:T$256,12,FALSE)</f>
        <v>Yes</v>
      </c>
      <c r="G107" s="251"/>
      <c r="H107" s="242">
        <f>VLOOKUP(A107,Questions!B$25:T$295,16,FALSE)</f>
        <v>20</v>
      </c>
      <c r="I107" s="248"/>
    </row>
    <row r="108" spans="1:10" ht="48" customHeight="1" x14ac:dyDescent="0.2">
      <c r="A108" s="70" t="str">
        <f>'HECVAT - Full | Vendor Response'!A104</f>
        <v>AAAI-12</v>
      </c>
      <c r="B108" s="70" t="str">
        <f>'HECVAT - Full | Vendor Response'!B104</f>
        <v>If you don't support SSO, does your application and/or user-frontend/portal support multi-factor authentication? (e.g. Duo, Google Authenticator, OTP, etc.)</v>
      </c>
      <c r="C108" s="142" t="str">
        <f>'HECVAT - Full | Vendor Response'!C104</f>
        <v>Yes</v>
      </c>
      <c r="D108" s="168" t="str">
        <f>'HECVAT - Full | Vendor Response'!D104</f>
        <v>Local authentication used OTP MFA delivered over SMS.</v>
      </c>
      <c r="E108" s="181" t="s">
        <v>2400</v>
      </c>
      <c r="F108" s="241" t="str">
        <f>VLOOKUP($A108,Questions!B$3:T$256,12,FALSE)</f>
        <v>No</v>
      </c>
      <c r="G108" s="251"/>
      <c r="H108" s="242">
        <f>VLOOKUP(A108,Questions!B$25:T$295,16,FALSE)</f>
        <v>15</v>
      </c>
      <c r="I108" s="248"/>
    </row>
    <row r="109" spans="1:10" ht="48" customHeight="1" x14ac:dyDescent="0.2">
      <c r="A109" s="70" t="str">
        <f>'HECVAT - Full | Vendor Response'!A105</f>
        <v>AAAI-13</v>
      </c>
      <c r="B109" s="70" t="str">
        <f>'HECVAT - Full | Vendor Response'!B105</f>
        <v>Does your application automatically lock the session or log-out an account after a period of inactivity?</v>
      </c>
      <c r="C109" s="142" t="str">
        <f>'HECVAT - Full | Vendor Response'!C105</f>
        <v>Yes</v>
      </c>
      <c r="D109" s="168" t="str">
        <f>'HECVAT - Full | Vendor Response'!D105</f>
        <v>Local authentication timeouts can be configured from 20 minutes to 24 hours (default). SSO authentication uses the timeout configured in the IDp. Mobile applications timeout after 48 hours.</v>
      </c>
      <c r="E109" s="181" t="s">
        <v>2400</v>
      </c>
      <c r="F109" s="241" t="str">
        <f>VLOOKUP($A109,Questions!B$3:T$256,12,FALSE)</f>
        <v>Yes</v>
      </c>
      <c r="G109" s="251"/>
      <c r="H109" s="242">
        <f>VLOOKUP(A109,Questions!B$25:T$295,16,FALSE)</f>
        <v>15</v>
      </c>
      <c r="I109" s="248"/>
    </row>
    <row r="110" spans="1:10" ht="48" customHeight="1" x14ac:dyDescent="0.2">
      <c r="A110" s="70" t="str">
        <f>'HECVAT - Full | Vendor Response'!A106</f>
        <v>AAAI-14</v>
      </c>
      <c r="B110" s="70" t="str">
        <f>'HECVAT - Full | Vendor Response'!B106</f>
        <v>Are there any passwords/passphrases hard coded into your systems or products?</v>
      </c>
      <c r="C110" s="142" t="str">
        <f>'HECVAT - Full | Vendor Response'!C106</f>
        <v>No</v>
      </c>
      <c r="D110" s="168">
        <f>'HECVAT - Full | Vendor Response'!D106</f>
        <v>0</v>
      </c>
      <c r="E110" s="181" t="s">
        <v>2400</v>
      </c>
      <c r="F110" s="241" t="str">
        <f>VLOOKUP($A110,Questions!B$3:T$256,12,FALSE)</f>
        <v>No</v>
      </c>
      <c r="G110" s="251"/>
      <c r="H110" s="242">
        <f>VLOOKUP(A110,Questions!B$25:T$295,16,FALSE)</f>
        <v>25</v>
      </c>
      <c r="I110" s="248"/>
    </row>
    <row r="111" spans="1:10" ht="48" customHeight="1" x14ac:dyDescent="0.2">
      <c r="A111" s="70" t="str">
        <f>'HECVAT - Full | Vendor Response'!A107</f>
        <v>AAAI-15</v>
      </c>
      <c r="B111" s="70" t="str">
        <f>'HECVAT - Full | Vendor Response'!B107</f>
        <v>Are you storing any passwords in plaintext?</v>
      </c>
      <c r="C111" s="142" t="str">
        <f>'HECVAT - Full | Vendor Response'!C107</f>
        <v>No</v>
      </c>
      <c r="D111" s="168"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81" t="s">
        <v>2400</v>
      </c>
      <c r="F111" s="241" t="str">
        <f>VLOOKUP($A111,Questions!B$3:T$256,12,FALSE)</f>
        <v>No</v>
      </c>
      <c r="G111" s="251"/>
      <c r="H111" s="242">
        <f>VLOOKUP(A111,Questions!B$25:T$295,16,FALSE)</f>
        <v>25</v>
      </c>
      <c r="I111" s="248"/>
    </row>
    <row r="112" spans="1:10" ht="48" customHeight="1" x14ac:dyDescent="0.2">
      <c r="A112" s="70" t="str">
        <f>'HECVAT - Full | Vendor Response'!A108</f>
        <v>AAAI-16</v>
      </c>
      <c r="B112" s="70" t="str">
        <f>'HECVAT - Full | Vendor Response'!B108</f>
        <v>Does your application support directory integration for user accounts?</v>
      </c>
      <c r="C112" s="142" t="str">
        <f>'HECVAT - Full | Vendor Response'!C108</f>
        <v>Yes</v>
      </c>
      <c r="D112" s="168" t="str">
        <f>'HECVAT - Full | Vendor Response'!D108</f>
        <v>See AAAI-01</v>
      </c>
      <c r="E112" s="181" t="s">
        <v>2400</v>
      </c>
      <c r="F112" s="241" t="str">
        <f>VLOOKUP($A112,Questions!B$3:T$256,12,FALSE)</f>
        <v>Yes</v>
      </c>
      <c r="G112" s="251"/>
      <c r="H112" s="242">
        <f>VLOOKUP(A112,Questions!B$25:T$295,16,FALSE)</f>
        <v>20</v>
      </c>
      <c r="I112" s="248"/>
    </row>
    <row r="113" spans="1:9" ht="48" customHeight="1" x14ac:dyDescent="0.2">
      <c r="A113" s="70" t="str">
        <f>'HECVAT - Full | Vendor Response'!A109</f>
        <v>AAAI-17</v>
      </c>
      <c r="B113" s="70" t="str">
        <f>'HECVAT - Full | Vendor Response'!B109</f>
        <v>Are audit logs available that include AT LEAST all of the following; login, logout, actions performed, and source IP address?</v>
      </c>
      <c r="C113" s="142" t="str">
        <f>'HECVAT - Full | Vendor Response'!C109</f>
        <v>Yes</v>
      </c>
      <c r="D113" s="168" t="str">
        <f>'HECVAT - Full | Vendor Response'!D109</f>
        <v>These logs are available to Canvas administrators and are also aggregated into Instructure's central log store.</v>
      </c>
      <c r="E113" s="181" t="s">
        <v>2400</v>
      </c>
      <c r="F113" s="241" t="str">
        <f>VLOOKUP($A113,Questions!B$3:T$256,12,FALSE)</f>
        <v>Yes</v>
      </c>
      <c r="G113" s="251"/>
      <c r="H113" s="242">
        <f>VLOOKUP(A113,Questions!B$25:T$295,16,FALSE)</f>
        <v>25</v>
      </c>
      <c r="I113" s="248"/>
    </row>
    <row r="114" spans="1:9" ht="48" customHeight="1" x14ac:dyDescent="0.2">
      <c r="A114" s="161" t="str">
        <f>'HECVAT - Full | Vendor Response'!A110</f>
        <v>AAAI-18</v>
      </c>
      <c r="B114" s="161"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12" t="str">
        <f>'HECVAT - Full | Vendor Response'!C109</f>
        <v>Yes</v>
      </c>
      <c r="D114" s="313"/>
      <c r="E114" s="181" t="s">
        <v>2400</v>
      </c>
      <c r="F114" s="243" t="s">
        <v>2571</v>
      </c>
      <c r="G114" s="251"/>
      <c r="H114" s="244">
        <f>VLOOKUP(A114,Questions!B$25:T$295,16,FALSE)</f>
        <v>25</v>
      </c>
      <c r="I114" s="248"/>
    </row>
    <row r="115" spans="1:9" ht="48" customHeight="1" x14ac:dyDescent="0.2">
      <c r="A115" s="161" t="str">
        <f>'HECVAT - Full | Vendor Response'!A111</f>
        <v>AAAI-19</v>
      </c>
      <c r="B115" s="161"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12"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5" s="313"/>
      <c r="E115" s="181" t="s">
        <v>2400</v>
      </c>
      <c r="F115" s="243" t="s">
        <v>2571</v>
      </c>
      <c r="G115" s="251"/>
      <c r="H115" s="244">
        <f>VLOOKUP(A115,Questions!B$25:T$295,16,FALSE)</f>
        <v>25</v>
      </c>
      <c r="I115" s="248"/>
    </row>
    <row r="116" spans="1:9" ht="48" customHeight="1" x14ac:dyDescent="0.2">
      <c r="A116" s="166" t="str">
        <f>'HECVAT - Full | Vendor Response'!A112</f>
        <v>BCP - Respond to as many questions below as possible.</v>
      </c>
      <c r="B116" s="166"/>
      <c r="C116" s="163" t="s">
        <v>1791</v>
      </c>
      <c r="D116" s="169" t="s">
        <v>14</v>
      </c>
      <c r="E116" s="172" t="s">
        <v>3108</v>
      </c>
      <c r="F116" s="173" t="s">
        <v>2561</v>
      </c>
      <c r="G116" s="163" t="s">
        <v>2562</v>
      </c>
      <c r="H116" s="163" t="s">
        <v>2380</v>
      </c>
      <c r="I116" s="174" t="s">
        <v>2563</v>
      </c>
    </row>
    <row r="117" spans="1:9" ht="48" customHeight="1" x14ac:dyDescent="0.2">
      <c r="A117" s="70" t="str">
        <f>'HECVAT - Full | Vendor Response'!A113</f>
        <v>BCPL-01</v>
      </c>
      <c r="B117" s="70" t="str">
        <f>'HECVAT - Full | Vendor Response'!B113</f>
        <v>Is an owner assigned who is responsible for the maintenance and review of the Business Continuity Plan?</v>
      </c>
      <c r="C117" s="142" t="str">
        <f>'HECVAT - Full | Vendor Response'!C113</f>
        <v>Yes</v>
      </c>
      <c r="D117" s="168" t="str">
        <f>'HECVAT - Full | Vendor Response'!D113</f>
        <v>Instructure's Chief Information Security Officer is responsible for overseeing business continuity in coordination with both the Executive Leadership Team and the Director of Engineering.</v>
      </c>
      <c r="E117" s="181" t="s">
        <v>2400</v>
      </c>
      <c r="F117" s="241" t="str">
        <f>VLOOKUP(A117,Questions!B$3:T$256,12,FALSE)</f>
        <v>Yes</v>
      </c>
      <c r="G117" s="251"/>
      <c r="H117" s="242">
        <f>VLOOKUP(A117,Questions!B$25:T$295,16,FALSE)</f>
        <v>20</v>
      </c>
      <c r="I117" s="248"/>
    </row>
    <row r="118" spans="1:9" ht="48" customHeight="1" x14ac:dyDescent="0.2">
      <c r="A118" s="70" t="str">
        <f>'HECVAT - Full | Vendor Response'!A114</f>
        <v>BCPL-02</v>
      </c>
      <c r="B118" s="70" t="str">
        <f>'HECVAT - Full | Vendor Response'!B114</f>
        <v>Is there a defined problem/issue escalation plan in your BCP for impacted clients?</v>
      </c>
      <c r="C118" s="142" t="str">
        <f>'HECVAT - Full | Vendor Response'!C114</f>
        <v>Yes</v>
      </c>
      <c r="D118" s="168" t="str">
        <f>'HECVAT - Full | Vendor Response'!D114</f>
        <v>Instructure's Business Continuity white paper is included with this document.</v>
      </c>
      <c r="E118" s="181" t="s">
        <v>2400</v>
      </c>
      <c r="F118" s="241" t="str">
        <f>VLOOKUP($A118,Questions!B$3:T$256,12,FALSE)</f>
        <v>Yes</v>
      </c>
      <c r="G118" s="251"/>
      <c r="H118" s="242">
        <f>VLOOKUP(A118,Questions!B$25:T$295,16,FALSE)</f>
        <v>20</v>
      </c>
      <c r="I118" s="248"/>
    </row>
    <row r="119" spans="1:9" ht="48" customHeight="1" x14ac:dyDescent="0.2">
      <c r="A119" s="70" t="str">
        <f>'HECVAT - Full | Vendor Response'!A115</f>
        <v>BCPL-03</v>
      </c>
      <c r="B119" s="70" t="str">
        <f>'HECVAT - Full | Vendor Response'!B115</f>
        <v>Is there a documented communication plan in your BCP for impacted clients?</v>
      </c>
      <c r="C119" s="142" t="str">
        <f>'HECVAT - Full | Vendor Response'!C115</f>
        <v>Yes</v>
      </c>
      <c r="D119" s="168" t="str">
        <f>'HECVAT - Full | Vendor Response'!D115</f>
        <v>Instructure's Business Continuity white paper is included with this document.</v>
      </c>
      <c r="E119" s="181" t="s">
        <v>2400</v>
      </c>
      <c r="F119" s="241" t="str">
        <f>VLOOKUP($A119,Questions!B$3:T$256,12,FALSE)</f>
        <v>Yes</v>
      </c>
      <c r="G119" s="251"/>
      <c r="H119" s="242">
        <f>VLOOKUP(A119,Questions!B$25:T$295,16,FALSE)</f>
        <v>25</v>
      </c>
      <c r="I119" s="248"/>
    </row>
    <row r="120" spans="1:9" ht="48" customHeight="1" x14ac:dyDescent="0.2">
      <c r="A120" s="70" t="str">
        <f>'HECVAT - Full | Vendor Response'!A116</f>
        <v>BCPL-04</v>
      </c>
      <c r="B120" s="70" t="str">
        <f>'HECVAT - Full | Vendor Response'!B116</f>
        <v>Are all components of the BCP reviewed at least annually and updated as needed to reflect change?</v>
      </c>
      <c r="C120" s="142" t="str">
        <f>'HECVAT - Full | Vendor Response'!C116</f>
        <v>Yes</v>
      </c>
      <c r="D120" s="168">
        <f>'HECVAT - Full | Vendor Response'!D116</f>
        <v>0</v>
      </c>
      <c r="E120" s="181" t="s">
        <v>2400</v>
      </c>
      <c r="F120" s="241" t="str">
        <f>VLOOKUP($A120,Questions!B$3:T$256,12,FALSE)</f>
        <v>Yes</v>
      </c>
      <c r="G120" s="251"/>
      <c r="H120" s="242">
        <f>VLOOKUP(A120,Questions!B$25:T$295,16,FALSE)</f>
        <v>25</v>
      </c>
      <c r="I120" s="248"/>
    </row>
    <row r="121" spans="1:9" ht="48" customHeight="1" x14ac:dyDescent="0.2">
      <c r="A121" s="70" t="str">
        <f>'HECVAT - Full | Vendor Response'!A117</f>
        <v>BCPL-05</v>
      </c>
      <c r="B121" s="70" t="str">
        <f>'HECVAT - Full | Vendor Response'!B117</f>
        <v>Are specific crisis management roles and responsibilities defined and documented?</v>
      </c>
      <c r="C121" s="142" t="str">
        <f>'HECVAT - Full | Vendor Response'!C117</f>
        <v>Yes</v>
      </c>
      <c r="D121" s="168" t="str">
        <f>'HECVAT - Full | Vendor Response'!D117</f>
        <v>Instructure has a crisis response management plan and crisis response team that consists of its Human Resources, Communication, Legal, and Security teams to respond to crisis situations at Instructure office locations.</v>
      </c>
      <c r="E121" s="181" t="s">
        <v>2400</v>
      </c>
      <c r="F121" s="241" t="str">
        <f>VLOOKUP($A121,Questions!B$3:T$256,12,FALSE)</f>
        <v>Yes</v>
      </c>
      <c r="G121" s="251"/>
      <c r="H121" s="242">
        <f>VLOOKUP(A121,Questions!B$25:T$295,16,FALSE)</f>
        <v>20</v>
      </c>
      <c r="I121" s="248"/>
    </row>
    <row r="122" spans="1:9" ht="48" customHeight="1" x14ac:dyDescent="0.2">
      <c r="A122" s="70" t="str">
        <f>'HECVAT - Full | Vendor Response'!A118</f>
        <v>BCPL-06</v>
      </c>
      <c r="B122" s="70" t="str">
        <f>'HECVAT - Full | Vendor Response'!B118</f>
        <v>Does your organization conduct training and awareness activities to validate its employees understanding of their roles and responsibilities during a crisis?</v>
      </c>
      <c r="C122" s="142" t="str">
        <f>'HECVAT - Full | Vendor Response'!C118</f>
        <v>Yes</v>
      </c>
      <c r="D122" s="168" t="str">
        <f>'HECVAT - Full | Vendor Response'!D118</f>
        <v>Instructure engages in crisis training and exercises for office-based staff that include, for example, emergency drills.</v>
      </c>
      <c r="E122" s="181" t="s">
        <v>2400</v>
      </c>
      <c r="F122" s="241" t="str">
        <f>VLOOKUP($A122,Questions!B$3:T$256,12,FALSE)</f>
        <v>Yes</v>
      </c>
      <c r="G122" s="251"/>
      <c r="H122" s="242">
        <f>VLOOKUP(A122,Questions!B$25:T$295,16,FALSE)</f>
        <v>20</v>
      </c>
      <c r="I122" s="248"/>
    </row>
    <row r="123" spans="1:9" ht="48" customHeight="1" x14ac:dyDescent="0.2">
      <c r="A123" s="70" t="str">
        <f>'HECVAT - Full | Vendor Response'!A119</f>
        <v>BCPL-07</v>
      </c>
      <c r="B123" s="70" t="str">
        <f>'HECVAT - Full | Vendor Response'!B119</f>
        <v>Does your organization have an alternative business site or a contracted Business Recovery provider?</v>
      </c>
      <c r="C123" s="142" t="str">
        <f>'HECVAT - Full | Vendor Response'!C119</f>
        <v>Yes</v>
      </c>
      <c r="D123" s="168"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81" t="s">
        <v>2400</v>
      </c>
      <c r="F123" s="241" t="str">
        <f>VLOOKUP($A123,Questions!B$3:T$256,12,FALSE)</f>
        <v>Yes</v>
      </c>
      <c r="G123" s="251"/>
      <c r="H123" s="242">
        <f>VLOOKUP(A123,Questions!B$25:T$295,16,FALSE)</f>
        <v>20</v>
      </c>
      <c r="I123" s="248"/>
    </row>
    <row r="124" spans="1:9" ht="48" customHeight="1" x14ac:dyDescent="0.2">
      <c r="A124" s="70" t="str">
        <f>'HECVAT - Full | Vendor Response'!A120</f>
        <v>BCPL-08</v>
      </c>
      <c r="B124" s="70" t="str">
        <f>'HECVAT - Full | Vendor Response'!B120</f>
        <v>Does your organization conduct an annual test of relocating to an alternate site for business recovery purposes?</v>
      </c>
      <c r="C124" s="142" t="str">
        <f>'HECVAT - Full | Vendor Response'!C120</f>
        <v>Yes</v>
      </c>
      <c r="D124" s="168" t="str">
        <f>'HECVAT - Full | Vendor Response'!D120</f>
        <v>As part of Instructure's annual business continuity tabletop testing, use cases can include events that affect remote employees, Instructure office relocation, and communication procedures.</v>
      </c>
      <c r="E124" s="181" t="s">
        <v>2400</v>
      </c>
      <c r="F124" s="241" t="str">
        <f>VLOOKUP($A124,Questions!B$3:T$256,12,FALSE)</f>
        <v>Yes</v>
      </c>
      <c r="G124" s="251"/>
      <c r="H124" s="242">
        <f>VLOOKUP(A124,Questions!B$25:T$295,16,FALSE)</f>
        <v>20</v>
      </c>
      <c r="I124" s="248"/>
    </row>
    <row r="125" spans="1:9" ht="48" customHeight="1" x14ac:dyDescent="0.2">
      <c r="A125" s="70" t="str">
        <f>'HECVAT - Full | Vendor Response'!A121</f>
        <v>BCPL-09</v>
      </c>
      <c r="B125" s="70" t="str">
        <f>'HECVAT - Full | Vendor Response'!B121</f>
        <v>Is this product a core service of your organization, and as such, the top priority during business continuity planning?</v>
      </c>
      <c r="C125" s="142" t="str">
        <f>'HECVAT - Full | Vendor Response'!C121</f>
        <v>Yes</v>
      </c>
      <c r="D125" s="168" t="str">
        <f>'HECVAT - Full | Vendor Response'!D121</f>
        <v>Canvas is our flagship product and top priority, with nearly 7,000 clients worldwide in over 100 different countries. We host over tens of millions users on our platform and, to date, have supported close to 6 million concurrent users on our platform.</v>
      </c>
      <c r="E125" s="181" t="s">
        <v>2400</v>
      </c>
      <c r="F125" s="241" t="str">
        <f>VLOOKUP($A125,Questions!B$3:T$256,12,FALSE)</f>
        <v>Yes</v>
      </c>
      <c r="G125" s="251"/>
      <c r="H125" s="242">
        <f>VLOOKUP(A125,Questions!B$25:T$295,16,FALSE)</f>
        <v>15</v>
      </c>
      <c r="I125" s="248"/>
    </row>
    <row r="126" spans="1:9" ht="48" customHeight="1" x14ac:dyDescent="0.2">
      <c r="A126" s="70" t="str">
        <f>'HECVAT - Full | Vendor Response'!A122</f>
        <v>BCPL-10</v>
      </c>
      <c r="B126" s="70" t="str">
        <f>'HECVAT - Full | Vendor Response'!B122</f>
        <v>Are all services that support your product fully redundant?</v>
      </c>
      <c r="C126" s="142" t="str">
        <f>'HECVAT - Full | Vendor Response'!C122</f>
        <v>Yes</v>
      </c>
      <c r="D126" s="168"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81" t="s">
        <v>2400</v>
      </c>
      <c r="F126" s="241" t="str">
        <f>VLOOKUP($A126,Questions!B$3:T$256,12,FALSE)</f>
        <v>Yes</v>
      </c>
      <c r="G126" s="251"/>
      <c r="H126" s="242">
        <f>VLOOKUP(A126,Questions!B$25:T$295,16,FALSE)</f>
        <v>25</v>
      </c>
      <c r="I126" s="248"/>
    </row>
    <row r="127" spans="1:9" ht="48" customHeight="1" x14ac:dyDescent="0.2">
      <c r="A127" s="315" t="str">
        <f>'HECVAT - Full | Vendor Response'!A123</f>
        <v>Change Management</v>
      </c>
      <c r="B127" s="315"/>
      <c r="C127" s="163" t="s">
        <v>1791</v>
      </c>
      <c r="D127" s="169" t="s">
        <v>14</v>
      </c>
      <c r="E127" s="172" t="s">
        <v>3108</v>
      </c>
      <c r="F127" s="173" t="s">
        <v>2561</v>
      </c>
      <c r="G127" s="163" t="s">
        <v>2562</v>
      </c>
      <c r="H127" s="163" t="s">
        <v>2380</v>
      </c>
      <c r="I127" s="174" t="s">
        <v>2563</v>
      </c>
    </row>
    <row r="128" spans="1:9" ht="48" customHeight="1" x14ac:dyDescent="0.2">
      <c r="A128" s="70" t="str">
        <f>'HECVAT - Full | Vendor Response'!A124</f>
        <v>CHNG-01</v>
      </c>
      <c r="B128" s="70" t="str">
        <f>'HECVAT - Full | Vendor Response'!B124</f>
        <v>Does your Change Management process minimally include authorization, impact analysis, testing, and validation before moving changes to production?</v>
      </c>
      <c r="C128" s="142" t="str">
        <f>'HECVAT - Full | Vendor Response'!C124</f>
        <v>Yes</v>
      </c>
      <c r="D128" s="168" t="str">
        <f>'HECVAT - Full | Vendor Response'!D124</f>
        <v>A documented change management process is in place, which is in line with SOC 2 Type II standards. A copy of Instructure's SOC 2 Type II report is available under mutual NDA. A SOC 3 report is included with this document.</v>
      </c>
      <c r="E128" s="181" t="s">
        <v>2400</v>
      </c>
      <c r="F128" s="241" t="str">
        <f>VLOOKUP($A128,Questions!B$3:T$256,12,FALSE)</f>
        <v>Yes</v>
      </c>
      <c r="G128" s="251"/>
      <c r="H128" s="242">
        <f>VLOOKUP(A128,Questions!B$25:T$295,16,FALSE)</f>
        <v>20</v>
      </c>
      <c r="I128" s="248"/>
    </row>
    <row r="129" spans="1:9" ht="48" customHeight="1" x14ac:dyDescent="0.2">
      <c r="A129" s="70" t="str">
        <f>'HECVAT - Full | Vendor Response'!A125</f>
        <v>CHNG-02</v>
      </c>
      <c r="B129" s="70" t="str">
        <f>'HECVAT - Full | Vendor Response'!B125</f>
        <v>Does your Change Management process also verify that all required third party libraries and dependencies are still supported with each major change?</v>
      </c>
      <c r="C129" s="142" t="str">
        <f>'HECVAT - Full | Vendor Response'!C125</f>
        <v>Yes</v>
      </c>
      <c r="D129" s="168">
        <f>'HECVAT - Full | Vendor Response'!D125</f>
        <v>0</v>
      </c>
      <c r="E129" s="182" t="s">
        <v>2400</v>
      </c>
      <c r="F129" s="241" t="str">
        <f>VLOOKUP($A129,Questions!B$3:T$256,12,FALSE)</f>
        <v>Yes</v>
      </c>
      <c r="G129" s="251"/>
      <c r="H129" s="242">
        <f>VLOOKUP(A129,Questions!B$25:T$295,16,FALSE)</f>
        <v>20</v>
      </c>
      <c r="I129" s="249"/>
    </row>
    <row r="130" spans="1:9" ht="48" customHeight="1" x14ac:dyDescent="0.2">
      <c r="A130" s="70" t="str">
        <f>'HECVAT - Full | Vendor Response'!A126</f>
        <v>CHNG-03</v>
      </c>
      <c r="B130" s="70" t="str">
        <f>'HECVAT - Full | Vendor Response'!B126</f>
        <v>Will the institution be notified of major changes to your environment that could impact the institution's security posture?</v>
      </c>
      <c r="C130" s="142" t="str">
        <f>'HECVAT - Full | Vendor Response'!C126</f>
        <v>Yes</v>
      </c>
      <c r="D130" s="168" t="str">
        <f>'HECVAT - Full | Vendor Response'!D126</f>
        <v>https://community.canvaslms.com/t5/Canvas-Releases/tkb-p/canvas-release</v>
      </c>
      <c r="E130" s="181" t="s">
        <v>2400</v>
      </c>
      <c r="F130" s="241" t="str">
        <f>VLOOKUP($A130,Questions!B$3:T$256,12,FALSE)</f>
        <v>Yes</v>
      </c>
      <c r="G130" s="251"/>
      <c r="H130" s="242">
        <f>VLOOKUP(A130,Questions!B$25:T$295,16,FALSE)</f>
        <v>25</v>
      </c>
      <c r="I130" s="248"/>
    </row>
    <row r="131" spans="1:9" ht="48" customHeight="1" x14ac:dyDescent="0.2">
      <c r="A131" s="70" t="str">
        <f>'HECVAT - Full | Vendor Response'!A127</f>
        <v>CHNG-04</v>
      </c>
      <c r="B131" s="70" t="str">
        <f>'HECVAT - Full | Vendor Response'!B127</f>
        <v>Do clients have the option to not participate in or postpone an upgrade to a new release?</v>
      </c>
      <c r="C131" s="142" t="str">
        <f>'HECVAT - Full | Vendor Response'!C127</f>
        <v>Yes</v>
      </c>
      <c r="D131" s="168"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81" t="s">
        <v>2400</v>
      </c>
      <c r="F131" s="241" t="str">
        <f>VLOOKUP($A131,Questions!B$3:T$256,12,FALSE)</f>
        <v>Yes</v>
      </c>
      <c r="G131" s="251"/>
      <c r="H131" s="242">
        <f>VLOOKUP(A131,Questions!B$25:T$295,16,FALSE)</f>
        <v>10</v>
      </c>
      <c r="I131" s="249"/>
    </row>
    <row r="132" spans="1:9" ht="48" customHeight="1" x14ac:dyDescent="0.2">
      <c r="A132" s="70" t="str">
        <f>'HECVAT - Full | Vendor Response'!A128</f>
        <v>CHNG-05</v>
      </c>
      <c r="B132" s="70" t="str">
        <f>'HECVAT - Full | Vendor Response'!B128</f>
        <v>Do you have a fully implemented solution support strategy that defines how many concurrent versions you support?</v>
      </c>
      <c r="C132" s="142" t="str">
        <f>'HECVAT - Full | Vendor Response'!C128</f>
        <v>Yes</v>
      </c>
      <c r="D132" s="168" t="str">
        <f>'HECVAT - Full | Vendor Response'!D128</f>
        <v>Canvas is a Software as a Service, and as such, all clients are on the same version.</v>
      </c>
      <c r="E132" s="181" t="s">
        <v>2400</v>
      </c>
      <c r="F132" s="241" t="str">
        <f>VLOOKUP($A132,Questions!B$3:T$256,12,FALSE)</f>
        <v>Yes</v>
      </c>
      <c r="G132" s="251"/>
      <c r="H132" s="242">
        <f>VLOOKUP(A132,Questions!B$25:T$295,16,FALSE)</f>
        <v>15</v>
      </c>
      <c r="I132" s="249"/>
    </row>
    <row r="133" spans="1:9" ht="48" customHeight="1" x14ac:dyDescent="0.2">
      <c r="A133" s="70" t="str">
        <f>'HECVAT - Full | Vendor Response'!A129</f>
        <v>CHNG-06</v>
      </c>
      <c r="B133" s="70" t="str">
        <f>'HECVAT - Full | Vendor Response'!B129</f>
        <v>Does the system support client customizations from one release to another?</v>
      </c>
      <c r="C133" s="142" t="str">
        <f>'HECVAT - Full | Vendor Response'!C129</f>
        <v>Yes</v>
      </c>
      <c r="D133" s="168"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81" t="s">
        <v>2400</v>
      </c>
      <c r="F133" s="241" t="str">
        <f>VLOOKUP($A133,Questions!B$3:T$256,12,FALSE)</f>
        <v>Yes</v>
      </c>
      <c r="G133" s="251"/>
      <c r="H133" s="242">
        <f>VLOOKUP(A133,Questions!B$25:T$295,16,FALSE)</f>
        <v>25</v>
      </c>
      <c r="I133" s="249"/>
    </row>
    <row r="134" spans="1:9" ht="48" customHeight="1" x14ac:dyDescent="0.2">
      <c r="A134" s="70" t="str">
        <f>'HECVAT - Full | Vendor Response'!A130</f>
        <v>CHNG-07</v>
      </c>
      <c r="B134" s="70" t="str">
        <f>'HECVAT - Full | Vendor Response'!B130</f>
        <v>Do you have a release schedule for product updates?</v>
      </c>
      <c r="C134" s="142" t="str">
        <f>'HECVAT - Full | Vendor Response'!C130</f>
        <v>Yes</v>
      </c>
      <c r="D134" s="168" t="str">
        <f>'HECVAT - Full | Vendor Response'!D130</f>
        <v>https://community.canvaslms.com/t5/Canvas-Releases/What-is-the-Canvas-release-schedule-for-beta-production-and-test/ta-p/242411</v>
      </c>
      <c r="E134" s="181" t="s">
        <v>2400</v>
      </c>
      <c r="F134" s="241" t="str">
        <f>VLOOKUP($A134,Questions!B$3:T$256,12,FALSE)</f>
        <v>Yes</v>
      </c>
      <c r="G134" s="251"/>
      <c r="H134" s="242">
        <f>VLOOKUP(A134,Questions!B$25:T$295,16,FALSE)</f>
        <v>15</v>
      </c>
      <c r="I134" s="249"/>
    </row>
    <row r="135" spans="1:9" ht="48" customHeight="1" x14ac:dyDescent="0.2">
      <c r="A135" s="70" t="str">
        <f>'HECVAT - Full | Vendor Response'!A131</f>
        <v>CHNG-08</v>
      </c>
      <c r="B135" s="70" t="str">
        <f>'HECVAT - Full | Vendor Response'!B131</f>
        <v>Do you have a technology roadmap, for at least the next 2 years, for enhancements and bug fixes for the product/service being assessed?</v>
      </c>
      <c r="C135" s="142" t="str">
        <f>'HECVAT - Full | Vendor Response'!C131</f>
        <v>Yes</v>
      </c>
      <c r="D135" s="168" t="str">
        <f>'HECVAT - Full | Vendor Response'!D131</f>
        <v>https://roadmap.instructure.com/canvas</v>
      </c>
      <c r="E135" s="181" t="s">
        <v>2400</v>
      </c>
      <c r="F135" s="241" t="str">
        <f>VLOOKUP($A135,Questions!B$3:T$256,12,FALSE)</f>
        <v>Yes</v>
      </c>
      <c r="G135" s="251"/>
      <c r="H135" s="242">
        <f>VLOOKUP(A135,Questions!B$25:T$295,16,FALSE)</f>
        <v>15</v>
      </c>
      <c r="I135" s="248"/>
    </row>
    <row r="136" spans="1:9" ht="48" customHeight="1" x14ac:dyDescent="0.2">
      <c r="A136" s="70" t="str">
        <f>'HECVAT - Full | Vendor Response'!A132</f>
        <v>CHNG-09</v>
      </c>
      <c r="B136" s="70" t="str">
        <f>'HECVAT - Full | Vendor Response'!B132</f>
        <v>Is Institution involvement (i.e. technically or organizationally) required during product updates?</v>
      </c>
      <c r="C136" s="142" t="str">
        <f>'HECVAT - Full | Vendor Response'!C132</f>
        <v>No</v>
      </c>
      <c r="D136" s="168"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81" t="s">
        <v>2400</v>
      </c>
      <c r="F136" s="241" t="str">
        <f>VLOOKUP($A136,Questions!B$3:T$256,12,FALSE)</f>
        <v>Yes</v>
      </c>
      <c r="G136" s="251"/>
      <c r="H136" s="242">
        <f>VLOOKUP(A136,Questions!B$25:T$295,16,FALSE)</f>
        <v>15</v>
      </c>
      <c r="I136" s="248"/>
    </row>
    <row r="137" spans="1:9" ht="48" customHeight="1" x14ac:dyDescent="0.2">
      <c r="A137" s="70" t="str">
        <f>'HECVAT - Full | Vendor Response'!A133</f>
        <v>CHNG-10</v>
      </c>
      <c r="B137" s="70" t="str">
        <f>'HECVAT - Full | Vendor Response'!B133</f>
        <v>Do you have policy and procedure, currently implemented, managing how critical patches are applied to all systems and applications?</v>
      </c>
      <c r="C137" s="142" t="str">
        <f>'HECVAT - Full | Vendor Response'!C133</f>
        <v>Yes</v>
      </c>
      <c r="D137" s="168"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81" t="s">
        <v>2400</v>
      </c>
      <c r="F137" s="241" t="str">
        <f>VLOOKUP($A137,Questions!B$3:T$256,12,FALSE)</f>
        <v>Yes</v>
      </c>
      <c r="G137" s="251"/>
      <c r="H137" s="242">
        <f>VLOOKUP(A137,Questions!B$25:T$295,16,FALSE)</f>
        <v>20</v>
      </c>
      <c r="I137" s="248"/>
    </row>
    <row r="138" spans="1:9" ht="48" customHeight="1" x14ac:dyDescent="0.2">
      <c r="A138" s="70" t="str">
        <f>'HECVAT - Full | Vendor Response'!A134</f>
        <v>CHNG-11</v>
      </c>
      <c r="B138" s="70" t="str">
        <f>'HECVAT - Full | Vendor Response'!B134</f>
        <v>Do you have policy and procedure, currently implemented, guiding how security risks are mitigated until patches can be applied?</v>
      </c>
      <c r="C138" s="142" t="str">
        <f>'HECVAT - Full | Vendor Response'!C134</f>
        <v>Yes</v>
      </c>
      <c r="D138" s="168"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81" t="s">
        <v>2400</v>
      </c>
      <c r="F138" s="241" t="str">
        <f>VLOOKUP($A138,Questions!B$3:T$256,12,FALSE)</f>
        <v>Yes</v>
      </c>
      <c r="G138" s="251"/>
      <c r="H138" s="242">
        <f>VLOOKUP(A138,Questions!B$25:T$295,16,FALSE)</f>
        <v>20</v>
      </c>
      <c r="I138" s="248"/>
    </row>
    <row r="139" spans="1:9" ht="48" customHeight="1" x14ac:dyDescent="0.2">
      <c r="A139" s="70" t="str">
        <f>'HECVAT - Full | Vendor Response'!A135</f>
        <v>CHNG-12</v>
      </c>
      <c r="B139" s="70" t="str">
        <f>'HECVAT - Full | Vendor Response'!B135</f>
        <v>Are upgrades or system changes installed during off-peak hours or in a manner that does not impact the customer?</v>
      </c>
      <c r="C139" s="142" t="str">
        <f>'HECVAT - Full | Vendor Response'!C135</f>
        <v>Yes</v>
      </c>
      <c r="D139" s="168"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81" t="s">
        <v>2400</v>
      </c>
      <c r="F139" s="241" t="str">
        <f>VLOOKUP($A139,Questions!B$3:T$256,12,FALSE)</f>
        <v>Yes</v>
      </c>
      <c r="G139" s="251"/>
      <c r="H139" s="242">
        <f>VLOOKUP(A139,Questions!B$25:T$295,16,FALSE)</f>
        <v>15</v>
      </c>
      <c r="I139" s="248"/>
    </row>
    <row r="140" spans="1:9" ht="48" customHeight="1" x14ac:dyDescent="0.2">
      <c r="A140" s="70" t="str">
        <f>'HECVAT - Full | Vendor Response'!A136</f>
        <v>CHNG-13</v>
      </c>
      <c r="B140" s="70" t="str">
        <f>'HECVAT - Full | Vendor Response'!B136</f>
        <v>Do procedures exist to provide that emergency changes are documented and authorized (including after the fact approval)?</v>
      </c>
      <c r="C140" s="142" t="str">
        <f>'HECVAT - Full | Vendor Response'!C136</f>
        <v>Yes</v>
      </c>
      <c r="D140" s="168"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81" t="s">
        <v>2400</v>
      </c>
      <c r="F140" s="241" t="str">
        <f>VLOOKUP($A140,Questions!B$3:T$256,12,FALSE)</f>
        <v>Yes</v>
      </c>
      <c r="G140" s="251"/>
      <c r="H140" s="242">
        <f>VLOOKUP(A140,Questions!B$25:T$295,16,FALSE)</f>
        <v>15</v>
      </c>
      <c r="I140" s="248"/>
    </row>
    <row r="141" spans="1:9" ht="48" customHeight="1" x14ac:dyDescent="0.2">
      <c r="A141" s="70" t="str">
        <f>'HECVAT - Full | Vendor Response'!A137</f>
        <v>CHNG-14</v>
      </c>
      <c r="B141" s="70" t="str">
        <f>'HECVAT - Full | Vendor Response'!B137</f>
        <v>Do you have an implemented system configuration management process? (e.g. secure "gold" images, etc.)</v>
      </c>
      <c r="C141" s="142" t="str">
        <f>'HECVAT - Full | Vendor Response'!C137</f>
        <v>Yes</v>
      </c>
      <c r="D141" s="168" t="str">
        <f>'HECVAT - Full | Vendor Response'!D137</f>
        <v>Instructure deploys a configuration management system which monitors for file drift or skew and will replace a skewed file with a gold copy on a regular basis.</v>
      </c>
      <c r="E141" s="181" t="s">
        <v>2400</v>
      </c>
      <c r="F141" s="241" t="str">
        <f>VLOOKUP($A141,Questions!B$3:T$256,12,FALSE)</f>
        <v>Yes</v>
      </c>
      <c r="G141" s="251"/>
      <c r="H141" s="242">
        <f>VLOOKUP(A141,Questions!B$25:T$295,16,FALSE)</f>
        <v>25</v>
      </c>
      <c r="I141" s="248"/>
    </row>
    <row r="142" spans="1:9" ht="48" customHeight="1" x14ac:dyDescent="0.2">
      <c r="A142" s="70" t="str">
        <f>'HECVAT - Full | Vendor Response'!A138</f>
        <v>CHNG-15</v>
      </c>
      <c r="B142" s="70" t="str">
        <f>'HECVAT - Full | Vendor Response'!B138</f>
        <v>Do you have a systems management and configuration strategy that encompasses servers, appliances, cloud services, applications, and mobile devices (company and employee owned)?</v>
      </c>
      <c r="C142" s="142" t="str">
        <f>'HECVAT - Full | Vendor Response'!C138</f>
        <v>Yes</v>
      </c>
      <c r="D142" s="168"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81" t="s">
        <v>2400</v>
      </c>
      <c r="F142" s="241" t="str">
        <f>VLOOKUP($A142,Questions!B$3:T$256,12,FALSE)</f>
        <v>Yes</v>
      </c>
      <c r="G142" s="251"/>
      <c r="H142" s="242"/>
      <c r="I142" s="248"/>
    </row>
    <row r="143" spans="1:9" ht="48" customHeight="1" x14ac:dyDescent="0.2">
      <c r="A143" s="166" t="str">
        <f>'HECVAT - Full | Vendor Response'!A139</f>
        <v>Data</v>
      </c>
      <c r="B143" s="167"/>
      <c r="C143" s="163" t="s">
        <v>1791</v>
      </c>
      <c r="D143" s="169" t="s">
        <v>14</v>
      </c>
      <c r="E143" s="172" t="s">
        <v>3108</v>
      </c>
      <c r="F143" s="173" t="s">
        <v>2561</v>
      </c>
      <c r="G143" s="163" t="s">
        <v>2562</v>
      </c>
      <c r="H143" s="163" t="s">
        <v>2380</v>
      </c>
      <c r="I143" s="174" t="s">
        <v>2563</v>
      </c>
    </row>
    <row r="144" spans="1:9" ht="48" customHeight="1" x14ac:dyDescent="0.2">
      <c r="A144" s="70" t="str">
        <f>'HECVAT - Full | Vendor Response'!A140</f>
        <v>DATA-01</v>
      </c>
      <c r="B144" s="70" t="str">
        <f>'HECVAT - Full | Vendor Response'!B140</f>
        <v>Does the environment provide for dedicated single-tenant capabilities? If not, describe how your product or environment separates data from different customers (e.g., logically, physically, single tenancy, multi-tenancy).</v>
      </c>
      <c r="C144" s="142" t="str">
        <f>'HECVAT - Full | Vendor Response'!C140</f>
        <v>No</v>
      </c>
      <c r="D144" s="168"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81" t="s">
        <v>2400</v>
      </c>
      <c r="F144" s="241" t="str">
        <f>VLOOKUP($A144,Questions!B$3:T$256,12,FALSE)</f>
        <v>Yes</v>
      </c>
      <c r="G144" s="251"/>
      <c r="H144" s="242">
        <f>VLOOKUP(A144,Questions!B$25:T$295,16,FALSE)</f>
        <v>15</v>
      </c>
      <c r="I144" s="248"/>
    </row>
    <row r="145" spans="1:9" ht="48" customHeight="1" x14ac:dyDescent="0.2">
      <c r="A145" s="70" t="str">
        <f>'HECVAT - Full | Vendor Response'!A141</f>
        <v>DATA-02</v>
      </c>
      <c r="B145" s="70" t="str">
        <f>'HECVAT - Full | Vendor Response'!B141</f>
        <v>Will Institution's data be stored on any devices (database servers, file servers, SAN, NAS, …) configured with non-RFC 1918/4193 (i.e. publicly routable) IP addresses?</v>
      </c>
      <c r="C145" s="142" t="str">
        <f>'HECVAT - Full | Vendor Response'!C141</f>
        <v>No</v>
      </c>
      <c r="D145" s="168" t="str">
        <f>'HECVAT - Full | Vendor Response'!D141</f>
        <v>Customer data is not stored on devices configured with non-RFC 1918/4193 (publicly routable) IP addresses.</v>
      </c>
      <c r="E145" s="181" t="s">
        <v>2400</v>
      </c>
      <c r="F145" s="241" t="str">
        <f>VLOOKUP($A145,Questions!B$3:T$256,12,FALSE)</f>
        <v>No</v>
      </c>
      <c r="G145" s="251"/>
      <c r="H145" s="242">
        <f>VLOOKUP(A145,Questions!B$25:T$295,16,FALSE)</f>
        <v>25</v>
      </c>
      <c r="I145" s="248"/>
    </row>
    <row r="146" spans="1:9" ht="48" customHeight="1" x14ac:dyDescent="0.2">
      <c r="A146" s="70" t="str">
        <f>'HECVAT - Full | Vendor Response'!A142</f>
        <v>DATA-03</v>
      </c>
      <c r="B146" s="70" t="str">
        <f>'HECVAT - Full | Vendor Response'!B142</f>
        <v>Is sensitive data encrypted, using secure protocols/algorithms, in transport? (e.g. system-to-client)</v>
      </c>
      <c r="C146" s="142" t="str">
        <f>'HECVAT - Full | Vendor Response'!C142</f>
        <v>Yes</v>
      </c>
      <c r="D146" s="168" t="str">
        <f>'HECVAT - Full | Vendor Response'!D142</f>
        <v>Traffic is encrypted using TLS 1.2 forward-secrecy-compliant ciphers whenever possible. The acceptable cipher list is constantly maintained to ensure that no vulnerabilities are present.</v>
      </c>
      <c r="E146" s="181" t="s">
        <v>2400</v>
      </c>
      <c r="F146" s="241" t="str">
        <f>VLOOKUP($A146,Questions!B$3:T$256,12,FALSE)</f>
        <v>Yes</v>
      </c>
      <c r="G146" s="251"/>
      <c r="H146" s="242">
        <f>VLOOKUP(A146,Questions!B$25:T$295,16,FALSE)</f>
        <v>40</v>
      </c>
      <c r="I146" s="248"/>
    </row>
    <row r="147" spans="1:9" ht="48" customHeight="1" x14ac:dyDescent="0.2">
      <c r="A147" s="70" t="str">
        <f>'HECVAT - Full | Vendor Response'!A143</f>
        <v>DATA-04</v>
      </c>
      <c r="B147" s="70" t="str">
        <f>'HECVAT - Full | Vendor Response'!B143</f>
        <v>Is sensitive data encrypted, using secure protocols/algorithms, in storage? (e.g. disk encryption, at-rest, files, and within a running database)</v>
      </c>
      <c r="C147" s="142" t="str">
        <f>'HECVAT - Full | Vendor Response'!C143</f>
        <v>Yes</v>
      </c>
      <c r="D147" s="168" t="str">
        <f>'HECVAT - Full | Vendor Response'!D143</f>
        <v>All data is stored at rest within encrypted volumes using AES 256.</v>
      </c>
      <c r="E147" s="181" t="s">
        <v>2400</v>
      </c>
      <c r="F147" s="241" t="str">
        <f>VLOOKUP($A147,Questions!B$3:T$256,12,FALSE)</f>
        <v>Yes</v>
      </c>
      <c r="G147" s="251"/>
      <c r="H147" s="242">
        <f>VLOOKUP(A147,Questions!B$25:T$295,16,FALSE)</f>
        <v>25</v>
      </c>
      <c r="I147" s="248"/>
    </row>
    <row r="148" spans="1:9" ht="48" customHeight="1" x14ac:dyDescent="0.2">
      <c r="A148" s="70" t="str">
        <f>'HECVAT - Full | Vendor Response'!A144</f>
        <v>DATA-05</v>
      </c>
      <c r="B148" s="70" t="str">
        <f>'HECVAT - Full | Vendor Response'!B144</f>
        <v>Do all cryptographic modules in use in your product conform to the Federal Information Processing Standards (FIPS PUB 140-2)?</v>
      </c>
      <c r="C148" s="142" t="str">
        <f>'HECVAT - Full | Vendor Response'!C144</f>
        <v>Yes</v>
      </c>
      <c r="D148" s="168" t="str">
        <f>'HECVAT - Full | Vendor Response'!D144</f>
        <v>Instructure utilizes AES with at least 128 bits to encrypt data in transit and to encrypt volumes for data at rest. AES conforms to Annex A to FIPS PUB 140-2. Instructure's cryptographic implementations are not FIPS validated.</v>
      </c>
      <c r="E148" s="181" t="s">
        <v>2400</v>
      </c>
      <c r="F148" s="241" t="str">
        <f>VLOOKUP($A148,Questions!B$3:T$256,12,FALSE)</f>
        <v>Yes</v>
      </c>
      <c r="G148" s="251"/>
      <c r="H148" s="242">
        <f>VLOOKUP(A148,Questions!B$25:T$295,16,FALSE)</f>
        <v>25</v>
      </c>
      <c r="I148" s="248"/>
    </row>
    <row r="149" spans="1:9" ht="48" customHeight="1" x14ac:dyDescent="0.2">
      <c r="A149" s="70" t="str">
        <f>'HECVAT - Full | Vendor Response'!A145</f>
        <v>DATA-06</v>
      </c>
      <c r="B149" s="70" t="str">
        <f>'HECVAT - Full | Vendor Response'!B145</f>
        <v>At the completion of this contract, will data be returned to the institution and deleted from all your systems and archives?</v>
      </c>
      <c r="C149" s="142" t="str">
        <f>'HECVAT - Full | Vendor Response'!C145</f>
        <v>Yes</v>
      </c>
      <c r="D149" s="168"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81" t="s">
        <v>2400</v>
      </c>
      <c r="F149" s="241" t="str">
        <f>VLOOKUP($A149,Questions!B$3:T$256,12,FALSE)</f>
        <v>Yes</v>
      </c>
      <c r="G149" s="251"/>
      <c r="H149" s="242">
        <f>VLOOKUP(A149,Questions!B$25:T$295,16,FALSE)</f>
        <v>20</v>
      </c>
      <c r="I149" s="248"/>
    </row>
    <row r="150" spans="1:9" ht="48" customHeight="1" x14ac:dyDescent="0.2">
      <c r="A150" s="161" t="str">
        <f>'HECVAT - Full | Vendor Response'!A146</f>
        <v>DATA-07</v>
      </c>
      <c r="B150" s="161" t="str">
        <f>'HECVAT - Full | Vendor Response'!B146</f>
        <v>Will the institution's data be available within the system for a period of time at the completion of this contract?</v>
      </c>
      <c r="C150" s="312" t="str">
        <f>'HECVAT - Full | Vendor Response'!C146</f>
        <v>Yes</v>
      </c>
      <c r="D150" s="313"/>
      <c r="E150" s="181" t="s">
        <v>2400</v>
      </c>
      <c r="F150" s="243" t="s">
        <v>2571</v>
      </c>
      <c r="G150" s="251"/>
      <c r="H150" s="244">
        <f>VLOOKUP(A150,Questions!B$25:T$295,16,FALSE)</f>
        <v>25</v>
      </c>
      <c r="I150" s="248"/>
    </row>
    <row r="151" spans="1:9" ht="48" customHeight="1" x14ac:dyDescent="0.2">
      <c r="A151" s="70" t="str">
        <f>'HECVAT - Full | Vendor Response'!A147</f>
        <v>DATA-08</v>
      </c>
      <c r="B151" s="70" t="str">
        <f>'HECVAT - Full | Vendor Response'!B147</f>
        <v>Can the Institution extract a full or partial backup of data?</v>
      </c>
      <c r="C151" s="142" t="str">
        <f>'HECVAT - Full | Vendor Response'!C147</f>
        <v>Yes</v>
      </c>
      <c r="D151" s="168"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81" t="s">
        <v>2400</v>
      </c>
      <c r="F151" s="243" t="str">
        <f>VLOOKUP($A151,Questions!B$3:T$256,12,FALSE)</f>
        <v>Yes</v>
      </c>
      <c r="G151" s="251"/>
      <c r="H151" s="244">
        <f>VLOOKUP(A151,Questions!B$25:T$295,16,FALSE)</f>
        <v>20</v>
      </c>
      <c r="I151" s="248"/>
    </row>
    <row r="152" spans="1:9" ht="48" customHeight="1" x14ac:dyDescent="0.2">
      <c r="A152" s="70" t="str">
        <f>'HECVAT - Full | Vendor Response'!A148</f>
        <v>DATA-09</v>
      </c>
      <c r="B152" s="70" t="str">
        <f>'HECVAT - Full | Vendor Response'!B148</f>
        <v>Are ownership rights to all data, inputs, outputs, and metadata retained by the institution?</v>
      </c>
      <c r="C152" s="142" t="str">
        <f>'HECVAT - Full | Vendor Response'!C148</f>
        <v>Yes</v>
      </c>
      <c r="D152" s="168"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81" t="s">
        <v>2400</v>
      </c>
      <c r="F152" s="243" t="str">
        <f>VLOOKUP($A152,Questions!B$3:T$256,12,FALSE)</f>
        <v>Yes</v>
      </c>
      <c r="G152" s="251"/>
      <c r="H152" s="244">
        <f>VLOOKUP(A152,Questions!B$25:T$295,16,FALSE)</f>
        <v>15</v>
      </c>
      <c r="I152" s="248"/>
    </row>
    <row r="153" spans="1:9" ht="48" customHeight="1" x14ac:dyDescent="0.2">
      <c r="A153" s="70" t="str">
        <f>'HECVAT - Full | Vendor Response'!A149</f>
        <v>DATA-10</v>
      </c>
      <c r="B153" s="70" t="str">
        <f>'HECVAT - Full | Vendor Response'!B149</f>
        <v>Are these rights retained even through a provider acquisition or bankruptcy event?</v>
      </c>
      <c r="C153" s="142" t="str">
        <f>'HECVAT - Full | Vendor Response'!C149</f>
        <v>Yes</v>
      </c>
      <c r="D153" s="168"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81" t="s">
        <v>2400</v>
      </c>
      <c r="F153" s="243" t="str">
        <f>VLOOKUP($A153,Questions!B$3:T$256,12,FALSE)</f>
        <v>Yes</v>
      </c>
      <c r="G153" s="251"/>
      <c r="H153" s="244">
        <f>VLOOKUP(A153,Questions!B$25:T$295,16,FALSE)</f>
        <v>25</v>
      </c>
      <c r="I153" s="248"/>
    </row>
    <row r="154" spans="1:9" ht="48" customHeight="1" x14ac:dyDescent="0.2">
      <c r="A154" s="70" t="str">
        <f>'HECVAT - Full | Vendor Response'!A150</f>
        <v>DATA-11</v>
      </c>
      <c r="B154" s="70" t="str">
        <f>'HECVAT - Full | Vendor Response'!B150</f>
        <v>In the event of imminent bankruptcy, closing of business, or retirement of service, will you provide 90 days for customers to get their data out of the system and migrate applications?</v>
      </c>
      <c r="C154" s="142" t="str">
        <f>'HECVAT - Full | Vendor Response'!C150</f>
        <v>Yes</v>
      </c>
      <c r="D154" s="168" t="str">
        <f>'HECVAT - Full | Vendor Response'!D150</f>
        <v>See DATA-07</v>
      </c>
      <c r="E154" s="181" t="s">
        <v>2400</v>
      </c>
      <c r="F154" s="243" t="str">
        <f>VLOOKUP($A154,Questions!B$3:T$256,12,FALSE)</f>
        <v>Yes</v>
      </c>
      <c r="G154" s="251"/>
      <c r="H154" s="244">
        <f>VLOOKUP(A154,Questions!B$25:T$295,16,FALSE)</f>
        <v>15</v>
      </c>
      <c r="I154" s="248"/>
    </row>
    <row r="155" spans="1:9" ht="48" customHeight="1" x14ac:dyDescent="0.2">
      <c r="A155" s="70" t="str">
        <f>'HECVAT - Full | Vendor Response'!A151</f>
        <v>DATA-12</v>
      </c>
      <c r="B155" s="70" t="str">
        <f>'HECVAT - Full | Vendor Response'!B151</f>
        <v>Are involatile backup copies made according to pre-defined schedules and securely stored and protected?</v>
      </c>
      <c r="C155" s="142" t="str">
        <f>'HECVAT - Full | Vendor Response'!C151</f>
        <v>Yes</v>
      </c>
      <c r="D155" s="168"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81" t="s">
        <v>2400</v>
      </c>
      <c r="F155" s="243" t="str">
        <f>VLOOKUP($A155,Questions!B$3:T$256,12,FALSE)</f>
        <v>Yes</v>
      </c>
      <c r="G155" s="251"/>
      <c r="H155" s="244">
        <f>VLOOKUP(A155,Questions!B$25:T$295,16,FALSE)</f>
        <v>15</v>
      </c>
      <c r="I155" s="248"/>
    </row>
    <row r="156" spans="1:9" ht="48" customHeight="1" x14ac:dyDescent="0.2">
      <c r="A156" s="70" t="str">
        <f>'HECVAT - Full | Vendor Response'!A152</f>
        <v>DATA-13</v>
      </c>
      <c r="B156" s="70" t="str">
        <f>'HECVAT - Full | Vendor Response'!B152</f>
        <v>Do current backups include all operating system software, utilities, security software, application software, and data files necessary for recovery?</v>
      </c>
      <c r="C156" s="142" t="str">
        <f>'HECVAT - Full | Vendor Response'!C152</f>
        <v>Yes</v>
      </c>
      <c r="D156" s="168"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56" s="181" t="s">
        <v>2400</v>
      </c>
      <c r="F156" s="243" t="str">
        <f>VLOOKUP($A156,Questions!B$3:T$256,12,FALSE)</f>
        <v>Yes</v>
      </c>
      <c r="G156" s="251"/>
      <c r="H156" s="244">
        <f>VLOOKUP(A156,Questions!B$25:T$295,16,FALSE)</f>
        <v>20</v>
      </c>
      <c r="I156" s="248"/>
    </row>
    <row r="157" spans="1:9" ht="48" customHeight="1" x14ac:dyDescent="0.2">
      <c r="A157" s="161" t="str">
        <f>'HECVAT - Full | Vendor Response'!A153</f>
        <v>DATA-14</v>
      </c>
      <c r="B157" s="161" t="str">
        <f>'HECVAT - Full | Vendor Response'!B153</f>
        <v>Are you performing off site backups? (i.e. digitally moved off site)</v>
      </c>
      <c r="C157" s="312" t="str">
        <f>'HECVAT - Full | Vendor Response'!C153</f>
        <v>Yes</v>
      </c>
      <c r="D157" s="313"/>
      <c r="E157" s="181" t="s">
        <v>2400</v>
      </c>
      <c r="F157" s="243" t="s">
        <v>2571</v>
      </c>
      <c r="G157" s="251"/>
      <c r="H157" s="244">
        <f>VLOOKUP(A157,Questions!B$25:T$295,16,FALSE)</f>
        <v>20</v>
      </c>
      <c r="I157" s="248"/>
    </row>
    <row r="158" spans="1:9" ht="48" customHeight="1" x14ac:dyDescent="0.2">
      <c r="A158" s="70" t="str">
        <f>'HECVAT - Full | Vendor Response'!A154</f>
        <v>DATA-15</v>
      </c>
      <c r="B158" s="70" t="str">
        <f>'HECVAT - Full | Vendor Response'!B154</f>
        <v>Are physical backups taken off site? (i.e. physically moved off site)</v>
      </c>
      <c r="C158" s="142" t="str">
        <f>'HECVAT - Full | Vendor Response'!C154</f>
        <v>No</v>
      </c>
      <c r="D158" s="168">
        <f>'HECVAT - Full | Vendor Response'!D154</f>
        <v>0</v>
      </c>
      <c r="E158" s="181" t="s">
        <v>2400</v>
      </c>
      <c r="F158" s="243" t="str">
        <f>VLOOKUP($A158,Questions!B$3:T$256,12,FALSE)</f>
        <v>Yes</v>
      </c>
      <c r="G158" s="251"/>
      <c r="H158" s="244">
        <f>VLOOKUP(A158,Questions!B$25:T$295,16,FALSE)</f>
        <v>20</v>
      </c>
      <c r="I158" s="248"/>
    </row>
    <row r="159" spans="1:9" ht="48" customHeight="1" x14ac:dyDescent="0.2">
      <c r="A159" s="161" t="str">
        <f>'HECVAT - Full | Vendor Response'!A155</f>
        <v>DATA-16</v>
      </c>
      <c r="B159" s="161" t="str">
        <f>'HECVAT - Full | Vendor Response'!B155</f>
        <v>Do backups containing the institution's data ever leave the Institution's Data Zone either physically or via network routing?</v>
      </c>
      <c r="C159" s="162" t="str">
        <f>'HECVAT - Full | Vendor Response'!C155</f>
        <v>No</v>
      </c>
      <c r="D159" s="171"/>
      <c r="E159" s="181" t="s">
        <v>2400</v>
      </c>
      <c r="F159" s="243" t="s">
        <v>2571</v>
      </c>
      <c r="G159" s="251"/>
      <c r="H159" s="244">
        <f>VLOOKUP(A159,Questions!B$25:T$295,16,FALSE)</f>
        <v>25</v>
      </c>
      <c r="I159" s="248"/>
    </row>
    <row r="160" spans="1:9" ht="48" customHeight="1" x14ac:dyDescent="0.2">
      <c r="A160" s="70" t="str">
        <f>'HECVAT - Full | Vendor Response'!A156</f>
        <v>DATA-17</v>
      </c>
      <c r="B160" s="70" t="str">
        <f>'HECVAT - Full | Vendor Response'!B156</f>
        <v>Are data backups encrypted?</v>
      </c>
      <c r="C160" s="142" t="str">
        <f>'HECVAT - Full | Vendor Response'!C156</f>
        <v>Yes</v>
      </c>
      <c r="D160" s="168" t="str">
        <f>'HECVAT - Full | Vendor Response'!D156</f>
        <v>Digital off-site recovery backups are immutable, encrypted using the AES-GCM 256-bit algorithm, and stored within a highly secured location.</v>
      </c>
      <c r="E160" s="181" t="s">
        <v>2400</v>
      </c>
      <c r="F160" s="241" t="str">
        <f>VLOOKUP($A160,Questions!B$3:T$256,12,FALSE)</f>
        <v>Yes</v>
      </c>
      <c r="G160" s="251"/>
      <c r="H160" s="242">
        <f>VLOOKUP(A160,Questions!B$25:T$295,16,FALSE)</f>
        <v>15</v>
      </c>
      <c r="I160" s="248"/>
    </row>
    <row r="161" spans="1:9" ht="48" customHeight="1" x14ac:dyDescent="0.2">
      <c r="A161" s="70" t="str">
        <f>'HECVAT - Full | Vendor Response'!A157</f>
        <v>DATA-18</v>
      </c>
      <c r="B161" s="70" t="str">
        <f>'HECVAT - Full | Vendor Response'!B157</f>
        <v>Do you have a cryptographic key management process (generation, exchange, storage, safeguards, use, vetting, and replacement), that is documented and currently implemented, for all system components? (e.g. database, system, web, etc.)</v>
      </c>
      <c r="C161" s="142" t="str">
        <f>'HECVAT - Full | Vendor Response'!C157</f>
        <v>Yes</v>
      </c>
      <c r="D161" s="168"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81" t="s">
        <v>2400</v>
      </c>
      <c r="F161" s="241" t="str">
        <f>VLOOKUP($A161,Questions!B$3:T$256,12,FALSE)</f>
        <v>Yes</v>
      </c>
      <c r="G161" s="251"/>
      <c r="H161" s="242">
        <f>VLOOKUP(A161,Questions!B$25:T$295,16,FALSE)</f>
        <v>10</v>
      </c>
      <c r="I161" s="248"/>
    </row>
    <row r="162" spans="1:9" ht="48" customHeight="1" x14ac:dyDescent="0.2">
      <c r="A162" s="70" t="str">
        <f>'HECVAT - Full | Vendor Response'!A158</f>
        <v>DATA-19</v>
      </c>
      <c r="B162" s="70" t="str">
        <f>'HECVAT - Full | Vendor Response'!B158</f>
        <v>Do you have a media handling process, that is documented and currently implemented that meets established business needs and regulatory requirements, including end-of-life, repurposing, and data sanitization procedures?</v>
      </c>
      <c r="C162" s="142" t="str">
        <f>'HECVAT - Full | Vendor Response'!C158</f>
        <v>Yes</v>
      </c>
      <c r="D162" s="168"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81" t="s">
        <v>2400</v>
      </c>
      <c r="F162" s="241" t="str">
        <f>VLOOKUP($A162,Questions!B$3:T$256,12,FALSE)</f>
        <v>Yes</v>
      </c>
      <c r="G162" s="251"/>
      <c r="H162" s="242">
        <f>VLOOKUP(A162,Questions!B$25:T$295,16,FALSE)</f>
        <v>20</v>
      </c>
      <c r="I162" s="248"/>
    </row>
    <row r="163" spans="1:9" ht="48" customHeight="1" x14ac:dyDescent="0.2">
      <c r="A163" s="70" t="str">
        <f>'HECVAT - Full | Vendor Response'!A159</f>
        <v>DATA-20</v>
      </c>
      <c r="B163" s="70" t="str">
        <f>'HECVAT - Full | Vendor Response'!B159</f>
        <v>Does the process described in DATA-19 adhere to DoD 5220.22-M and/or NIST SP 800-88 standards?</v>
      </c>
      <c r="C163" s="142" t="str">
        <f>'HECVAT - Full | Vendor Response'!C159</f>
        <v>Yes</v>
      </c>
      <c r="D163" s="168"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81" t="s">
        <v>2400</v>
      </c>
      <c r="F163" s="241" t="str">
        <f>VLOOKUP($A163,Questions!B$3:T$256,12,FALSE)</f>
        <v>Yes</v>
      </c>
      <c r="G163" s="251"/>
      <c r="H163" s="242">
        <f>VLOOKUP(A163,Questions!B$25:T$295,16,FALSE)</f>
        <v>20</v>
      </c>
      <c r="I163" s="248"/>
    </row>
    <row r="164" spans="1:9" ht="48" customHeight="1" x14ac:dyDescent="0.2">
      <c r="A164" s="70" t="str">
        <f>'HECVAT - Full | Vendor Response'!A160</f>
        <v>DATA-21</v>
      </c>
      <c r="B164" s="70" t="str">
        <f>'HECVAT - Full | Vendor Response'!B160</f>
        <v>Is media used for long-term retention of business data and archival purposes stored in a secure, environmentally protected area?</v>
      </c>
      <c r="C164" s="142" t="str">
        <f>'HECVAT - Full | Vendor Response'!C160</f>
        <v>Yes</v>
      </c>
      <c r="D164" s="168"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81" t="s">
        <v>2400</v>
      </c>
      <c r="F164" s="241" t="str">
        <f>VLOOKUP($A164,Questions!B$3:T$256,12,FALSE)</f>
        <v>Yes</v>
      </c>
      <c r="G164" s="251"/>
      <c r="H164" s="242">
        <f>VLOOKUP(A164,Questions!B$25:T$295,16,FALSE)</f>
        <v>25</v>
      </c>
      <c r="I164" s="248"/>
    </row>
    <row r="165" spans="1:9" ht="48" customHeight="1" x14ac:dyDescent="0.2">
      <c r="A165" s="70" t="str">
        <f>'HECVAT - Full | Vendor Response'!A161</f>
        <v>DATA-22</v>
      </c>
      <c r="B165" s="70" t="str">
        <f>'HECVAT - Full | Vendor Response'!B161</f>
        <v>Will you handle data in a FERPA compliant manner?</v>
      </c>
      <c r="C165" s="142" t="str">
        <f>'HECVAT - Full | Vendor Response'!C161</f>
        <v>Yes</v>
      </c>
      <c r="D165" s="168"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81" t="s">
        <v>2400</v>
      </c>
      <c r="F165" s="241" t="str">
        <f>VLOOKUP($A165,Questions!B$3:T$256,12,FALSE)</f>
        <v>Yes</v>
      </c>
      <c r="G165" s="251"/>
      <c r="H165" s="242">
        <f>VLOOKUP(A165,Questions!B$25:T$295,16,FALSE)</f>
        <v>15</v>
      </c>
      <c r="I165" s="248"/>
    </row>
    <row r="166" spans="1:9" ht="48" customHeight="1" x14ac:dyDescent="0.2">
      <c r="A166" s="70" t="str">
        <f>'HECVAT - Full | Vendor Response'!A162</f>
        <v>DATA-23</v>
      </c>
      <c r="B166" s="70" t="str">
        <f>'HECVAT - Full | Vendor Response'!B162</f>
        <v>Does your staff (or third party) have access to Institutional data (e.g., financial, PHI or other sensitive information) through any means?</v>
      </c>
      <c r="C166" s="142" t="str">
        <f>'HECVAT - Full | Vendor Response'!C162</f>
        <v>Yes</v>
      </c>
      <c r="D166" s="168"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81" t="s">
        <v>2400</v>
      </c>
      <c r="F166" s="241" t="str">
        <f>VLOOKUP($A166,Questions!B$3:T$256,12,FALSE)</f>
        <v>Yes</v>
      </c>
      <c r="G166" s="251"/>
      <c r="H166" s="242">
        <f>VLOOKUP(A166,Questions!B$25:T$295,16,FALSE)</f>
        <v>20</v>
      </c>
      <c r="I166" s="248"/>
    </row>
    <row r="167" spans="1:9" ht="48" customHeight="1" x14ac:dyDescent="0.2">
      <c r="A167" s="70" t="str">
        <f>'HECVAT - Full | Vendor Response'!A163</f>
        <v>DATA-24</v>
      </c>
      <c r="B167" s="70" t="str">
        <f>'HECVAT - Full | Vendor Response'!B163</f>
        <v>Do you have a documented and currently implemented strategy for securing employee workstations when they work remotely? (i.e. not in a trusted computing environment)</v>
      </c>
      <c r="C167" s="142" t="str">
        <f>'HECVAT - Full | Vendor Response'!C163</f>
        <v>Yes</v>
      </c>
      <c r="D167" s="168"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81" t="s">
        <v>2400</v>
      </c>
      <c r="F167" s="241" t="str">
        <f>VLOOKUP($A167,Questions!B$3:T$256,12,FALSE)</f>
        <v>Yes</v>
      </c>
      <c r="G167" s="251"/>
      <c r="H167" s="242">
        <f>VLOOKUP(A167,Questions!B$25:T$295,16,FALSE)</f>
        <v>20</v>
      </c>
      <c r="I167" s="248"/>
    </row>
    <row r="168" spans="1:9" ht="48" customHeight="1" x14ac:dyDescent="0.2">
      <c r="A168" s="314" t="str">
        <f>'HECVAT - Full | Vendor Response'!A164</f>
        <v>Datacenter</v>
      </c>
      <c r="B168" s="314"/>
      <c r="C168" s="163" t="s">
        <v>1791</v>
      </c>
      <c r="D168" s="169" t="s">
        <v>14</v>
      </c>
      <c r="E168" s="172" t="s">
        <v>3108</v>
      </c>
      <c r="F168" s="173" t="s">
        <v>2561</v>
      </c>
      <c r="G168" s="163" t="s">
        <v>2562</v>
      </c>
      <c r="H168" s="163" t="s">
        <v>2380</v>
      </c>
      <c r="I168" s="174" t="s">
        <v>2563</v>
      </c>
    </row>
    <row r="169" spans="1:9" ht="48" customHeight="1" x14ac:dyDescent="0.2">
      <c r="A169" s="70" t="str">
        <f>'HECVAT - Full | Vendor Response'!A165</f>
        <v>DCTR-01</v>
      </c>
      <c r="B169" s="70" t="str">
        <f>'HECVAT - Full | Vendor Response'!B165</f>
        <v>Does the hosting provider have a SOC 2 Type 2 report available?</v>
      </c>
      <c r="C169" s="142">
        <f>'HECVAT - Full | Vendor Response'!C165</f>
        <v>0</v>
      </c>
      <c r="D169" s="168">
        <f>'HECVAT - Full | Vendor Response'!D165</f>
        <v>0</v>
      </c>
      <c r="E169" s="181" t="s">
        <v>2400</v>
      </c>
      <c r="F169" s="241" t="str">
        <f>VLOOKUP($A169,Questions!B$3:T$256,12,FALSE)</f>
        <v>Yes</v>
      </c>
      <c r="G169" s="251"/>
      <c r="H169" s="242">
        <f>VLOOKUP(A169,Questions!B$25:T$295,16,FALSE)</f>
        <v>20</v>
      </c>
      <c r="I169" s="248"/>
    </row>
    <row r="170" spans="1:9" ht="48" customHeight="1" x14ac:dyDescent="0.2">
      <c r="A170" s="70" t="str">
        <f>'HECVAT - Full | Vendor Response'!A166</f>
        <v>DCTR-02</v>
      </c>
      <c r="B170" s="70" t="str">
        <f>'HECVAT - Full | Vendor Response'!B166</f>
        <v>Are you generally able to accommodate storing each institution's data within their geographic region?</v>
      </c>
      <c r="C170" s="142" t="str">
        <f>'HECVAT - Full | Vendor Response'!C166</f>
        <v>Yes</v>
      </c>
      <c r="D170" s="168"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81" t="s">
        <v>2400</v>
      </c>
      <c r="F170" s="241" t="str">
        <f>VLOOKUP($A170,Questions!B$3:T$256,12,FALSE)</f>
        <v>Yes</v>
      </c>
      <c r="G170" s="251"/>
      <c r="H170" s="242">
        <f>VLOOKUP(A170,Questions!B$25:T$295,16,FALSE)</f>
        <v>20</v>
      </c>
      <c r="I170" s="248"/>
    </row>
    <row r="171" spans="1:9" ht="48" customHeight="1" x14ac:dyDescent="0.2">
      <c r="A171" s="70" t="str">
        <f>'HECVAT - Full | Vendor Response'!A167</f>
        <v>DCTR-03</v>
      </c>
      <c r="B171" s="70" t="str">
        <f>'HECVAT - Full | Vendor Response'!B167</f>
        <v>Are the data centers staffed 24 hours a day, seven days a week (i.e., 24x7x365)?</v>
      </c>
      <c r="C171" s="142">
        <f>'HECVAT - Full | Vendor Response'!C167</f>
        <v>0</v>
      </c>
      <c r="D171" s="168">
        <f>'HECVAT - Full | Vendor Response'!D167</f>
        <v>0</v>
      </c>
      <c r="E171" s="181" t="s">
        <v>2400</v>
      </c>
      <c r="F171" s="241" t="str">
        <f>VLOOKUP($A171,Questions!B$3:T$256,12,FALSE)</f>
        <v>Yes</v>
      </c>
      <c r="G171" s="251"/>
      <c r="H171" s="242">
        <f>VLOOKUP(A171,Questions!B$25:T$295,16,FALSE)</f>
        <v>20</v>
      </c>
      <c r="I171" s="248"/>
    </row>
    <row r="172" spans="1:9" ht="48" customHeight="1" x14ac:dyDescent="0.2">
      <c r="A172" s="70" t="str">
        <f>'HECVAT - Full | Vendor Response'!A168</f>
        <v>DCTR-04</v>
      </c>
      <c r="B172" s="70" t="str">
        <f>'HECVAT - Full | Vendor Response'!B168</f>
        <v>Are your servers separated from other companies via a physical barrier, such as a cage or hardened walls?</v>
      </c>
      <c r="C172" s="142">
        <f>'HECVAT - Full | Vendor Response'!C168</f>
        <v>0</v>
      </c>
      <c r="D172" s="168">
        <f>'HECVAT - Full | Vendor Response'!D168</f>
        <v>0</v>
      </c>
      <c r="E172" s="181" t="s">
        <v>2400</v>
      </c>
      <c r="F172" s="241" t="str">
        <f>VLOOKUP($A172,Questions!B$3:T$256,12,FALSE)</f>
        <v>Yes</v>
      </c>
      <c r="G172" s="251"/>
      <c r="H172" s="242">
        <f>VLOOKUP(A172,Questions!B$25:T$295,16,FALSE)</f>
        <v>20</v>
      </c>
      <c r="I172" s="248"/>
    </row>
    <row r="173" spans="1:9" ht="48" customHeight="1" x14ac:dyDescent="0.2">
      <c r="A173" s="70" t="str">
        <f>'HECVAT - Full | Vendor Response'!A169</f>
        <v>DCTR-05</v>
      </c>
      <c r="B173" s="70" t="str">
        <f>'HECVAT - Full | Vendor Response'!B169</f>
        <v>Does a physical barrier fully enclose the physical space preventing unauthorized physical contact with any of your devices?</v>
      </c>
      <c r="C173" s="142">
        <f>'HECVAT - Full | Vendor Response'!C169</f>
        <v>0</v>
      </c>
      <c r="D173" s="168">
        <f>'HECVAT - Full | Vendor Response'!D169</f>
        <v>0</v>
      </c>
      <c r="E173" s="181" t="s">
        <v>2400</v>
      </c>
      <c r="F173" s="241" t="str">
        <f>VLOOKUP($A173,Questions!B$3:T$256,12,FALSE)</f>
        <v>Yes</v>
      </c>
      <c r="G173" s="251"/>
      <c r="H173" s="242">
        <f>VLOOKUP(A173,Questions!B$25:T$295,16,FALSE)</f>
        <v>25</v>
      </c>
      <c r="I173" s="248"/>
    </row>
    <row r="174" spans="1:9" ht="48" customHeight="1" x14ac:dyDescent="0.2">
      <c r="A174" s="70" t="str">
        <f>'HECVAT - Full | Vendor Response'!A170</f>
        <v>DCTR-06</v>
      </c>
      <c r="B174" s="70" t="str">
        <f>'HECVAT - Full | Vendor Response'!B170</f>
        <v>Are your primary and secondary data centers geographically diverse?</v>
      </c>
      <c r="C174" s="142" t="str">
        <f>'HECVAT - Full | Vendor Response'!C170</f>
        <v>Yes</v>
      </c>
      <c r="D174" s="168" t="str">
        <f>'HECVAT - Full | Vendor Response'!D170</f>
        <v>All data for our customers is hosted within their geographical AWS region, and for the purposes of disaster recovery, in each region we operate, we utilize 3 geographically diverse Availability Zones (AZ).</v>
      </c>
      <c r="E174" s="181" t="s">
        <v>2400</v>
      </c>
      <c r="F174" s="241" t="str">
        <f>VLOOKUP($A174,Questions!B$3:T$256,12,FALSE)</f>
        <v>Yes</v>
      </c>
      <c r="G174" s="251"/>
      <c r="H174" s="242">
        <f>VLOOKUP(A174,Questions!B$25:T$295,16,FALSE)</f>
        <v>20</v>
      </c>
      <c r="I174" s="248"/>
    </row>
    <row r="175" spans="1:9" ht="48" customHeight="1" x14ac:dyDescent="0.2">
      <c r="A175" s="70" t="str">
        <f>'HECVAT - Full | Vendor Response'!A171</f>
        <v>DCTR-07</v>
      </c>
      <c r="B175" s="70" t="str">
        <f>'HECVAT - Full | Vendor Response'!B171</f>
        <v>If outsourced or co-located, is there a contract in place to prevent data from leaving the Institution's Data Zone?</v>
      </c>
      <c r="C175" s="142" t="str">
        <f>'HECVAT - Full | Vendor Response'!C171</f>
        <v>Yes</v>
      </c>
      <c r="D175" s="168" t="str">
        <f>'HECVAT - Full | Vendor Response'!D171</f>
        <v>Instructure has complete control over the data hosting model. All data resides within our customers' geographical region.</v>
      </c>
      <c r="E175" s="181" t="s">
        <v>2400</v>
      </c>
      <c r="F175" s="241" t="str">
        <f>VLOOKUP($A175,Questions!B$3:T$256,12,FALSE)</f>
        <v>Yes</v>
      </c>
      <c r="G175" s="251"/>
      <c r="H175" s="242">
        <f>VLOOKUP(A175,Questions!B$25:T$295,16,FALSE)</f>
        <v>20</v>
      </c>
      <c r="I175" s="249"/>
    </row>
    <row r="176" spans="1:9" ht="48" customHeight="1" x14ac:dyDescent="0.2">
      <c r="A176" s="162" t="str">
        <f>'HECVAT - Full | Vendor Response'!A172</f>
        <v>DCTR-08</v>
      </c>
      <c r="B176" s="162" t="str">
        <f>'HECVAT - Full | Vendor Response'!B172</f>
        <v>What Tier Level is your data center (per levels defined by the Uptime Institute)?</v>
      </c>
      <c r="C176" s="162">
        <f>'HECVAT - Full | Vendor Response'!C172</f>
        <v>0</v>
      </c>
      <c r="D176" s="171">
        <f>'HECVAT - Full | Vendor Response'!D172</f>
        <v>0</v>
      </c>
      <c r="E176" s="181" t="s">
        <v>2400</v>
      </c>
      <c r="F176" s="243" t="s">
        <v>2571</v>
      </c>
      <c r="G176" s="251"/>
      <c r="H176" s="244">
        <f>VLOOKUP(A176,Questions!B$25:T$295,16,FALSE)</f>
        <v>20</v>
      </c>
      <c r="I176" s="249"/>
    </row>
    <row r="177" spans="1:9" ht="48" customHeight="1" x14ac:dyDescent="0.2">
      <c r="A177" s="70" t="str">
        <f>'HECVAT - Full | Vendor Response'!A173</f>
        <v>DCTR-09</v>
      </c>
      <c r="B177" s="70" t="str">
        <f>'HECVAT - Full | Vendor Response'!B173</f>
        <v>Is the service hosted in a high availability environment?</v>
      </c>
      <c r="C177" s="142" t="str">
        <f>'HECVAT - Full | Vendor Response'!C173</f>
        <v>Yes</v>
      </c>
      <c r="D177" s="168"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81" t="s">
        <v>2400</v>
      </c>
      <c r="F177" s="243" t="str">
        <f>VLOOKUP($A177,Questions!B$3:T$256,12,FALSE)</f>
        <v>Yes</v>
      </c>
      <c r="G177" s="251"/>
      <c r="H177" s="244">
        <f>VLOOKUP(A177,Questions!B$25:T$295,16,FALSE)</f>
        <v>20</v>
      </c>
      <c r="I177" s="248"/>
    </row>
    <row r="178" spans="1:9" ht="48" customHeight="1" x14ac:dyDescent="0.2">
      <c r="A178" s="161" t="str">
        <f>'HECVAT - Full | Vendor Response'!A174</f>
        <v>DCTR-10</v>
      </c>
      <c r="B178" s="161" t="str">
        <f>'HECVAT - Full | Vendor Response'!B174</f>
        <v xml:space="preserve">Is redundant power available for all datacenters where institution data will reside? </v>
      </c>
      <c r="C178" s="161">
        <f>'HECVAT - Full | Vendor Response'!C174</f>
        <v>0</v>
      </c>
      <c r="D178" s="168">
        <f>'HECVAT - Full | Vendor Response'!D174</f>
        <v>0</v>
      </c>
      <c r="E178" s="181" t="s">
        <v>2400</v>
      </c>
      <c r="F178" s="243" t="str">
        <f>VLOOKUP($A178,Questions!B$3:T$256,12,FALSE)</f>
        <v>Yes</v>
      </c>
      <c r="G178" s="251"/>
      <c r="H178" s="244">
        <f>VLOOKUP(A178,Questions!B$25:T$295,16,FALSE)</f>
        <v>20</v>
      </c>
      <c r="I178" s="249"/>
    </row>
    <row r="179" spans="1:9" ht="48" customHeight="1" x14ac:dyDescent="0.2">
      <c r="A179" s="70" t="str">
        <f>'HECVAT - Full | Vendor Response'!A175</f>
        <v>DCTR-11</v>
      </c>
      <c r="B179" s="70" t="str">
        <f>'HECVAT - Full | Vendor Response'!B175</f>
        <v>Are redundant power strategies tested?</v>
      </c>
      <c r="C179" s="142">
        <f>'HECVAT - Full | Vendor Response'!C175</f>
        <v>0</v>
      </c>
      <c r="D179" s="168">
        <f>'HECVAT - Full | Vendor Response'!D175</f>
        <v>0</v>
      </c>
      <c r="E179" s="181" t="s">
        <v>2400</v>
      </c>
      <c r="F179" s="243" t="str">
        <f>VLOOKUP($A179,Questions!B$3:T$256,12,FALSE)</f>
        <v>Yes</v>
      </c>
      <c r="G179" s="251"/>
      <c r="H179" s="244">
        <f>VLOOKUP(A179,Questions!B$25:T$295,16,FALSE)</f>
        <v>25</v>
      </c>
      <c r="I179" s="248"/>
    </row>
    <row r="180" spans="1:9" ht="48" customHeight="1" x14ac:dyDescent="0.2">
      <c r="A180" s="162" t="str">
        <f>'HECVAT - Full | Vendor Response'!A176</f>
        <v>DCTR-12</v>
      </c>
      <c r="B180" s="162" t="str">
        <f>'HECVAT - Full | Vendor Response'!B176</f>
        <v>Describe or provide a reference to the availability of cooling and fire suppression systems in all datacenters where institution data will reside.</v>
      </c>
      <c r="C180" s="162">
        <f>'HECVAT - Full | Vendor Response'!C176</f>
        <v>0</v>
      </c>
      <c r="D180" s="171"/>
      <c r="E180" s="181" t="s">
        <v>2400</v>
      </c>
      <c r="F180" s="243" t="s">
        <v>2571</v>
      </c>
      <c r="G180" s="251"/>
      <c r="H180" s="244">
        <f>VLOOKUP(A180,Questions!B$25:T$295,16,FALSE)</f>
        <v>20</v>
      </c>
      <c r="I180" s="249"/>
    </row>
    <row r="181" spans="1:9" ht="48" customHeight="1" x14ac:dyDescent="0.2">
      <c r="A181" s="70" t="str">
        <f>'HECVAT - Full | Vendor Response'!A177</f>
        <v>DCTR-13</v>
      </c>
      <c r="B181" s="70" t="str">
        <f>'HECVAT - Full | Vendor Response'!B177</f>
        <v>Do you have Internet Service Provider (ISP) Redundancy?</v>
      </c>
      <c r="C181" s="142">
        <f>'HECVAT - Full | Vendor Response'!C177</f>
        <v>0</v>
      </c>
      <c r="D181" s="168">
        <f>'HECVAT - Full | Vendor Response'!D177</f>
        <v>0</v>
      </c>
      <c r="E181" s="181" t="s">
        <v>2400</v>
      </c>
      <c r="F181" s="241" t="str">
        <f>VLOOKUP($A181,Questions!B$3:T$256,12,FALSE)</f>
        <v>Yes</v>
      </c>
      <c r="G181" s="251"/>
      <c r="H181" s="242">
        <f>VLOOKUP(A181,Questions!B$25:T$295,16,FALSE)</f>
        <v>20</v>
      </c>
      <c r="I181" s="248"/>
    </row>
    <row r="182" spans="1:9" ht="48" customHeight="1" x14ac:dyDescent="0.2">
      <c r="A182" s="70" t="s">
        <v>244</v>
      </c>
      <c r="B182" s="70" t="str">
        <f>'HECVAT - Full | Vendor Response'!B178</f>
        <v>Does every datacenter where the Institution's data will reside have multiple telephone company or network provider entrances to the facility?</v>
      </c>
      <c r="C182" s="142">
        <f>'HECVAT - Full | Vendor Response'!C178</f>
        <v>0</v>
      </c>
      <c r="D182" s="168">
        <f>'HECVAT - Full | Vendor Response'!D178</f>
        <v>0</v>
      </c>
      <c r="E182" s="181" t="s">
        <v>2400</v>
      </c>
      <c r="F182" s="241" t="str">
        <f>VLOOKUP($A182,Questions!B$3:T$256,12,FALSE)</f>
        <v>Yes</v>
      </c>
      <c r="G182" s="251"/>
      <c r="H182" s="242">
        <f>VLOOKUP(A182,Questions!B$25:T$295,16,FALSE)</f>
        <v>20</v>
      </c>
      <c r="I182" s="248"/>
    </row>
    <row r="183" spans="1:9" ht="48" customHeight="1" x14ac:dyDescent="0.2">
      <c r="A183" s="70" t="s">
        <v>245</v>
      </c>
      <c r="B183" s="70" t="str">
        <f>'HECVAT - Full | Vendor Response'!B179</f>
        <v>Are you requiring multi-factor authentication for administrators of your cloud environment?</v>
      </c>
      <c r="C183" s="142" t="str">
        <f>'HECVAT - Full | Vendor Response'!C179</f>
        <v>Yes</v>
      </c>
      <c r="D183" s="168" t="str">
        <f>'HECVAT - Full | Vendor Response'!D179</f>
        <v>Access to the Canvas cloud architecture back-end is via a combination of VPN, MFA, SSH, and digital keys managed using Amazon's KMS (KMS is certified via the Cryptographic Module Validation Program).</v>
      </c>
      <c r="E183" s="181" t="s">
        <v>2400</v>
      </c>
      <c r="F183" s="241" t="str">
        <f>VLOOKUP($A183,Questions!B$3:T$256,12,FALSE)</f>
        <v>Yes</v>
      </c>
      <c r="G183" s="251"/>
      <c r="H183" s="242">
        <f>VLOOKUP(A183,Questions!B$25:T$295,16,FALSE)</f>
        <v>20</v>
      </c>
      <c r="I183" s="248"/>
    </row>
    <row r="184" spans="1:9" ht="48" customHeight="1" x14ac:dyDescent="0.2">
      <c r="A184" s="70" t="s">
        <v>246</v>
      </c>
      <c r="B184" s="70" t="str">
        <f>'HECVAT - Full | Vendor Response'!B180</f>
        <v>Are you using your cloud providers available hardening tools or pre-hardened images?</v>
      </c>
      <c r="C184" s="142" t="str">
        <f>'HECVAT - Full | Vendor Response'!C180</f>
        <v>Yes</v>
      </c>
      <c r="D184" s="168" t="str">
        <f>'HECVAT - Full | Vendor Response'!D180</f>
        <v>We utilize AWS Machine Images (AMIs) and further harden these images with internal configuration and hardening by default.</v>
      </c>
      <c r="E184" s="181" t="s">
        <v>2400</v>
      </c>
      <c r="F184" s="241" t="str">
        <f>VLOOKUP($A184,Questions!B$3:T$256,12,FALSE)</f>
        <v>Yes</v>
      </c>
      <c r="G184" s="251"/>
      <c r="H184" s="242">
        <f>VLOOKUP(A184,Questions!B$25:T$295,16,FALSE)</f>
        <v>20</v>
      </c>
      <c r="I184" s="248"/>
    </row>
    <row r="185" spans="1:9" ht="48" customHeight="1" x14ac:dyDescent="0.2">
      <c r="A185" s="70" t="str">
        <f>'HECVAT - Full | Vendor Response'!A181</f>
        <v>DCTR-17</v>
      </c>
      <c r="B185" s="70" t="str">
        <f>'HECVAT - Full | Vendor Response'!B181</f>
        <v>Does your cloud vendor have access to your encryption keys?</v>
      </c>
      <c r="C185" s="142" t="str">
        <f>'HECVAT - Full | Vendor Response'!C181</f>
        <v>No</v>
      </c>
      <c r="D185" s="168" t="str">
        <f>'HECVAT - Full | Vendor Response'!D181</f>
        <v>See DATA-18</v>
      </c>
      <c r="E185" s="181" t="s">
        <v>2400</v>
      </c>
      <c r="F185" s="241" t="str">
        <f>VLOOKUP($A185,Questions!B$3:T$256,12,FALSE)</f>
        <v>No</v>
      </c>
      <c r="G185" s="251"/>
      <c r="H185" s="242">
        <f>VLOOKUP(A185,Questions!B$25:T$295,16,FALSE)</f>
        <v>20</v>
      </c>
      <c r="I185" s="248"/>
    </row>
    <row r="186" spans="1:9" ht="48" customHeight="1" x14ac:dyDescent="0.2">
      <c r="A186" s="314" t="str">
        <f>'HECVAT - Full | Vendor Response'!A182</f>
        <v>DRP - Respond to as many questions below as possible.</v>
      </c>
      <c r="B186" s="314"/>
      <c r="C186" s="163" t="s">
        <v>1791</v>
      </c>
      <c r="D186" s="169" t="s">
        <v>14</v>
      </c>
      <c r="E186" s="172" t="s">
        <v>3108</v>
      </c>
      <c r="F186" s="173" t="s">
        <v>2561</v>
      </c>
      <c r="G186" s="163" t="s">
        <v>2562</v>
      </c>
      <c r="H186" s="163" t="s">
        <v>2380</v>
      </c>
      <c r="I186" s="174" t="s">
        <v>2563</v>
      </c>
    </row>
    <row r="187" spans="1:9" ht="48" customHeight="1" x14ac:dyDescent="0.2">
      <c r="A187" s="161" t="str">
        <f>'HECVAT - Full | Vendor Response'!A183</f>
        <v>DRPL-01</v>
      </c>
      <c r="B187" s="161" t="str">
        <f>'HECVAT - Full | Vendor Response'!B183</f>
        <v>Describe or provide a reference to your Disaster Recovery Plan (DRP).</v>
      </c>
      <c r="C187" s="312" t="str">
        <f>'HECVAT - Full | Vendor Response'!C183</f>
        <v>See the Business Continuity white paper included with this document.</v>
      </c>
      <c r="D187" s="313"/>
      <c r="E187" s="182" t="s">
        <v>2400</v>
      </c>
      <c r="F187" s="243" t="s">
        <v>2571</v>
      </c>
      <c r="G187" s="251"/>
      <c r="H187" s="244">
        <f>VLOOKUP(A187,Questions!B$25:T$295,16,FALSE)</f>
        <v>20</v>
      </c>
      <c r="I187" s="248"/>
    </row>
    <row r="188" spans="1:9" ht="48" customHeight="1" x14ac:dyDescent="0.2">
      <c r="A188" s="70" t="str">
        <f>'HECVAT - Full | Vendor Response'!A184</f>
        <v>DRPL-02</v>
      </c>
      <c r="B188" s="70" t="str">
        <f>'HECVAT - Full | Vendor Response'!B184</f>
        <v>Is an owner assigned who is responsible for the maintenance and review of the DRP?</v>
      </c>
      <c r="C188" s="142" t="str">
        <f>'HECVAT - Full | Vendor Response'!C184</f>
        <v>Yes</v>
      </c>
      <c r="D188" s="168" t="str">
        <f>'HECVAT - Full | Vendor Response'!D184</f>
        <v>See BCPL-01</v>
      </c>
      <c r="E188" s="181" t="s">
        <v>2400</v>
      </c>
      <c r="F188" s="243" t="str">
        <f>VLOOKUP($A188,Questions!B$3:T$256,12,FALSE)</f>
        <v>Yes</v>
      </c>
      <c r="G188" s="251"/>
      <c r="H188" s="244">
        <f>VLOOKUP(A188,Questions!B$25:T$295,16,FALSE)</f>
        <v>15</v>
      </c>
      <c r="I188" s="248"/>
    </row>
    <row r="189" spans="1:9" ht="48" customHeight="1" x14ac:dyDescent="0.2">
      <c r="A189" s="70" t="str">
        <f>'HECVAT - Full | Vendor Response'!A185</f>
        <v>DRPL-03</v>
      </c>
      <c r="B189" s="70" t="str">
        <f>'HECVAT - Full | Vendor Response'!B185</f>
        <v>Can the Institution review your DRP and supporting documentation?</v>
      </c>
      <c r="C189" s="142" t="str">
        <f>'HECVAT - Full | Vendor Response'!C185</f>
        <v>Yes</v>
      </c>
      <c r="D189" s="168" t="str">
        <f>'HECVAT - Full | Vendor Response'!D185</f>
        <v>See DRPL-01</v>
      </c>
      <c r="E189" s="181" t="s">
        <v>2400</v>
      </c>
      <c r="F189" s="243" t="str">
        <f>VLOOKUP($A189,Questions!B$3:T$256,12,FALSE)</f>
        <v>Yes</v>
      </c>
      <c r="G189" s="251"/>
      <c r="H189" s="244">
        <f>VLOOKUP(A189,Questions!B$25:T$295,16,FALSE)</f>
        <v>25</v>
      </c>
      <c r="I189" s="248"/>
    </row>
    <row r="190" spans="1:9" ht="48" customHeight="1" x14ac:dyDescent="0.2">
      <c r="A190" s="70" t="str">
        <f>'HECVAT - Full | Vendor Response'!A186</f>
        <v>DRPL-04</v>
      </c>
      <c r="B190" s="70" t="str">
        <f>'HECVAT - Full | Vendor Response'!B186</f>
        <v>Are any disaster recovery locations outside the Institution's geographic region?</v>
      </c>
      <c r="C190" s="142" t="str">
        <f>'HECVAT - Full | Vendor Response'!C186</f>
        <v>No</v>
      </c>
      <c r="D190" s="168" t="str">
        <f>'HECVAT - Full | Vendor Response'!D186</f>
        <v>See DCTR-02 and DCTR-07</v>
      </c>
      <c r="E190" s="181" t="s">
        <v>2400</v>
      </c>
      <c r="F190" s="243" t="str">
        <f>VLOOKUP($A190,Questions!B$3:T$256,12,FALSE)</f>
        <v>No</v>
      </c>
      <c r="G190" s="251"/>
      <c r="H190" s="244">
        <f>VLOOKUP(A190,Questions!B$25:T$295,16,FALSE)</f>
        <v>20</v>
      </c>
      <c r="I190" s="248"/>
    </row>
    <row r="191" spans="1:9" ht="48" customHeight="1" x14ac:dyDescent="0.2">
      <c r="A191" s="70" t="str">
        <f>'HECVAT - Full | Vendor Response'!A187</f>
        <v>DRPL-05</v>
      </c>
      <c r="B191" s="70" t="str">
        <f>'HECVAT - Full | Vendor Response'!B187</f>
        <v>Does your organization have a disaster recovery site or a contracted Disaster Recovery provider?</v>
      </c>
      <c r="C191" s="142" t="str">
        <f>'HECVAT - Full | Vendor Response'!C187</f>
        <v>Yes</v>
      </c>
      <c r="D191" s="168" t="str">
        <f>'HECVAT - Full | Vendor Response'!D187</f>
        <v>See DRPL-01</v>
      </c>
      <c r="E191" s="181" t="s">
        <v>2400</v>
      </c>
      <c r="F191" s="243" t="str">
        <f>VLOOKUP($A191,Questions!B$3:T$256,12,FALSE)</f>
        <v>Yes</v>
      </c>
      <c r="G191" s="251"/>
      <c r="H191" s="244">
        <f>VLOOKUP(A191,Questions!B$25:T$295,16,FALSE)</f>
        <v>20</v>
      </c>
      <c r="I191" s="248"/>
    </row>
    <row r="192" spans="1:9" ht="48" customHeight="1" x14ac:dyDescent="0.2">
      <c r="A192" s="70" t="str">
        <f>'HECVAT - Full | Vendor Response'!A188</f>
        <v>DRPL-06</v>
      </c>
      <c r="B192" s="70" t="str">
        <f>'HECVAT - Full | Vendor Response'!B188</f>
        <v>Does your organization conduct an annual test of relocating to this site for disaster recovery purposes?</v>
      </c>
      <c r="C192" s="142" t="str">
        <f>'HECVAT - Full | Vendor Response'!C188</f>
        <v>Yes</v>
      </c>
      <c r="D192" s="168"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v>
      </c>
      <c r="E192" s="181" t="s">
        <v>2400</v>
      </c>
      <c r="F192" s="243" t="str">
        <f>VLOOKUP($A192,Questions!B$3:T$256,12,FALSE)</f>
        <v>Yes</v>
      </c>
      <c r="G192" s="251"/>
      <c r="H192" s="244">
        <f>VLOOKUP(A192,Questions!B$25:T$295,16,FALSE)</f>
        <v>20</v>
      </c>
      <c r="I192" s="248"/>
    </row>
    <row r="193" spans="1:9" ht="48" customHeight="1" x14ac:dyDescent="0.2">
      <c r="A193" s="70" t="str">
        <f>'HECVAT - Full | Vendor Response'!A189</f>
        <v>DRPL-07</v>
      </c>
      <c r="B193" s="70" t="str">
        <f>'HECVAT - Full | Vendor Response'!B189</f>
        <v>Is there a defined problem/issue escalation plan in your DRP for impacted clients?</v>
      </c>
      <c r="C193" s="142" t="str">
        <f>'HECVAT - Full | Vendor Response'!C189</f>
        <v>Yes</v>
      </c>
      <c r="D193" s="168" t="str">
        <f>'HECVAT - Full | Vendor Response'!D189</f>
        <v>See DRPL-01</v>
      </c>
      <c r="E193" s="181" t="s">
        <v>2400</v>
      </c>
      <c r="F193" s="243" t="str">
        <f>VLOOKUP($A193,Questions!B$3:T$256,12,FALSE)</f>
        <v>Yes</v>
      </c>
      <c r="G193" s="251"/>
      <c r="H193" s="244">
        <f>VLOOKUP(A193,Questions!B$25:T$295,16,FALSE)</f>
        <v>20</v>
      </c>
      <c r="I193" s="248"/>
    </row>
    <row r="194" spans="1:9" ht="48" customHeight="1" x14ac:dyDescent="0.2">
      <c r="A194" s="70" t="str">
        <f>'HECVAT - Full | Vendor Response'!A190</f>
        <v>DRPL-08</v>
      </c>
      <c r="B194" s="70" t="str">
        <f>'HECVAT - Full | Vendor Response'!B190</f>
        <v>Is there a documented communication plan in your DRP for impacted clients?</v>
      </c>
      <c r="C194" s="142" t="str">
        <f>'HECVAT - Full | Vendor Response'!C190</f>
        <v>Yes</v>
      </c>
      <c r="D194" s="168" t="str">
        <f>'HECVAT - Full | Vendor Response'!D190</f>
        <v>See DRPL-01</v>
      </c>
      <c r="E194" s="181" t="s">
        <v>2400</v>
      </c>
      <c r="F194" s="243" t="str">
        <f>VLOOKUP($A194,Questions!B$3:T$256,12,FALSE)</f>
        <v>Yes</v>
      </c>
      <c r="G194" s="251"/>
      <c r="H194" s="244">
        <f>VLOOKUP(A194,Questions!B$25:T$295,16,FALSE)</f>
        <v>20</v>
      </c>
      <c r="I194" s="248"/>
    </row>
    <row r="195" spans="1:9" ht="48" customHeight="1" x14ac:dyDescent="0.2">
      <c r="A195" s="161" t="str">
        <f>'HECVAT - Full | Vendor Response'!A191</f>
        <v>DRPL-09</v>
      </c>
      <c r="B195" s="161" t="str">
        <f>'HECVAT - Full | Vendor Response'!B191</f>
        <v>Describe or provide a reference to how your disaster recovery plan is tested? (i.e. scope of DR tests, end-to-end testing, etc.)</v>
      </c>
      <c r="C195" s="312"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13"/>
      <c r="E195" s="181" t="s">
        <v>2400</v>
      </c>
      <c r="F195" s="243" t="s">
        <v>2571</v>
      </c>
      <c r="G195" s="251"/>
      <c r="H195" s="244">
        <f>VLOOKUP(A195,Questions!B$25:T$295,16,FALSE)</f>
        <v>20</v>
      </c>
      <c r="I195" s="248"/>
    </row>
    <row r="196" spans="1:9" ht="48" customHeight="1" x14ac:dyDescent="0.2">
      <c r="A196" s="70" t="str">
        <f>'HECVAT - Full | Vendor Response'!A192</f>
        <v>DRPL-10</v>
      </c>
      <c r="B196" s="70" t="str">
        <f>'HECVAT - Full | Vendor Response'!B192</f>
        <v>Has the Disaster Recovery Plan been tested in the last year?</v>
      </c>
      <c r="C196" s="142" t="str">
        <f>'HECVAT - Full | Vendor Response'!C192</f>
        <v>Yes</v>
      </c>
      <c r="D196" s="168" t="str">
        <f>'HECVAT - Full | Vendor Response'!D192</f>
        <v>See DRPL-09</v>
      </c>
      <c r="E196" s="181" t="s">
        <v>2400</v>
      </c>
      <c r="F196" s="241" t="str">
        <f>VLOOKUP($A196,Questions!B$3:T$256,12,FALSE)</f>
        <v>Yes</v>
      </c>
      <c r="G196" s="251"/>
      <c r="H196" s="242">
        <f>VLOOKUP(A196,Questions!B$25:T$295,16,FALSE)</f>
        <v>25</v>
      </c>
      <c r="I196" s="248"/>
    </row>
    <row r="197" spans="1:9" ht="48" customHeight="1" x14ac:dyDescent="0.2">
      <c r="A197" s="70" t="str">
        <f>'HECVAT - Full | Vendor Response'!A193</f>
        <v>DRPL-11</v>
      </c>
      <c r="B197" s="70" t="str">
        <f>'HECVAT - Full | Vendor Response'!B193</f>
        <v>Are all components of the DRP reviewed at least annually and updated as needed to reflect change?</v>
      </c>
      <c r="C197" s="142" t="str">
        <f>'HECVAT - Full | Vendor Response'!C193</f>
        <v>Yes</v>
      </c>
      <c r="D197" s="168" t="str">
        <f>'HECVAT - Full | Vendor Response'!D193</f>
        <v>See DRPL-09</v>
      </c>
      <c r="E197" s="181" t="s">
        <v>2400</v>
      </c>
      <c r="F197" s="241" t="str">
        <f>VLOOKUP($A197,Questions!B$3:T$256,12,FALSE)</f>
        <v>Yes</v>
      </c>
      <c r="G197" s="251"/>
      <c r="H197" s="242">
        <f>VLOOKUP(A197,Questions!B$25:T$295,16,FALSE)</f>
        <v>25</v>
      </c>
      <c r="I197" s="248"/>
    </row>
    <row r="198" spans="1:9" ht="48" customHeight="1" x14ac:dyDescent="0.2">
      <c r="A198" s="166" t="str">
        <f>'HECVAT - Full | Vendor Response'!A194</f>
        <v>Firewalls, IDS, IPS, and Networking</v>
      </c>
      <c r="B198" s="166"/>
      <c r="C198" s="163" t="s">
        <v>1791</v>
      </c>
      <c r="D198" s="169" t="s">
        <v>14</v>
      </c>
      <c r="E198" s="172" t="s">
        <v>3108</v>
      </c>
      <c r="F198" s="173" t="s">
        <v>2561</v>
      </c>
      <c r="G198" s="163" t="s">
        <v>2562</v>
      </c>
      <c r="H198" s="163" t="s">
        <v>2380</v>
      </c>
      <c r="I198" s="174" t="s">
        <v>2563</v>
      </c>
    </row>
    <row r="199" spans="1:9" ht="48" customHeight="1" x14ac:dyDescent="0.2">
      <c r="A199" s="70" t="str">
        <f>'HECVAT - Full | Vendor Response'!A195</f>
        <v>FIDP-01</v>
      </c>
      <c r="B199" s="70" t="str">
        <f>'HECVAT - Full | Vendor Response'!B195</f>
        <v>Are you utilizing a stateful packet inspection (SPI) firewall?</v>
      </c>
      <c r="C199" s="142" t="str">
        <f>'HECVAT - Full | Vendor Response'!C195</f>
        <v>Yes</v>
      </c>
      <c r="D199" s="168" t="str">
        <f>'HECVAT - Full | Vendor Response'!D195</f>
        <v>Canvas utilizes AWS Security Groups which perform stateful packet inspection on all rules. The AWS SG firewall keeps track of the state of network connections (such as TCP streams, UDP communication) traveling across it.</v>
      </c>
      <c r="E199" s="181" t="s">
        <v>2400</v>
      </c>
      <c r="F199" s="241" t="str">
        <f>VLOOKUP($A199,Questions!B$3:T$256,12,FALSE)</f>
        <v>Yes</v>
      </c>
      <c r="G199" s="251"/>
      <c r="H199" s="242">
        <f>VLOOKUP(A199,Questions!B$25:T$295,16,FALSE)</f>
        <v>25</v>
      </c>
      <c r="I199" s="248"/>
    </row>
    <row r="200" spans="1:9" ht="48" customHeight="1" x14ac:dyDescent="0.2">
      <c r="A200" s="70" t="str">
        <f>'HECVAT - Full | Vendor Response'!A196</f>
        <v>FIDP-02</v>
      </c>
      <c r="B200" s="70" t="str">
        <f>'HECVAT - Full | Vendor Response'!B196</f>
        <v>Is authority for firewall change approval documented?  Please list approver names or titles in Additional Info</v>
      </c>
      <c r="C200" s="142" t="str">
        <f>'HECVAT - Full | Vendor Response'!C196</f>
        <v>Yes</v>
      </c>
      <c r="D200" s="168"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81" t="s">
        <v>2400</v>
      </c>
      <c r="F200" s="241" t="str">
        <f>VLOOKUP($A200,Questions!B$3:T$256,12,FALSE)</f>
        <v>Yes</v>
      </c>
      <c r="G200" s="251"/>
      <c r="H200" s="242">
        <f>VLOOKUP(A200,Questions!B$25:T$295,16,FALSE)</f>
        <v>20</v>
      </c>
      <c r="I200" s="248"/>
    </row>
    <row r="201" spans="1:9" ht="48" customHeight="1" x14ac:dyDescent="0.2">
      <c r="A201" s="70" t="str">
        <f>'HECVAT - Full | Vendor Response'!A197</f>
        <v>FIDP-03</v>
      </c>
      <c r="B201" s="70" t="str">
        <f>'HECVAT - Full | Vendor Response'!B197</f>
        <v>Do you have a documented policy for firewall change requests?</v>
      </c>
      <c r="C201" s="142" t="str">
        <f>'HECVAT - Full | Vendor Response'!C197</f>
        <v>Yes</v>
      </c>
      <c r="D201" s="168" t="str">
        <f>'HECVAT - Full | Vendor Response'!D197</f>
        <v>Instructure has an internal Network Security Policy document which provides requirements for any changes to the infrastructure.</v>
      </c>
      <c r="E201" s="181" t="s">
        <v>2400</v>
      </c>
      <c r="F201" s="241" t="str">
        <f>VLOOKUP($A201,Questions!B$3:T$256,12,FALSE)</f>
        <v>Yes</v>
      </c>
      <c r="G201" s="251"/>
      <c r="H201" s="242">
        <f>VLOOKUP(A201,Questions!B$25:T$295,16,FALSE)</f>
        <v>25</v>
      </c>
      <c r="I201" s="248"/>
    </row>
    <row r="202" spans="1:9" ht="48" customHeight="1" x14ac:dyDescent="0.2">
      <c r="A202" s="70" t="str">
        <f>'HECVAT - Full | Vendor Response'!A198</f>
        <v>FIDP-04</v>
      </c>
      <c r="B202" s="70" t="str">
        <f>'HECVAT - Full | Vendor Response'!B198</f>
        <v>Have you implemented an Intrusion Detection System (network-based)?</v>
      </c>
      <c r="C202" s="142" t="str">
        <f>'HECVAT - Full | Vendor Response'!C198</f>
        <v>Yes</v>
      </c>
      <c r="D202" s="168" t="str">
        <f>'HECVAT - Full | Vendor Response'!D198</f>
        <v>Instructure leverages Lacework all Instructure AWS accounts, forwarding alerts to the Instructure Security Team.</v>
      </c>
      <c r="E202" s="181" t="s">
        <v>2400</v>
      </c>
      <c r="F202" s="241" t="str">
        <f>VLOOKUP($A202,Questions!B$3:T$256,12,FALSE)</f>
        <v>Yes</v>
      </c>
      <c r="G202" s="251"/>
      <c r="H202" s="242">
        <f>VLOOKUP(A202,Questions!B$25:T$295,16,FALSE)</f>
        <v>25</v>
      </c>
      <c r="I202" s="248"/>
    </row>
    <row r="203" spans="1:9" ht="48" customHeight="1" x14ac:dyDescent="0.2">
      <c r="A203" s="70" t="str">
        <f>'HECVAT - Full | Vendor Response'!A199</f>
        <v>FIDP-05</v>
      </c>
      <c r="B203" s="70" t="str">
        <f>'HECVAT - Full | Vendor Response'!B199</f>
        <v>Have you implemented an Intrusion Prevention System (network-based)?</v>
      </c>
      <c r="C203" s="142" t="str">
        <f>'HECVAT - Full | Vendor Response'!C199</f>
        <v>Yes</v>
      </c>
      <c r="D203" s="168"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81" t="s">
        <v>2400</v>
      </c>
      <c r="F203" s="241" t="str">
        <f>VLOOKUP($A203,Questions!B$3:T$256,12,FALSE)</f>
        <v>Yes</v>
      </c>
      <c r="G203" s="251"/>
      <c r="H203" s="242">
        <f>VLOOKUP(A203,Questions!B$25:T$295,16,FALSE)</f>
        <v>20</v>
      </c>
      <c r="I203" s="248"/>
    </row>
    <row r="204" spans="1:9" ht="48" customHeight="1" x14ac:dyDescent="0.2">
      <c r="A204" s="70" t="str">
        <f>'HECVAT - Full | Vendor Response'!A200</f>
        <v>FIDP-06</v>
      </c>
      <c r="B204" s="70" t="str">
        <f>'HECVAT - Full | Vendor Response'!B200</f>
        <v>Do you employ host-based intrusion detection?</v>
      </c>
      <c r="C204" s="142" t="str">
        <f>'HECVAT - Full | Vendor Response'!C200</f>
        <v>No</v>
      </c>
      <c r="D204" s="168" t="str">
        <f>'HECVAT - Full | Vendor Response'!D200</f>
        <v>While traditional host-based IDS is not deployed on Instructure's systems, Instructure leverages Lacework IDS all AWS accounts, forwarding alerts to the Instructure Security Team.</v>
      </c>
      <c r="E204" s="181" t="s">
        <v>2400</v>
      </c>
      <c r="F204" s="241" t="str">
        <f>VLOOKUP($A204,Questions!B$3:T$256,12,FALSE)</f>
        <v>Yes</v>
      </c>
      <c r="G204" s="251"/>
      <c r="H204" s="242">
        <f>VLOOKUP(A204,Questions!B$25:T$295,16,FALSE)</f>
        <v>25</v>
      </c>
      <c r="I204" s="248"/>
    </row>
    <row r="205" spans="1:9" ht="48" customHeight="1" x14ac:dyDescent="0.2">
      <c r="A205" s="70" t="str">
        <f>'HECVAT - Full | Vendor Response'!A201</f>
        <v>FIDP-07</v>
      </c>
      <c r="B205" s="70" t="str">
        <f>'HECVAT - Full | Vendor Response'!B201</f>
        <v>Do you employ host-based intrusion prevention?</v>
      </c>
      <c r="C205" s="142" t="str">
        <f>'HECVAT - Full | Vendor Response'!C201</f>
        <v>No</v>
      </c>
      <c r="D205" s="168" t="str">
        <f>'HECVAT - Full | Vendor Response'!D201</f>
        <v>Currently, Instructure does not employ host-based intrusion prevention and relies on AWS GuardDuty and extensive host-based logging to gather data that would identify behavior of a compromised host.</v>
      </c>
      <c r="E205" s="181" t="s">
        <v>2400</v>
      </c>
      <c r="F205" s="241" t="str">
        <f>VLOOKUP($A205,Questions!B$3:T$256,12,FALSE)</f>
        <v>Yes</v>
      </c>
      <c r="G205" s="251"/>
      <c r="H205" s="242">
        <f>VLOOKUP(A205,Questions!B$25:T$295,16,FALSE)</f>
        <v>20</v>
      </c>
      <c r="I205" s="248"/>
    </row>
    <row r="206" spans="1:9" ht="48" customHeight="1" x14ac:dyDescent="0.2">
      <c r="A206" s="70" t="str">
        <f>'HECVAT - Full | Vendor Response'!A202</f>
        <v>FIDP-08</v>
      </c>
      <c r="B206" s="70" t="str">
        <f>'HECVAT - Full | Vendor Response'!B202</f>
        <v>Are you employing any next-generation persistent threat (NGPT) monitoring?</v>
      </c>
      <c r="C206" s="142" t="str">
        <f>'HECVAT - Full | Vendor Response'!C202</f>
        <v>Yes</v>
      </c>
      <c r="D206" s="168" t="str">
        <f>'HECVAT - Full | Vendor Response'!D202</f>
        <v>Instructure employs both AWS GuardDuty and Lacework for native, persistent threat monitoring and intrusion detection.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v>
      </c>
      <c r="E206" s="181" t="s">
        <v>2400</v>
      </c>
      <c r="F206" s="241" t="str">
        <f>VLOOKUP($A206,Questions!B$3:T$256,12,FALSE)</f>
        <v>Yes</v>
      </c>
      <c r="G206" s="251"/>
      <c r="H206" s="242">
        <f>VLOOKUP(A206,Questions!B$25:T$295,16,FALSE)</f>
        <v>20</v>
      </c>
      <c r="I206" s="248"/>
    </row>
    <row r="207" spans="1:9" ht="48" customHeight="1" x14ac:dyDescent="0.2">
      <c r="A207" s="70" t="str">
        <f>'HECVAT - Full | Vendor Response'!A203</f>
        <v>FIDP-09</v>
      </c>
      <c r="B207" s="70" t="str">
        <f>'HECVAT - Full | Vendor Response'!B203</f>
        <v>Do you monitor for intrusions on a 24x7x365 basis?</v>
      </c>
      <c r="C207" s="142" t="str">
        <f>'HECVAT - Full | Vendor Response'!C203</f>
        <v>Yes</v>
      </c>
      <c r="D207" s="168">
        <f>'HECVAT - Full | Vendor Response'!D203</f>
        <v>0</v>
      </c>
      <c r="E207" s="181" t="s">
        <v>2400</v>
      </c>
      <c r="F207" s="241" t="str">
        <f>VLOOKUP($A207,Questions!B$3:T$256,12,FALSE)</f>
        <v>Yes</v>
      </c>
      <c r="G207" s="251"/>
      <c r="H207" s="242">
        <f>VLOOKUP(A207,Questions!B$25:T$295,16,FALSE)</f>
        <v>15</v>
      </c>
      <c r="I207" s="248"/>
    </row>
    <row r="208" spans="1:9" ht="48" customHeight="1" x14ac:dyDescent="0.2">
      <c r="A208" s="70" t="str">
        <f>'HECVAT - Full | Vendor Response'!A204</f>
        <v>FIDP-10</v>
      </c>
      <c r="B208" s="70" t="str">
        <f>'HECVAT - Full | Vendor Response'!B204</f>
        <v>Is intrusion monitoring performed internally or by a third-party service?</v>
      </c>
      <c r="C208" s="142" t="str">
        <f>'HECVAT - Full | Vendor Response'!C204</f>
        <v>Yes</v>
      </c>
      <c r="D208" s="168" t="str">
        <f>'HECVAT - Full | Vendor Response'!D204</f>
        <v>Network layer monitoring is provided by Amazon Web Services (AWS). Software layer monitoring is provided internally, by Instructure.</v>
      </c>
      <c r="E208" s="181" t="s">
        <v>2400</v>
      </c>
      <c r="F208" s="241" t="str">
        <f>VLOOKUP($A208,Questions!B$3:T$256,12,FALSE)</f>
        <v>Yes</v>
      </c>
      <c r="G208" s="251"/>
      <c r="H208" s="242">
        <f>VLOOKUP(A208,Questions!B$25:T$295,16,FALSE)</f>
        <v>20</v>
      </c>
      <c r="I208" s="248"/>
    </row>
    <row r="209" spans="1:9" ht="48" customHeight="1" x14ac:dyDescent="0.2">
      <c r="A209" s="70" t="str">
        <f>'HECVAT - Full | Vendor Response'!A205</f>
        <v>FIDP-11</v>
      </c>
      <c r="B209" s="70" t="str">
        <f>'HECVAT - Full | Vendor Response'!B205</f>
        <v>Are audit logs available for all changes to the network, firewall, IDS, and IPS systems?</v>
      </c>
      <c r="C209" s="142" t="str">
        <f>'HECVAT - Full | Vendor Response'!C205</f>
        <v>Yes</v>
      </c>
      <c r="D209" s="168" t="str">
        <f>'HECVAT - Full | Vendor Response'!D205</f>
        <v>All output from these systems is sent to Instructure's centralized logging management system for further analysis and alert generation.</v>
      </c>
      <c r="E209" s="181" t="s">
        <v>2400</v>
      </c>
      <c r="F209" s="241" t="str">
        <f>VLOOKUP($A209,Questions!B$3:T$256,12,FALSE)</f>
        <v>Yes</v>
      </c>
      <c r="G209" s="251"/>
      <c r="H209" s="242">
        <f>VLOOKUP(A209,Questions!B$25:T$295,16,FALSE)</f>
        <v>25</v>
      </c>
      <c r="I209" s="248"/>
    </row>
    <row r="210" spans="1:9" ht="48" customHeight="1" x14ac:dyDescent="0.2">
      <c r="A210" s="314" t="str">
        <f>'HECVAT - Full | Vendor Response'!A206</f>
        <v>Policies, Procedures, and Processes</v>
      </c>
      <c r="B210" s="314"/>
      <c r="C210" s="163" t="s">
        <v>1791</v>
      </c>
      <c r="D210" s="169" t="s">
        <v>14</v>
      </c>
      <c r="E210" s="172" t="s">
        <v>3108</v>
      </c>
      <c r="F210" s="173" t="s">
        <v>2561</v>
      </c>
      <c r="G210" s="163" t="s">
        <v>2562</v>
      </c>
      <c r="H210" s="163" t="s">
        <v>2380</v>
      </c>
      <c r="I210" s="174" t="s">
        <v>2563</v>
      </c>
    </row>
    <row r="211" spans="1:9" ht="48" customHeight="1" x14ac:dyDescent="0.2">
      <c r="A211" s="70" t="str">
        <f>'HECVAT - Full | Vendor Response'!A207</f>
        <v>PPPR-01</v>
      </c>
      <c r="B211" s="70" t="str">
        <f>'HECVAT - Full | Vendor Response'!B207</f>
        <v>Can you share the organization chart, mission statement, and policies for your information security unit?</v>
      </c>
      <c r="C211" s="142" t="str">
        <f>'HECVAT - Full | Vendor Response'!C207</f>
        <v>Yes</v>
      </c>
      <c r="D211" s="168"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81" t="s">
        <v>2400</v>
      </c>
      <c r="F211" s="241" t="str">
        <f>VLOOKUP($A211,Questions!B$3:T$256,12,FALSE)</f>
        <v>Yes</v>
      </c>
      <c r="G211" s="251"/>
      <c r="H211" s="242">
        <f>VLOOKUP(A211,Questions!B$25:T$295,16,FALSE)</f>
        <v>20</v>
      </c>
      <c r="I211" s="248"/>
    </row>
    <row r="212" spans="1:9" ht="48" customHeight="1" x14ac:dyDescent="0.2">
      <c r="A212" s="70" t="str">
        <f>'HECVAT - Full | Vendor Response'!A208</f>
        <v>PPPR-02</v>
      </c>
      <c r="B212" s="70" t="str">
        <f>'HECVAT - Full | Vendor Response'!B208</f>
        <v>Do you have a documented patch management process?</v>
      </c>
      <c r="C212" s="142" t="str">
        <f>'HECVAT - Full | Vendor Response'!C208</f>
        <v>Yes</v>
      </c>
      <c r="D212" s="168" t="str">
        <f>'HECVAT - Full | Vendor Response'!D208</f>
        <v>See CHNG-10</v>
      </c>
      <c r="E212" s="181" t="s">
        <v>2400</v>
      </c>
      <c r="F212" s="241" t="str">
        <f>VLOOKUP($A212,Questions!B$3:T$256,12,FALSE)</f>
        <v>Yes</v>
      </c>
      <c r="G212" s="251"/>
      <c r="H212" s="242">
        <f>VLOOKUP(A212,Questions!B$25:T$295,16,FALSE)</f>
        <v>25</v>
      </c>
      <c r="I212" s="248"/>
    </row>
    <row r="213" spans="1:9" ht="48" customHeight="1" x14ac:dyDescent="0.2">
      <c r="A213" s="70" t="str">
        <f>'HECVAT - Full | Vendor Response'!A209</f>
        <v>PPPR-03</v>
      </c>
      <c r="B213" s="70" t="str">
        <f>'HECVAT - Full | Vendor Response'!B209</f>
        <v>Can you accommodate encryption requirements using open standards?</v>
      </c>
      <c r="C213" s="142" t="str">
        <f>'HECVAT - Full | Vendor Response'!C209</f>
        <v>Yes</v>
      </c>
      <c r="D213" s="168" t="str">
        <f>'HECVAT - Full | Vendor Response'!D209</f>
        <v>See DATA-03 and DATA-04</v>
      </c>
      <c r="E213" s="181" t="s">
        <v>2400</v>
      </c>
      <c r="F213" s="241" t="str">
        <f>VLOOKUP($A213,Questions!B$3:T$256,12,FALSE)</f>
        <v>Yes</v>
      </c>
      <c r="G213" s="251"/>
      <c r="H213" s="242">
        <f>VLOOKUP(A213,Questions!B$25:T$295,16,FALSE)</f>
        <v>20</v>
      </c>
      <c r="I213" s="248"/>
    </row>
    <row r="214" spans="1:9" ht="48" customHeight="1" x14ac:dyDescent="0.2">
      <c r="A214" s="70" t="str">
        <f>'HECVAT - Full | Vendor Response'!A210</f>
        <v>PPPR-04</v>
      </c>
      <c r="B214" s="70" t="str">
        <f>'HECVAT - Full | Vendor Response'!B210</f>
        <v>Are information security principles designed into the product lifecycle?</v>
      </c>
      <c r="C214" s="142" t="str">
        <f>'HECVAT - Full | Vendor Response'!C210</f>
        <v>Yes</v>
      </c>
      <c r="D214" s="168" t="str">
        <f>'HECVAT - Full | Vendor Response'!D210</f>
        <v>See AAPL-11 to AAPL-14</v>
      </c>
      <c r="E214" s="181" t="s">
        <v>2400</v>
      </c>
      <c r="F214" s="241" t="str">
        <f>VLOOKUP($A214,Questions!B$3:T$256,12,FALSE)</f>
        <v>Yes</v>
      </c>
      <c r="G214" s="251"/>
      <c r="H214" s="242">
        <f>VLOOKUP(A214,Questions!B$25:T$295,16,FALSE)</f>
        <v>15</v>
      </c>
      <c r="I214" s="248"/>
    </row>
    <row r="215" spans="1:9" ht="48" customHeight="1" x14ac:dyDescent="0.2">
      <c r="A215" s="70" t="str">
        <f>'HECVAT - Full | Vendor Response'!A211</f>
        <v>PPPR-05</v>
      </c>
      <c r="B215" s="70" t="str">
        <f>'HECVAT - Full | Vendor Response'!B211</f>
        <v>Do you have a documented systems development life cycle (SDLC)?</v>
      </c>
      <c r="C215" s="142" t="str">
        <f>'HECVAT - Full | Vendor Response'!C211</f>
        <v>Yes</v>
      </c>
      <c r="D215" s="168" t="str">
        <f>'HECVAT - Full | Vendor Response'!D211</f>
        <v>Instructure has a documented systems development life cycle (SDLC), based on the Agile methodology, which incorporates industry best-practices and results in twice-monthly production releases.</v>
      </c>
      <c r="E215" s="181" t="s">
        <v>2400</v>
      </c>
      <c r="F215" s="241" t="str">
        <f>VLOOKUP($A215,Questions!B$3:T$256,12,FALSE)</f>
        <v>Yes</v>
      </c>
      <c r="G215" s="251"/>
      <c r="H215" s="242">
        <f>VLOOKUP(A215,Questions!B$25:T$295,16,FALSE)</f>
        <v>20</v>
      </c>
      <c r="I215" s="248"/>
    </row>
    <row r="216" spans="1:9" ht="48" customHeight="1" x14ac:dyDescent="0.2">
      <c r="A216" s="70" t="str">
        <f>'HECVAT - Full | Vendor Response'!A212</f>
        <v>PPPR-06</v>
      </c>
      <c r="B216" s="70" t="str">
        <f>'HECVAT - Full | Vendor Response'!B212</f>
        <v>Will you comply with applicable breach notification laws?</v>
      </c>
      <c r="C216" s="142" t="str">
        <f>'HECVAT - Full | Vendor Response'!C212</f>
        <v>Yes</v>
      </c>
      <c r="D216" s="168" t="str">
        <f>'HECVAT - Full | Vendor Response'!D212</f>
        <v>See BCPL-02</v>
      </c>
      <c r="E216" s="181" t="s">
        <v>2400</v>
      </c>
      <c r="F216" s="241" t="str">
        <f>VLOOKUP($A216,Questions!B$3:T$256,12,FALSE)</f>
        <v>Yes</v>
      </c>
      <c r="G216" s="251"/>
      <c r="H216" s="242">
        <f>VLOOKUP(A216,Questions!B$25:T$295,16,FALSE)</f>
        <v>15</v>
      </c>
      <c r="I216" s="248"/>
    </row>
    <row r="217" spans="1:9" ht="48" customHeight="1" x14ac:dyDescent="0.2">
      <c r="A217" s="70" t="str">
        <f>'HECVAT - Full | Vendor Response'!A213</f>
        <v>PPPR-07</v>
      </c>
      <c r="B217" s="70" t="str">
        <f>'HECVAT - Full | Vendor Response'!B213</f>
        <v>Will you comply with the Institution's IT policies with regards to user privacy and data protection?</v>
      </c>
      <c r="C217" s="142" t="str">
        <f>'HECVAT - Full | Vendor Response'!C213</f>
        <v>Yes</v>
      </c>
      <c r="D217" s="168" t="str">
        <f>'HECVAT - Full | Vendor Response'!D213</f>
        <v>Should the institution have policy compliance requirements beyond Instructure's current policies, we will negotiate in good faith once a contract is awarded.</v>
      </c>
      <c r="E217" s="181" t="s">
        <v>2400</v>
      </c>
      <c r="F217" s="241" t="str">
        <f>VLOOKUP($A217,Questions!B$3:T$256,12,FALSE)</f>
        <v>Yes</v>
      </c>
      <c r="G217" s="251"/>
      <c r="H217" s="242">
        <f>VLOOKUP(A217,Questions!B$25:T$295,16,FALSE)</f>
        <v>25</v>
      </c>
      <c r="I217" s="248"/>
    </row>
    <row r="218" spans="1:9" ht="48" customHeight="1" x14ac:dyDescent="0.2">
      <c r="A218" s="70" t="str">
        <f>'HECVAT - Full | Vendor Response'!A214</f>
        <v>PPPR-08</v>
      </c>
      <c r="B218" s="70" t="str">
        <f>'HECVAT - Full | Vendor Response'!B214</f>
        <v>Is your company subject to Institution's geographic region's laws and regulations?</v>
      </c>
      <c r="C218" s="142" t="str">
        <f>'HECVAT - Full | Vendor Response'!C214</f>
        <v>Yes</v>
      </c>
      <c r="D218" s="168">
        <f>'HECVAT - Full | Vendor Response'!D214</f>
        <v>0</v>
      </c>
      <c r="E218" s="181" t="s">
        <v>2400</v>
      </c>
      <c r="F218" s="241" t="str">
        <f>VLOOKUP($A218,Questions!B$3:T$256,12,FALSE)</f>
        <v>Yes</v>
      </c>
      <c r="G218" s="251"/>
      <c r="H218" s="242">
        <f>VLOOKUP(A218,Questions!B$25:T$295,16,FALSE)</f>
        <v>25</v>
      </c>
      <c r="I218" s="248"/>
    </row>
    <row r="219" spans="1:9" ht="48" customHeight="1" x14ac:dyDescent="0.2">
      <c r="A219" s="70" t="str">
        <f>'HECVAT - Full | Vendor Response'!A215</f>
        <v>PPPR-09</v>
      </c>
      <c r="B219" s="70" t="str">
        <f>'HECVAT - Full | Vendor Response'!B215</f>
        <v>Do you perform background screenings or multi-state background checks on all employees prior to their first day of work?</v>
      </c>
      <c r="C219" s="142" t="str">
        <f>'HECVAT - Full | Vendor Response'!C215</f>
        <v>Yes</v>
      </c>
      <c r="D219" s="168"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81" t="s">
        <v>2400</v>
      </c>
      <c r="F219" s="241" t="str">
        <f>VLOOKUP($A219,Questions!B$3:T$256,12,FALSE)</f>
        <v>Yes</v>
      </c>
      <c r="G219" s="251"/>
      <c r="H219" s="242">
        <f>VLOOKUP(A219,Questions!B$25:T$295,16,FALSE)</f>
        <v>20</v>
      </c>
      <c r="I219" s="248"/>
    </row>
    <row r="220" spans="1:9" ht="48" customHeight="1" x14ac:dyDescent="0.2">
      <c r="A220" s="70" t="str">
        <f>'HECVAT - Full | Vendor Response'!A216</f>
        <v>PPPR-10</v>
      </c>
      <c r="B220" s="70" t="str">
        <f>'HECVAT - Full | Vendor Response'!B216</f>
        <v>Do you require new employees to fill out agreements and review policies?</v>
      </c>
      <c r="C220" s="142" t="str">
        <f>'HECVAT - Full | Vendor Response'!C216</f>
        <v>Yes</v>
      </c>
      <c r="D220" s="168" t="str">
        <f>'HECVAT - Full | Vendor Response'!D216</f>
        <v>All our employees sign contracts that include clauses on confidentiality of information. Additionally, all on-boarded Instructure employees are required to read, understand, and sign FERPA and COPPA compliance forms.</v>
      </c>
      <c r="E220" s="181" t="s">
        <v>2400</v>
      </c>
      <c r="F220" s="241" t="str">
        <f>VLOOKUP($A220,Questions!B$3:T$256,12,FALSE)</f>
        <v>Yes</v>
      </c>
      <c r="G220" s="251"/>
      <c r="H220" s="242">
        <f>VLOOKUP(A220,Questions!B$25:T$295,16,FALSE)</f>
        <v>20</v>
      </c>
      <c r="I220" s="248"/>
    </row>
    <row r="221" spans="1:9" ht="48" customHeight="1" x14ac:dyDescent="0.2">
      <c r="A221" s="70" t="str">
        <f>'HECVAT - Full | Vendor Response'!A217</f>
        <v>PPPR-11</v>
      </c>
      <c r="B221" s="70" t="str">
        <f>'HECVAT - Full | Vendor Response'!B217</f>
        <v>Do you have a documented information security policy?</v>
      </c>
      <c r="C221" s="142" t="str">
        <f>'HECVAT - Full | Vendor Response'!C217</f>
        <v>Yes</v>
      </c>
      <c r="D221" s="168" t="str">
        <f>'HECVAT - Full | Vendor Response'!D217</f>
        <v>See COMP-03</v>
      </c>
      <c r="E221" s="181" t="s">
        <v>2400</v>
      </c>
      <c r="F221" s="241" t="str">
        <f>VLOOKUP($A221,Questions!B$3:T$256,12,FALSE)</f>
        <v>Yes</v>
      </c>
      <c r="G221" s="251"/>
      <c r="H221" s="242">
        <f>VLOOKUP(A221,Questions!B$25:T$295,16,FALSE)</f>
        <v>20</v>
      </c>
      <c r="I221" s="248"/>
    </row>
    <row r="222" spans="1:9" ht="48" customHeight="1" x14ac:dyDescent="0.2">
      <c r="A222" s="70" t="str">
        <f>'HECVAT - Full | Vendor Response'!A218</f>
        <v>PPPR-12</v>
      </c>
      <c r="B222" s="70" t="str">
        <f>'HECVAT - Full | Vendor Response'!B218</f>
        <v>Do you have an information security awareness program?</v>
      </c>
      <c r="C222" s="142" t="str">
        <f>'HECVAT - Full | Vendor Response'!C218</f>
        <v>Yes</v>
      </c>
      <c r="D222" s="168" t="str">
        <f>'HECVAT - Full | Vendor Response'!D218</f>
        <v>See COMP-03</v>
      </c>
      <c r="E222" s="181" t="s">
        <v>2400</v>
      </c>
      <c r="F222" s="241" t="str">
        <f>VLOOKUP($A222,Questions!B$3:T$256,12,FALSE)</f>
        <v>Yes</v>
      </c>
      <c r="G222" s="251"/>
      <c r="H222" s="242">
        <f>VLOOKUP(A222,Questions!B$25:T$295,16,FALSE)</f>
        <v>15</v>
      </c>
      <c r="I222" s="248"/>
    </row>
    <row r="223" spans="1:9" ht="48" customHeight="1" x14ac:dyDescent="0.2">
      <c r="A223" s="70" t="str">
        <f>'HECVAT - Full | Vendor Response'!A219</f>
        <v>PPPR-13</v>
      </c>
      <c r="B223" s="70" t="str">
        <f>'HECVAT - Full | Vendor Response'!B219</f>
        <v>Is security awareness training mandatory for all employees?</v>
      </c>
      <c r="C223" s="142" t="str">
        <f>'HECVAT - Full | Vendor Response'!C219</f>
        <v>Yes</v>
      </c>
      <c r="D223" s="168" t="str">
        <f>'HECVAT - Full | Vendor Response'!D219</f>
        <v>See COMP-03</v>
      </c>
      <c r="E223" s="181" t="s">
        <v>2400</v>
      </c>
      <c r="F223" s="241" t="str">
        <f>VLOOKUP($A223,Questions!B$3:T$256,12,FALSE)</f>
        <v>Yes</v>
      </c>
      <c r="G223" s="251"/>
      <c r="H223" s="242">
        <f>VLOOKUP(A223,Questions!B$25:T$295,16,FALSE)</f>
        <v>15</v>
      </c>
      <c r="I223" s="248"/>
    </row>
    <row r="224" spans="1:9" ht="48" customHeight="1" x14ac:dyDescent="0.2">
      <c r="A224" s="70" t="str">
        <f>'HECVAT - Full | Vendor Response'!A220</f>
        <v>PPPR-14</v>
      </c>
      <c r="B224" s="70" t="str">
        <f>'HECVAT - Full | Vendor Response'!B220</f>
        <v>Do you have process and procedure(s) documented, and currently followed, that require a review and update of the access-list(s) for privileged accounts?</v>
      </c>
      <c r="C224" s="142" t="str">
        <f>'HECVAT - Full | Vendor Response'!C220</f>
        <v>Yes</v>
      </c>
      <c r="D224" s="168"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81" t="s">
        <v>2400</v>
      </c>
      <c r="F224" s="241" t="str">
        <f>VLOOKUP($A224,Questions!B$3:T$256,12,FALSE)</f>
        <v>Yes</v>
      </c>
      <c r="G224" s="251"/>
      <c r="H224" s="242">
        <f>VLOOKUP(A224,Questions!B$25:T$295,16,FALSE)</f>
        <v>15</v>
      </c>
      <c r="I224" s="248"/>
    </row>
    <row r="225" spans="1:9" ht="48" customHeight="1" x14ac:dyDescent="0.2">
      <c r="A225" s="70" t="str">
        <f>'HECVAT - Full | Vendor Response'!A221</f>
        <v>PPPR-15</v>
      </c>
      <c r="B225" s="70" t="str">
        <f>'HECVAT - Full | Vendor Response'!B221</f>
        <v>Do you have documented, and currently implemented, internal audit processes and procedures?</v>
      </c>
      <c r="C225" s="142" t="str">
        <f>'HECVAT - Full | Vendor Response'!C221</f>
        <v>Yes</v>
      </c>
      <c r="D225" s="168"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81" t="s">
        <v>2400</v>
      </c>
      <c r="F225" s="241" t="str">
        <f>VLOOKUP($A225,Questions!B$3:T$256,12,FALSE)</f>
        <v>Yes</v>
      </c>
      <c r="G225" s="251"/>
      <c r="H225" s="242">
        <f>VLOOKUP(A225,Questions!B$25:T$295,16,FALSE)</f>
        <v>15</v>
      </c>
      <c r="I225" s="248"/>
    </row>
    <row r="226" spans="1:9" ht="48" customHeight="1" x14ac:dyDescent="0.2">
      <c r="A226" s="70" t="str">
        <f>'HECVAT - Full | Vendor Response'!A222</f>
        <v>PPPR-16</v>
      </c>
      <c r="B226" s="70" t="str">
        <f>'HECVAT - Full | Vendor Response'!B222</f>
        <v>Does your organization have physical security controls and policies in place?</v>
      </c>
      <c r="C226" s="142" t="str">
        <f>'HECVAT - Full | Vendor Response'!C222</f>
        <v>Yes</v>
      </c>
      <c r="D226" s="168"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81" t="s">
        <v>2400</v>
      </c>
      <c r="F226" s="241" t="str">
        <f>VLOOKUP($A226,Questions!B$3:T$256,12,FALSE)</f>
        <v>Yes</v>
      </c>
      <c r="G226" s="251"/>
      <c r="H226" s="242">
        <f>VLOOKUP(A226,Questions!B$25:T$295,16,FALSE)</f>
        <v>15</v>
      </c>
      <c r="I226" s="248"/>
    </row>
    <row r="227" spans="1:9" ht="48" customHeight="1" x14ac:dyDescent="0.2">
      <c r="A227" s="166" t="str">
        <f>'HECVAT - Full | Vendor Response'!A223</f>
        <v>Incident Handling</v>
      </c>
      <c r="B227" s="166"/>
      <c r="C227" s="163" t="s">
        <v>1791</v>
      </c>
      <c r="D227" s="169" t="s">
        <v>14</v>
      </c>
      <c r="E227" s="172" t="s">
        <v>3108</v>
      </c>
      <c r="F227" s="173" t="s">
        <v>2561</v>
      </c>
      <c r="G227" s="163" t="s">
        <v>2562</v>
      </c>
      <c r="H227" s="163" t="s">
        <v>2380</v>
      </c>
      <c r="I227" s="174" t="s">
        <v>2563</v>
      </c>
    </row>
    <row r="228" spans="1:9" ht="48" customHeight="1" x14ac:dyDescent="0.2">
      <c r="A228" s="70" t="str">
        <f>'HECVAT - Full | Vendor Response'!A224</f>
        <v>HFIH-01</v>
      </c>
      <c r="B228" s="70" t="str">
        <f>'HECVAT - Full | Vendor Response'!B224</f>
        <v>Do you have a formal incident response plan?</v>
      </c>
      <c r="C228" s="142" t="str">
        <f>'HECVAT - Full | Vendor Response'!C224</f>
        <v>Yes</v>
      </c>
      <c r="D228" s="168" t="str">
        <f>'HECVAT - Full | Vendor Response'!D224</f>
        <v>See the Instructure Security Overview white paper included with this document.</v>
      </c>
      <c r="E228" s="181" t="s">
        <v>2400</v>
      </c>
      <c r="F228" s="241" t="str">
        <f>VLOOKUP($A228,Questions!B$3:T$256,12,FALSE)</f>
        <v>Yes</v>
      </c>
      <c r="G228" s="251"/>
      <c r="H228" s="242">
        <f>VLOOKUP(A228,Questions!B$25:T$295,16,FALSE)</f>
        <v>15</v>
      </c>
      <c r="I228" s="248"/>
    </row>
    <row r="229" spans="1:9" ht="48" customHeight="1" x14ac:dyDescent="0.2">
      <c r="A229" s="70" t="str">
        <f>'HECVAT - Full | Vendor Response'!A225</f>
        <v>HFIH-02</v>
      </c>
      <c r="B229" s="70" t="str">
        <f>'HECVAT - Full | Vendor Response'!B225</f>
        <v>Do you have either an internal incident response team or retain an external team?</v>
      </c>
      <c r="C229" s="142" t="str">
        <f>'HECVAT - Full | Vendor Response'!C225</f>
        <v>Yes</v>
      </c>
      <c r="D229" s="168" t="str">
        <f>'HECVAT - Full | Vendor Response'!D225</f>
        <v>See HFIH-01</v>
      </c>
      <c r="E229" s="181" t="s">
        <v>2400</v>
      </c>
      <c r="F229" s="241" t="str">
        <f>VLOOKUP($A229,Questions!B$3:T$256,12,FALSE)</f>
        <v>Yes</v>
      </c>
      <c r="G229" s="251"/>
      <c r="H229" s="242">
        <f>VLOOKUP(A229,Questions!B$25:T$295,16,FALSE)</f>
        <v>15</v>
      </c>
      <c r="I229" s="248"/>
    </row>
    <row r="230" spans="1:9" ht="48" customHeight="1" x14ac:dyDescent="0.2">
      <c r="A230" s="70" t="str">
        <f>'HECVAT - Full | Vendor Response'!A226</f>
        <v>HFIH-03</v>
      </c>
      <c r="B230" s="70" t="str">
        <f>'HECVAT - Full | Vendor Response'!B226</f>
        <v>Do you have the capability to respond to incidents on a 24x7x365 basis?</v>
      </c>
      <c r="C230" s="142" t="str">
        <f>'HECVAT - Full | Vendor Response'!C226</f>
        <v>Yes</v>
      </c>
      <c r="D230" s="168" t="str">
        <f>'HECVAT - Full | Vendor Response'!D226</f>
        <v>See HFIH-01</v>
      </c>
      <c r="E230" s="181" t="s">
        <v>2400</v>
      </c>
      <c r="F230" s="241" t="str">
        <f>VLOOKUP($A230,Questions!B$3:T$256,12,FALSE)</f>
        <v>Yes</v>
      </c>
      <c r="G230" s="251"/>
      <c r="H230" s="242">
        <f>VLOOKUP(A230,Questions!B$25:T$295,16,FALSE)</f>
        <v>15</v>
      </c>
      <c r="I230" s="248"/>
    </row>
    <row r="231" spans="1:9" ht="48" customHeight="1" x14ac:dyDescent="0.2">
      <c r="A231" s="70" t="str">
        <f>'HECVAT - Full | Vendor Response'!A227</f>
        <v>HFIH-04</v>
      </c>
      <c r="B231" s="70" t="str">
        <f>'HECVAT - Full | Vendor Response'!B227</f>
        <v>Do you carry cyber-risk insurance to protect against unforeseen service outages, data that is lost or stolen, and security incidents?</v>
      </c>
      <c r="C231" s="142" t="str">
        <f>'HECVAT - Full | Vendor Response'!C227</f>
        <v>Yes</v>
      </c>
      <c r="D231" s="168" t="str">
        <f>'HECVAT - Full | Vendor Response'!D227</f>
        <v>See the COI included with this document.</v>
      </c>
      <c r="E231" s="181" t="s">
        <v>2400</v>
      </c>
      <c r="F231" s="241" t="str">
        <f>VLOOKUP($A231,Questions!B$3:T$256,12,FALSE)</f>
        <v>Yes</v>
      </c>
      <c r="G231" s="251"/>
      <c r="H231" s="242">
        <f>VLOOKUP(A231,Questions!B$25:T$295,16,FALSE)</f>
        <v>15</v>
      </c>
      <c r="I231" s="248"/>
    </row>
    <row r="232" spans="1:9" ht="48" customHeight="1" x14ac:dyDescent="0.2">
      <c r="A232" s="166" t="str">
        <f>'HECVAT - Full | Vendor Response'!A228</f>
        <v>Quality Assurance</v>
      </c>
      <c r="B232" s="166"/>
      <c r="C232" s="163" t="s">
        <v>1791</v>
      </c>
      <c r="D232" s="169" t="s">
        <v>14</v>
      </c>
      <c r="E232" s="172" t="s">
        <v>3108</v>
      </c>
      <c r="F232" s="173" t="s">
        <v>2561</v>
      </c>
      <c r="G232" s="163" t="s">
        <v>2562</v>
      </c>
      <c r="H232" s="163" t="s">
        <v>2380</v>
      </c>
      <c r="I232" s="174" t="s">
        <v>2563</v>
      </c>
    </row>
    <row r="233" spans="1:9" ht="48" customHeight="1" x14ac:dyDescent="0.2">
      <c r="A233" s="70" t="str">
        <f>'HECVAT - Full | Vendor Response'!A229</f>
        <v>QLAS-01</v>
      </c>
      <c r="B233" s="70" t="str">
        <f>'HECVAT - Full | Vendor Response'!B229</f>
        <v>Do you have a documented and currently implemented Quality Assurance program?</v>
      </c>
      <c r="C233" s="142" t="str">
        <f>'HECVAT - Full | Vendor Response'!C229</f>
        <v>Yes</v>
      </c>
      <c r="D233" s="168"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81" t="s">
        <v>2400</v>
      </c>
      <c r="F233" s="241" t="str">
        <f>VLOOKUP($A233,Questions!B$3:T$256,12,FALSE)</f>
        <v>Yes</v>
      </c>
      <c r="G233" s="251"/>
      <c r="H233" s="242">
        <f>VLOOKUP(A233,Questions!B$25:T$295,16,FALSE)</f>
        <v>10</v>
      </c>
      <c r="I233" s="248"/>
    </row>
    <row r="234" spans="1:9" ht="48" customHeight="1" x14ac:dyDescent="0.2">
      <c r="A234" s="70" t="str">
        <f>'HECVAT - Full | Vendor Response'!A230</f>
        <v>QLAS-02</v>
      </c>
      <c r="B234" s="70" t="str">
        <f>'HECVAT - Full | Vendor Response'!B230</f>
        <v>Do you comply with ISO 9001?</v>
      </c>
      <c r="C234" s="142" t="str">
        <f>'HECVAT - Full | Vendor Response'!C230</f>
        <v>No</v>
      </c>
      <c r="D234" s="168" t="str">
        <f>'HECVAT - Full | Vendor Response'!D230</f>
        <v>Canvas is a SaaS application that is hosted by AWS, which is certified in ISO 9001.</v>
      </c>
      <c r="E234" s="181" t="s">
        <v>2400</v>
      </c>
      <c r="F234" s="241" t="str">
        <f>VLOOKUP($A234,Questions!B$3:T$256,12,FALSE)</f>
        <v>Yes</v>
      </c>
      <c r="G234" s="251"/>
      <c r="H234" s="242">
        <f>VLOOKUP(A234,Questions!B$25:T$295,16,FALSE)</f>
        <v>15</v>
      </c>
      <c r="I234" s="248"/>
    </row>
    <row r="235" spans="1:9" ht="48" customHeight="1" x14ac:dyDescent="0.2">
      <c r="A235" s="70" t="str">
        <f>'HECVAT - Full | Vendor Response'!A231</f>
        <v>QLAS-03</v>
      </c>
      <c r="B235" s="70" t="str">
        <f>'HECVAT - Full | Vendor Response'!B231</f>
        <v>Will your company provide quality and performance metrics in relation to the scope of services and performance expectations for the services you are offering?</v>
      </c>
      <c r="C235" s="142" t="str">
        <f>'HECVAT - Full | Vendor Response'!C231</f>
        <v>Yes</v>
      </c>
      <c r="D235" s="168" t="str">
        <f>'HECVAT - Full | Vendor Response'!D231</f>
        <v>Our figures for uptime, performance, and overall availability are completely transparent, which means that all users can track our performance at https://status.instructure.com/ on demand. Instructure guarantees a 99.9% uptime.</v>
      </c>
      <c r="E235" s="181" t="s">
        <v>2400</v>
      </c>
      <c r="F235" s="241" t="str">
        <f>VLOOKUP($A235,Questions!B$3:T$256,12,FALSE)</f>
        <v>Yes</v>
      </c>
      <c r="G235" s="251"/>
      <c r="H235" s="242">
        <f>VLOOKUP(A235,Questions!B$25:T$295,16,FALSE)</f>
        <v>20</v>
      </c>
      <c r="I235" s="248"/>
    </row>
    <row r="236" spans="1:9" ht="48" customHeight="1" x14ac:dyDescent="0.2">
      <c r="A236" s="70" t="str">
        <f>'HECVAT - Full | Vendor Response'!A232</f>
        <v>QLAS-04</v>
      </c>
      <c r="B236" s="70" t="str">
        <f>'HECVAT - Full | Vendor Response'!B232</f>
        <v>Do you incorporate customer feedback into security feature requests?</v>
      </c>
      <c r="C236" s="142" t="str">
        <f>'HECVAT - Full | Vendor Response'!C232</f>
        <v>Yes</v>
      </c>
      <c r="D236" s="168"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81" t="s">
        <v>2400</v>
      </c>
      <c r="F236" s="241" t="str">
        <f>VLOOKUP($A236,Questions!B$3:T$256,12,FALSE)</f>
        <v>Yes</v>
      </c>
      <c r="G236" s="251"/>
      <c r="H236" s="242">
        <f>VLOOKUP(A236,Questions!B$25:T$295,16,FALSE)</f>
        <v>25</v>
      </c>
      <c r="I236" s="248"/>
    </row>
    <row r="237" spans="1:9" ht="48" customHeight="1" x14ac:dyDescent="0.2">
      <c r="A237" s="70" t="str">
        <f>'HECVAT - Full | Vendor Response'!A233</f>
        <v>QLAS-05</v>
      </c>
      <c r="B237" s="70" t="str">
        <f>'HECVAT - Full | Vendor Response'!B233</f>
        <v>Can you provide an evaluation site to the institution for testing?</v>
      </c>
      <c r="C237" s="142" t="str">
        <f>'HECVAT - Full | Vendor Response'!C233</f>
        <v>Yes</v>
      </c>
      <c r="D237" s="168" t="str">
        <f>'HECVAT - Full | Vendor Response'!D233</f>
        <v>https://www.instructure.com/canvas/try-canvas</v>
      </c>
      <c r="E237" s="181" t="s">
        <v>2400</v>
      </c>
      <c r="F237" s="241" t="str">
        <f>VLOOKUP($A237,Questions!B$3:T$256,12,FALSE)</f>
        <v>Yes</v>
      </c>
      <c r="G237" s="251"/>
      <c r="H237" s="242">
        <f>VLOOKUP(A237,Questions!B$25:T$295,16,FALSE)</f>
        <v>20</v>
      </c>
      <c r="I237" s="248"/>
    </row>
    <row r="238" spans="1:9" ht="48" customHeight="1" x14ac:dyDescent="0.2">
      <c r="A238" s="166" t="str">
        <f>'HECVAT - Full | Vendor Response'!A234</f>
        <v>Vulnerability Scanning</v>
      </c>
      <c r="B238" s="166"/>
      <c r="C238" s="163" t="s">
        <v>1791</v>
      </c>
      <c r="D238" s="169" t="s">
        <v>14</v>
      </c>
      <c r="E238" s="172" t="s">
        <v>3108</v>
      </c>
      <c r="F238" s="173" t="s">
        <v>2561</v>
      </c>
      <c r="G238" s="163" t="s">
        <v>2562</v>
      </c>
      <c r="H238" s="163" t="s">
        <v>2380</v>
      </c>
      <c r="I238" s="174" t="s">
        <v>2563</v>
      </c>
    </row>
    <row r="239" spans="1:9" ht="48" customHeight="1" x14ac:dyDescent="0.2">
      <c r="A239" s="70" t="str">
        <f>'HECVAT - Full | Vendor Response'!A235</f>
        <v>VULN-01</v>
      </c>
      <c r="B239" s="70" t="str">
        <f>'HECVAT - Full | Vendor Response'!B235</f>
        <v>Are your systems and applications regularly scanned externally for vulnerabilities?</v>
      </c>
      <c r="C239" s="142" t="str">
        <f>'HECVAT - Full | Vendor Response'!C235</f>
        <v>Yes</v>
      </c>
      <c r="D239" s="168"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81" t="s">
        <v>2400</v>
      </c>
      <c r="F239" s="241" t="str">
        <f>VLOOKUP($A239,Questions!B$3:T$256,12,FALSE)</f>
        <v>Yes</v>
      </c>
      <c r="G239" s="251"/>
      <c r="H239" s="242">
        <f>VLOOKUP(A239,Questions!B$25:T$295,16,FALSE)</f>
        <v>15</v>
      </c>
      <c r="I239" s="248"/>
    </row>
    <row r="240" spans="1:9" ht="48" customHeight="1" x14ac:dyDescent="0.2">
      <c r="A240" s="70" t="str">
        <f>'HECVAT - Full | Vendor Response'!A236</f>
        <v>VULN-02</v>
      </c>
      <c r="B240" s="70" t="str">
        <f>'HECVAT - Full | Vendor Response'!B236</f>
        <v>Have your systems and applications had a third party security assessment completed in the last year?</v>
      </c>
      <c r="C240" s="142" t="str">
        <f>'HECVAT - Full | Vendor Response'!C236</f>
        <v>Yes</v>
      </c>
      <c r="D240" s="168" t="str">
        <f>'HECVAT - Full | Vendor Response'!D236</f>
        <v>See the Penetration Test Results paper included with this document.</v>
      </c>
      <c r="E240" s="181" t="s">
        <v>2400</v>
      </c>
      <c r="F240" s="241" t="str">
        <f>VLOOKUP($A240,Questions!B$3:T$256,12,FALSE)</f>
        <v>Yes</v>
      </c>
      <c r="G240" s="251"/>
      <c r="H240" s="242">
        <f>VLOOKUP(A240,Questions!B$25:T$295,16,FALSE)</f>
        <v>20</v>
      </c>
      <c r="I240" s="248"/>
    </row>
    <row r="241" spans="1:9" ht="48" customHeight="1" x14ac:dyDescent="0.2">
      <c r="A241" s="70" t="str">
        <f>'HECVAT - Full | Vendor Response'!A237</f>
        <v>VULN-03</v>
      </c>
      <c r="B241" s="70" t="str">
        <f>'HECVAT - Full | Vendor Response'!B237</f>
        <v>Are your systems and applications scanned with an authenticated user account for vulnerabilities [that are remediated] prior to new releases?</v>
      </c>
      <c r="C241" s="142" t="str">
        <f>'HECVAT - Full | Vendor Response'!C237</f>
        <v>Yes</v>
      </c>
      <c r="D241" s="168"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81" t="s">
        <v>2400</v>
      </c>
      <c r="F241" s="241" t="str">
        <f>VLOOKUP($A241,Questions!B$3:T$256,12,FALSE)</f>
        <v>Yes</v>
      </c>
      <c r="G241" s="251"/>
      <c r="H241" s="242">
        <f>VLOOKUP(A241,Questions!B$25:T$295,16,FALSE)</f>
        <v>25</v>
      </c>
      <c r="I241" s="248"/>
    </row>
    <row r="242" spans="1:9" ht="48" customHeight="1" x14ac:dyDescent="0.2">
      <c r="A242" s="70" t="str">
        <f>'HECVAT - Full | Vendor Response'!A238</f>
        <v>VULN-04</v>
      </c>
      <c r="B242" s="70" t="str">
        <f>'HECVAT - Full | Vendor Response'!B238</f>
        <v>Will you provide results of application and system vulnerability scans to the Institution?</v>
      </c>
      <c r="C242" s="142" t="str">
        <f>'HECVAT - Full | Vendor Response'!C238</f>
        <v>Yes</v>
      </c>
      <c r="D242" s="168" t="str">
        <f>'HECVAT - Full | Vendor Response'!D238</f>
        <v>See VULN-02</v>
      </c>
      <c r="E242" s="181" t="s">
        <v>2400</v>
      </c>
      <c r="F242" s="241" t="str">
        <f>VLOOKUP($A242,Questions!B$3:T$256,12,FALSE)</f>
        <v>Yes</v>
      </c>
      <c r="G242" s="251"/>
      <c r="H242" s="242">
        <f>VLOOKUP(A242,Questions!B$25:T$295,16,FALSE)</f>
        <v>25</v>
      </c>
      <c r="I242" s="248"/>
    </row>
    <row r="243" spans="1:9" ht="48" customHeight="1" x14ac:dyDescent="0.2">
      <c r="A243" s="70" t="str">
        <f>'HECVAT - Full | Vendor Response'!A239</f>
        <v>VULN-05</v>
      </c>
      <c r="B243" s="70" t="str">
        <f>'HECVAT - Full | Vendor Response'!B239</f>
        <v>Describe or provide a reference to how you monitor for and protect against common web application security vulnerabilities (e.g. SQL injection, XSS, XSRF, etc.).</v>
      </c>
      <c r="C243" s="142" t="str">
        <f>'HECVAT - Full | Vendor Response'!C239</f>
        <v>Yes</v>
      </c>
      <c r="D243" s="168" t="str">
        <f>'HECVAT - Full | Vendor Response'!D239</f>
        <v>Instructure conducts regular application-layer vulnerability scans using tools like Acunetix for dynamic code scanning. Acunetix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81" t="s">
        <v>2400</v>
      </c>
      <c r="F243" s="241" t="str">
        <f>VLOOKUP($A243,Questions!B$3:T$256,12,FALSE)</f>
        <v>Yes</v>
      </c>
      <c r="G243" s="251"/>
      <c r="H243" s="242">
        <f>VLOOKUP(A243,Questions!B$25:T$295,16,FALSE)</f>
        <v>20</v>
      </c>
      <c r="I243" s="248"/>
    </row>
    <row r="244" spans="1:9" ht="48" customHeight="1" x14ac:dyDescent="0.2">
      <c r="A244" s="70" t="str">
        <f>'HECVAT - Full | Vendor Response'!A240</f>
        <v>VULN-06</v>
      </c>
      <c r="B244" s="70" t="str">
        <f>'HECVAT - Full | Vendor Response'!B240</f>
        <v>Will you allow the institution to perform its own vulnerability testing and/or scanning of your systems and/or application provided that testing is performed at a mutually agreed upon time and date?</v>
      </c>
      <c r="C244" s="142" t="str">
        <f>'HECVAT - Full | Vendor Response'!C240</f>
        <v>Yes</v>
      </c>
      <c r="D244" s="168"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81" t="s">
        <v>2400</v>
      </c>
      <c r="F244" s="241" t="str">
        <f>VLOOKUP($A244,Questions!B$3:T$256,12,FALSE)</f>
        <v>Yes</v>
      </c>
      <c r="G244" s="251"/>
      <c r="H244" s="242">
        <f>VLOOKUP(A244,Questions!B$25:T$295,16,FALSE)</f>
        <v>25</v>
      </c>
      <c r="I244" s="248"/>
    </row>
    <row r="245" spans="1:9" ht="48" customHeight="1" x14ac:dyDescent="0.2">
      <c r="A245" s="166" t="str">
        <f>'HECVAT - Full | Vendor Response'!A241</f>
        <v>HIPAA - Optional based on QUALIFIER response.</v>
      </c>
      <c r="B245" s="166"/>
      <c r="C245" s="163" t="s">
        <v>1791</v>
      </c>
      <c r="D245" s="169" t="s">
        <v>14</v>
      </c>
      <c r="E245" s="172" t="s">
        <v>3108</v>
      </c>
      <c r="F245" s="173" t="s">
        <v>2561</v>
      </c>
      <c r="G245" s="163" t="s">
        <v>2562</v>
      </c>
      <c r="H245" s="163" t="s">
        <v>2380</v>
      </c>
      <c r="I245" s="174" t="s">
        <v>2563</v>
      </c>
    </row>
    <row r="246" spans="1:9" ht="48" customHeight="1" x14ac:dyDescent="0.2">
      <c r="A246" s="70" t="str">
        <f>'HECVAT - Full | Vendor Response'!A242</f>
        <v>HIPA-01</v>
      </c>
      <c r="B246" s="70" t="str">
        <f>'HECVAT - Full | Vendor Response'!B242</f>
        <v>Do your workforce members receive regular training related to the HIPAA Privacy and Security Rules and the HITECH Act?</v>
      </c>
      <c r="C246" s="142">
        <f>'HECVAT - Full | Vendor Response'!C242</f>
        <v>0</v>
      </c>
      <c r="D246" s="168">
        <f>'HECVAT - Full | Vendor Response'!D242</f>
        <v>0</v>
      </c>
      <c r="E246" s="181" t="s">
        <v>2400</v>
      </c>
      <c r="F246" s="241" t="str">
        <f>VLOOKUP($A246,Questions!B$3:T$256,12,FALSE)</f>
        <v>Yes</v>
      </c>
      <c r="G246" s="251"/>
      <c r="H246" s="242">
        <f>VLOOKUP(A246,Questions!B$25:T$295,16,FALSE)</f>
        <v>25</v>
      </c>
      <c r="I246" s="248"/>
    </row>
    <row r="247" spans="1:9" ht="48" customHeight="1" x14ac:dyDescent="0.2">
      <c r="A247" s="70" t="str">
        <f>'HECVAT - Full | Vendor Response'!A243</f>
        <v>HIPA-02</v>
      </c>
      <c r="B247" s="70" t="str">
        <f>'HECVAT - Full | Vendor Response'!B243</f>
        <v>Do you monitor or receive information regarding changes in HIPAA regulations?</v>
      </c>
      <c r="C247" s="142">
        <f>'HECVAT - Full | Vendor Response'!C243</f>
        <v>0</v>
      </c>
      <c r="D247" s="168">
        <f>'HECVAT - Full | Vendor Response'!D243</f>
        <v>0</v>
      </c>
      <c r="E247" s="181" t="s">
        <v>2400</v>
      </c>
      <c r="F247" s="241" t="str">
        <f>VLOOKUP($A247,Questions!B$3:T$256,12,FALSE)</f>
        <v>Yes</v>
      </c>
      <c r="G247" s="251"/>
      <c r="H247" s="242">
        <f>VLOOKUP(A247,Questions!B$25:T$295,16,FALSE)</f>
        <v>20</v>
      </c>
      <c r="I247" s="248"/>
    </row>
    <row r="248" spans="1:9" ht="48" customHeight="1" x14ac:dyDescent="0.2">
      <c r="A248" s="70" t="str">
        <f>'HECVAT - Full | Vendor Response'!A244</f>
        <v>HIPA-03</v>
      </c>
      <c r="B248" s="70" t="str">
        <f>'HECVAT - Full | Vendor Response'!B244</f>
        <v>Has your organization designated HIPAA Privacy and Security officers as required by the Rules?</v>
      </c>
      <c r="C248" s="142">
        <f>'HECVAT - Full | Vendor Response'!C244</f>
        <v>0</v>
      </c>
      <c r="D248" s="168">
        <f>'HECVAT - Full | Vendor Response'!D244</f>
        <v>0</v>
      </c>
      <c r="E248" s="181" t="s">
        <v>2400</v>
      </c>
      <c r="F248" s="241" t="str">
        <f>VLOOKUP($A248,Questions!B$3:T$256,12,FALSE)</f>
        <v>Yes</v>
      </c>
      <c r="G248" s="251"/>
      <c r="H248" s="242">
        <f>VLOOKUP(A248,Questions!B$25:T$295,16,FALSE)</f>
        <v>20</v>
      </c>
      <c r="I248" s="248"/>
    </row>
    <row r="249" spans="1:9" ht="48" customHeight="1" x14ac:dyDescent="0.2">
      <c r="A249" s="70" t="str">
        <f>'HECVAT - Full | Vendor Response'!A245</f>
        <v>HIPA-04</v>
      </c>
      <c r="B249" s="70" t="str">
        <f>'HECVAT - Full | Vendor Response'!B245</f>
        <v>Do you comply with the requirements of the Health Information Technology for Economic and Clinical Health Act (HITECH)?</v>
      </c>
      <c r="C249" s="142">
        <f>'HECVAT - Full | Vendor Response'!C245</f>
        <v>0</v>
      </c>
      <c r="D249" s="168">
        <f>'HECVAT - Full | Vendor Response'!D245</f>
        <v>0</v>
      </c>
      <c r="E249" s="181" t="s">
        <v>2400</v>
      </c>
      <c r="F249" s="241" t="str">
        <f>VLOOKUP($A249,Questions!B$3:T$256,12,FALSE)</f>
        <v>Yes</v>
      </c>
      <c r="G249" s="251"/>
      <c r="H249" s="242">
        <f>VLOOKUP(A249,Questions!B$25:T$295,16,FALSE)</f>
        <v>20</v>
      </c>
      <c r="I249" s="248"/>
    </row>
    <row r="250" spans="1:9" ht="48" customHeight="1" x14ac:dyDescent="0.2">
      <c r="A250" s="70" t="str">
        <f>'HECVAT - Full | Vendor Response'!A246</f>
        <v>HIPA-05</v>
      </c>
      <c r="B250" s="70" t="str">
        <f>'HECVAT - Full | Vendor Response'!B246</f>
        <v>Have you conducted a risk analysis as required under the Security Rule?</v>
      </c>
      <c r="C250" s="142">
        <f>'HECVAT - Full | Vendor Response'!C246</f>
        <v>0</v>
      </c>
      <c r="D250" s="168">
        <f>'HECVAT - Full | Vendor Response'!D246</f>
        <v>0</v>
      </c>
      <c r="E250" s="181" t="s">
        <v>2400</v>
      </c>
      <c r="F250" s="241" t="str">
        <f>VLOOKUP($A250,Questions!B$3:T$256,12,FALSE)</f>
        <v>Yes</v>
      </c>
      <c r="G250" s="251"/>
      <c r="H250" s="242">
        <f>VLOOKUP(A250,Questions!B$25:T$295,16,FALSE)</f>
        <v>20</v>
      </c>
      <c r="I250" s="248"/>
    </row>
    <row r="251" spans="1:9" ht="48" customHeight="1" x14ac:dyDescent="0.2">
      <c r="A251" s="70" t="str">
        <f>'HECVAT - Full | Vendor Response'!A247</f>
        <v>HIPA-06</v>
      </c>
      <c r="B251" s="70" t="str">
        <f>'HECVAT - Full | Vendor Response'!B247</f>
        <v>Have you identified areas of risks?</v>
      </c>
      <c r="C251" s="142">
        <f>'HECVAT - Full | Vendor Response'!C247</f>
        <v>0</v>
      </c>
      <c r="D251" s="168">
        <f>'HECVAT - Full | Vendor Response'!D247</f>
        <v>0</v>
      </c>
      <c r="E251" s="181" t="s">
        <v>2400</v>
      </c>
      <c r="F251" s="241" t="str">
        <f>VLOOKUP($A251,Questions!B$3:T$256,12,FALSE)</f>
        <v>Yes</v>
      </c>
      <c r="G251" s="251"/>
      <c r="H251" s="242">
        <f>VLOOKUP(A251,Questions!B$25:T$295,16,FALSE)</f>
        <v>25</v>
      </c>
      <c r="I251" s="248"/>
    </row>
    <row r="252" spans="1:9" ht="48" customHeight="1" x14ac:dyDescent="0.2">
      <c r="A252" s="70" t="str">
        <f>'HECVAT - Full | Vendor Response'!A248</f>
        <v>HIPA-07</v>
      </c>
      <c r="B252" s="70" t="str">
        <f>'HECVAT - Full | Vendor Response'!B248</f>
        <v>Have you taken actions to mitigate the identified risks?</v>
      </c>
      <c r="C252" s="142">
        <f>'HECVAT - Full | Vendor Response'!C248</f>
        <v>0</v>
      </c>
      <c r="D252" s="168">
        <f>'HECVAT - Full | Vendor Response'!D248</f>
        <v>0</v>
      </c>
      <c r="E252" s="181" t="s">
        <v>2400</v>
      </c>
      <c r="F252" s="241" t="str">
        <f>VLOOKUP($A252,Questions!B$3:T$256,12,FALSE)</f>
        <v>Yes</v>
      </c>
      <c r="G252" s="251"/>
      <c r="H252" s="242">
        <f>VLOOKUP(A252,Questions!B$25:T$295,16,FALSE)</f>
        <v>20</v>
      </c>
      <c r="I252" s="248"/>
    </row>
    <row r="253" spans="1:9" ht="48" customHeight="1" x14ac:dyDescent="0.2">
      <c r="A253" s="70" t="str">
        <f>'HECVAT - Full | Vendor Response'!A249</f>
        <v>HIPA-08</v>
      </c>
      <c r="B253" s="70" t="str">
        <f>'HECVAT - Full | Vendor Response'!B249</f>
        <v>Does your application require user and system administrator password changes at a frequency no greater than 90 days?</v>
      </c>
      <c r="C253" s="142">
        <f>'HECVAT - Full | Vendor Response'!C249</f>
        <v>0</v>
      </c>
      <c r="D253" s="168">
        <f>'HECVAT - Full | Vendor Response'!D249</f>
        <v>0</v>
      </c>
      <c r="E253" s="181" t="s">
        <v>2400</v>
      </c>
      <c r="F253" s="241" t="str">
        <f>VLOOKUP($A253,Questions!B$3:T$256,12,FALSE)</f>
        <v>Yes</v>
      </c>
      <c r="G253" s="251"/>
      <c r="H253" s="242">
        <f>VLOOKUP(A253,Questions!B$25:T$295,16,FALSE)</f>
        <v>20</v>
      </c>
      <c r="I253" s="248"/>
    </row>
    <row r="254" spans="1:9" ht="48" customHeight="1" x14ac:dyDescent="0.2">
      <c r="A254" s="70" t="str">
        <f>'HECVAT - Full | Vendor Response'!A250</f>
        <v>HIPA-09</v>
      </c>
      <c r="B254" s="70" t="str">
        <f>'HECVAT - Full | Vendor Response'!B250</f>
        <v>Does your application require a user to set their own password after an administrator reset or on first use of the account?</v>
      </c>
      <c r="C254" s="142">
        <f>'HECVAT - Full | Vendor Response'!C250</f>
        <v>0</v>
      </c>
      <c r="D254" s="168">
        <f>'HECVAT - Full | Vendor Response'!D250</f>
        <v>0</v>
      </c>
      <c r="E254" s="181" t="s">
        <v>2400</v>
      </c>
      <c r="F254" s="241" t="str">
        <f>VLOOKUP($A254,Questions!B$3:T$256,12,FALSE)</f>
        <v>Yes</v>
      </c>
      <c r="G254" s="251"/>
      <c r="H254" s="242">
        <f>VLOOKUP(A254,Questions!B$25:T$295,16,FALSE)</f>
        <v>20</v>
      </c>
      <c r="I254" s="248"/>
    </row>
    <row r="255" spans="1:9" ht="48" customHeight="1" x14ac:dyDescent="0.2">
      <c r="A255" s="70" t="str">
        <f>'HECVAT - Full | Vendor Response'!A251</f>
        <v>HIPA-10</v>
      </c>
      <c r="B255" s="70" t="str">
        <f>'HECVAT - Full | Vendor Response'!B251</f>
        <v xml:space="preserve">Does your application lock-out an account after a number of failed login attempts? </v>
      </c>
      <c r="C255" s="142">
        <f>'HECVAT - Full | Vendor Response'!C251</f>
        <v>0</v>
      </c>
      <c r="D255" s="168">
        <f>'HECVAT - Full | Vendor Response'!D251</f>
        <v>0</v>
      </c>
      <c r="E255" s="181" t="s">
        <v>2400</v>
      </c>
      <c r="F255" s="241" t="str">
        <f>VLOOKUP($A255,Questions!B$3:T$256,12,FALSE)</f>
        <v>Yes</v>
      </c>
      <c r="G255" s="251"/>
      <c r="H255" s="242">
        <f>VLOOKUP(A255,Questions!B$25:T$295,16,FALSE)</f>
        <v>20</v>
      </c>
      <c r="I255" s="248"/>
    </row>
    <row r="256" spans="1:9" ht="48" customHeight="1" x14ac:dyDescent="0.2">
      <c r="A256" s="70" t="str">
        <f>'HECVAT - Full | Vendor Response'!A252</f>
        <v>HIPA-11</v>
      </c>
      <c r="B256" s="70" t="str">
        <f>'HECVAT - Full | Vendor Response'!B252</f>
        <v>Does your application automatically lock or log-out an account after a period of inactivity?</v>
      </c>
      <c r="C256" s="142">
        <f>'HECVAT - Full | Vendor Response'!C252</f>
        <v>0</v>
      </c>
      <c r="D256" s="168">
        <f>'HECVAT - Full | Vendor Response'!D252</f>
        <v>0</v>
      </c>
      <c r="E256" s="181" t="s">
        <v>2400</v>
      </c>
      <c r="F256" s="241" t="str">
        <f>VLOOKUP($A256,Questions!B$3:T$256,12,FALSE)</f>
        <v>No</v>
      </c>
      <c r="G256" s="251"/>
      <c r="H256" s="242">
        <f>VLOOKUP(A256,Questions!B$25:T$295,16,FALSE)</f>
        <v>20</v>
      </c>
      <c r="I256" s="248"/>
    </row>
    <row r="257" spans="1:9" ht="48" customHeight="1" x14ac:dyDescent="0.2">
      <c r="A257" s="70" t="str">
        <f>'HECVAT - Full | Vendor Response'!A253</f>
        <v>HIPA-12</v>
      </c>
      <c r="B257" s="70" t="str">
        <f>'HECVAT - Full | Vendor Response'!B253</f>
        <v>Are passwords visible in plain text, whether when stored or entered, including service level accounts (i.e. database accounts, etc.)?</v>
      </c>
      <c r="C257" s="142">
        <f>'HECVAT - Full | Vendor Response'!C253</f>
        <v>0</v>
      </c>
      <c r="D257" s="168">
        <f>'HECVAT - Full | Vendor Response'!D253</f>
        <v>0</v>
      </c>
      <c r="E257" s="181" t="s">
        <v>2400</v>
      </c>
      <c r="F257" s="241" t="str">
        <f>VLOOKUP($A257,Questions!B$3:T$256,12,FALSE)</f>
        <v>Yes</v>
      </c>
      <c r="G257" s="251"/>
      <c r="H257" s="242">
        <f>VLOOKUP(A257,Questions!B$25:T$295,16,FALSE)</f>
        <v>20</v>
      </c>
      <c r="I257" s="248"/>
    </row>
    <row r="258" spans="1:9" ht="48" customHeight="1" x14ac:dyDescent="0.2">
      <c r="A258" s="70" t="str">
        <f>'HECVAT - Full | Vendor Response'!A254</f>
        <v>HIPA-13</v>
      </c>
      <c r="B258" s="70" t="str">
        <f>'HECVAT - Full | Vendor Response'!B254</f>
        <v>If the application is institution-hosted, can all service level and administrative account passwords be changed by the institution?</v>
      </c>
      <c r="C258" s="142">
        <f>'HECVAT - Full | Vendor Response'!C254</f>
        <v>0</v>
      </c>
      <c r="D258" s="168">
        <f>'HECVAT - Full | Vendor Response'!D254</f>
        <v>0</v>
      </c>
      <c r="E258" s="181" t="s">
        <v>2400</v>
      </c>
      <c r="F258" s="241" t="str">
        <f>VLOOKUP($A258,Questions!B$3:T$256,12,FALSE)</f>
        <v>Yes</v>
      </c>
      <c r="G258" s="251"/>
      <c r="H258" s="242">
        <f>VLOOKUP(A258,Questions!B$25:T$295,16,FALSE)</f>
        <v>20</v>
      </c>
      <c r="I258" s="248"/>
    </row>
    <row r="259" spans="1:9" ht="48" customHeight="1" x14ac:dyDescent="0.2">
      <c r="A259" s="70" t="str">
        <f>'HECVAT - Full | Vendor Response'!A255</f>
        <v>HIPA-14</v>
      </c>
      <c r="B259" s="70" t="str">
        <f>'HECVAT - Full | Vendor Response'!B255</f>
        <v>Does your application provide the ability to define user access levels?</v>
      </c>
      <c r="C259" s="142">
        <f>'HECVAT - Full | Vendor Response'!C255</f>
        <v>0</v>
      </c>
      <c r="D259" s="168">
        <f>'HECVAT - Full | Vendor Response'!D255</f>
        <v>0</v>
      </c>
      <c r="E259" s="181" t="s">
        <v>2400</v>
      </c>
      <c r="F259" s="241" t="str">
        <f>VLOOKUP($A259,Questions!B$3:T$256,12,FALSE)</f>
        <v>Yes</v>
      </c>
      <c r="G259" s="251"/>
      <c r="H259" s="242">
        <f>VLOOKUP(A259,Questions!B$25:T$295,16,FALSE)</f>
        <v>20</v>
      </c>
      <c r="I259" s="248"/>
    </row>
    <row r="260" spans="1:9" ht="48" customHeight="1" x14ac:dyDescent="0.2">
      <c r="A260" s="70" t="str">
        <f>'HECVAT - Full | Vendor Response'!A256</f>
        <v>HIPA-15</v>
      </c>
      <c r="B260" s="70" t="str">
        <f>'HECVAT - Full | Vendor Response'!B256</f>
        <v>Does your application support varying levels of access to administrative tasks defined individually per user?</v>
      </c>
      <c r="C260" s="142">
        <f>'HECVAT - Full | Vendor Response'!C256</f>
        <v>0</v>
      </c>
      <c r="D260" s="168">
        <f>'HECVAT - Full | Vendor Response'!D256</f>
        <v>0</v>
      </c>
      <c r="E260" s="181" t="s">
        <v>2400</v>
      </c>
      <c r="F260" s="241" t="str">
        <f>VLOOKUP($A260,Questions!B$3:T$256,12,FALSE)</f>
        <v>Yes</v>
      </c>
      <c r="G260" s="251"/>
      <c r="H260" s="242">
        <f>VLOOKUP(A260,Questions!B$25:T$295,16,FALSE)</f>
        <v>20</v>
      </c>
      <c r="I260" s="248"/>
    </row>
    <row r="261" spans="1:9" ht="48" customHeight="1" x14ac:dyDescent="0.2">
      <c r="A261" s="70" t="str">
        <f>'HECVAT - Full | Vendor Response'!A257</f>
        <v>HIPA-16</v>
      </c>
      <c r="B261" s="70" t="str">
        <f>'HECVAT - Full | Vendor Response'!B257</f>
        <v>Does your application support varying levels of access to records based on user ID?</v>
      </c>
      <c r="C261" s="142">
        <f>'HECVAT - Full | Vendor Response'!C257</f>
        <v>0</v>
      </c>
      <c r="D261" s="168">
        <f>'HECVAT - Full | Vendor Response'!D257</f>
        <v>0</v>
      </c>
      <c r="E261" s="181" t="s">
        <v>2400</v>
      </c>
      <c r="F261" s="241" t="str">
        <f>VLOOKUP($A261,Questions!B$3:T$256,12,FALSE)</f>
        <v>No</v>
      </c>
      <c r="G261" s="251"/>
      <c r="H261" s="242">
        <f>VLOOKUP(A261,Questions!B$25:T$295,16,FALSE)</f>
        <v>20</v>
      </c>
      <c r="I261" s="248"/>
    </row>
    <row r="262" spans="1:9" ht="48" customHeight="1" x14ac:dyDescent="0.2">
      <c r="A262" s="70" t="str">
        <f>'HECVAT - Full | Vendor Response'!A258</f>
        <v>HIPA-17</v>
      </c>
      <c r="B262" s="70" t="str">
        <f>'HECVAT - Full | Vendor Response'!B258</f>
        <v>Is there a limit to the number of groups a user can be assigned?</v>
      </c>
      <c r="C262" s="142">
        <f>'HECVAT - Full | Vendor Response'!C258</f>
        <v>0</v>
      </c>
      <c r="D262" s="168">
        <f>'HECVAT - Full | Vendor Response'!D258</f>
        <v>0</v>
      </c>
      <c r="E262" s="181" t="s">
        <v>2400</v>
      </c>
      <c r="F262" s="241" t="str">
        <f>VLOOKUP($A262,Questions!B$3:T$256,12,FALSE)</f>
        <v>Yes</v>
      </c>
      <c r="G262" s="251"/>
      <c r="H262" s="242">
        <f>VLOOKUP(A262,Questions!B$25:T$295,16,FALSE)</f>
        <v>20</v>
      </c>
      <c r="I262" s="248"/>
    </row>
    <row r="263" spans="1:9" ht="48" customHeight="1" x14ac:dyDescent="0.2">
      <c r="A263" s="70" t="str">
        <f>'HECVAT - Full | Vendor Response'!A259</f>
        <v>HIPA-18</v>
      </c>
      <c r="B263" s="70" t="str">
        <f>'HECVAT - Full | Vendor Response'!B259</f>
        <v>Do accounts used for vendor supplied remote support abide by the same authentication policies and access logging as the rest of the system?</v>
      </c>
      <c r="C263" s="142">
        <f>'HECVAT - Full | Vendor Response'!C259</f>
        <v>0</v>
      </c>
      <c r="D263" s="168">
        <f>'HECVAT - Full | Vendor Response'!D259</f>
        <v>0</v>
      </c>
      <c r="E263" s="181" t="s">
        <v>2400</v>
      </c>
      <c r="F263" s="241" t="str">
        <f>VLOOKUP($A263,Questions!B$3:T$256,12,FALSE)</f>
        <v>Yes</v>
      </c>
      <c r="G263" s="251"/>
      <c r="H263" s="242">
        <f>VLOOKUP(A263,Questions!B$25:T$295,16,FALSE)</f>
        <v>20</v>
      </c>
      <c r="I263" s="248"/>
    </row>
    <row r="264" spans="1:9" ht="48" customHeight="1" x14ac:dyDescent="0.2">
      <c r="A264" s="70" t="str">
        <f>'HECVAT - Full | Vendor Response'!A260</f>
        <v>HIPA-19</v>
      </c>
      <c r="B264" s="70" t="str">
        <f>'HECVAT - Full | Vendor Response'!B260</f>
        <v xml:space="preserve">Does the application log record access including specific user, date/time of access, and originating IP or device? </v>
      </c>
      <c r="C264" s="142">
        <f>'HECVAT - Full | Vendor Response'!C260</f>
        <v>0</v>
      </c>
      <c r="D264" s="168">
        <f>'HECVAT - Full | Vendor Response'!D260</f>
        <v>0</v>
      </c>
      <c r="E264" s="181" t="s">
        <v>2400</v>
      </c>
      <c r="F264" s="241" t="str">
        <f>VLOOKUP($A264,Questions!B$3:T$256,12,FALSE)</f>
        <v>Yes</v>
      </c>
      <c r="G264" s="251"/>
      <c r="H264" s="242">
        <f>VLOOKUP(A264,Questions!B$25:T$295,16,FALSE)</f>
        <v>20</v>
      </c>
      <c r="I264" s="248"/>
    </row>
    <row r="265" spans="1:9" ht="48" customHeight="1" x14ac:dyDescent="0.2">
      <c r="A265" s="70" t="str">
        <f>'HECVAT - Full | Vendor Response'!A261</f>
        <v>HIPA-20</v>
      </c>
      <c r="B265" s="70" t="str">
        <f>'HECVAT - Full | Vendor Response'!B261</f>
        <v>Does the application log administrative activity, such user account access changes and password changes, including specific user, date/time of changes, and originating IP or device?</v>
      </c>
      <c r="C265" s="142">
        <f>'HECVAT - Full | Vendor Response'!C261</f>
        <v>0</v>
      </c>
      <c r="D265" s="168">
        <f>'HECVAT - Full | Vendor Response'!D261</f>
        <v>0</v>
      </c>
      <c r="E265" s="181" t="s">
        <v>2400</v>
      </c>
      <c r="F265" s="241" t="str">
        <f>VLOOKUP($A265,Questions!B$3:T$256,12,FALSE)</f>
        <v>Yes</v>
      </c>
      <c r="G265" s="251"/>
      <c r="H265" s="242">
        <f>VLOOKUP(A265,Questions!B$25:T$295,16,FALSE)</f>
        <v>20</v>
      </c>
      <c r="I265" s="248"/>
    </row>
    <row r="266" spans="1:9" ht="48" customHeight="1" x14ac:dyDescent="0.2">
      <c r="A266" s="70" t="str">
        <f>'HECVAT - Full | Vendor Response'!A262</f>
        <v>HIPA-21</v>
      </c>
      <c r="B266" s="70" t="str">
        <f>'HECVAT - Full | Vendor Response'!B262</f>
        <v>How long does the application keep access/change logs?</v>
      </c>
      <c r="C266" s="142">
        <f>'HECVAT - Full | Vendor Response'!C262</f>
        <v>0</v>
      </c>
      <c r="D266" s="168">
        <f>'HECVAT - Full | Vendor Response'!D262</f>
        <v>0</v>
      </c>
      <c r="E266" s="181" t="s">
        <v>2400</v>
      </c>
      <c r="F266" s="241" t="str">
        <f>VLOOKUP($A266,Questions!B$3:T$256,12,FALSE)</f>
        <v>Yes</v>
      </c>
      <c r="G266" s="251"/>
      <c r="H266" s="242">
        <f>VLOOKUP(A266,Questions!B$25:T$295,16,FALSE)</f>
        <v>20</v>
      </c>
      <c r="I266" s="248"/>
    </row>
    <row r="267" spans="1:9" ht="48" customHeight="1" x14ac:dyDescent="0.2">
      <c r="A267" s="70" t="str">
        <f>'HECVAT - Full | Vendor Response'!A263</f>
        <v>HIPA-22</v>
      </c>
      <c r="B267" s="70" t="str">
        <f>'HECVAT - Full | Vendor Response'!B263</f>
        <v xml:space="preserve">Can the application logs be archived? </v>
      </c>
      <c r="C267" s="142">
        <f>'HECVAT - Full | Vendor Response'!C263</f>
        <v>0</v>
      </c>
      <c r="D267" s="168">
        <f>'HECVAT - Full | Vendor Response'!D263</f>
        <v>0</v>
      </c>
      <c r="E267" s="181" t="s">
        <v>2400</v>
      </c>
      <c r="F267" s="241" t="str">
        <f>VLOOKUP($A267,Questions!B$3:T$256,12,FALSE)</f>
        <v>Yes</v>
      </c>
      <c r="G267" s="251"/>
      <c r="H267" s="242">
        <f>VLOOKUP(A267,Questions!B$25:T$295,16,FALSE)</f>
        <v>20</v>
      </c>
      <c r="I267" s="248"/>
    </row>
    <row r="268" spans="1:9" ht="48" customHeight="1" x14ac:dyDescent="0.2">
      <c r="A268" s="70" t="str">
        <f>'HECVAT - Full | Vendor Response'!A264</f>
        <v>HIPA-23</v>
      </c>
      <c r="B268" s="70" t="str">
        <f>'HECVAT - Full | Vendor Response'!B264</f>
        <v xml:space="preserve">Can the application logs be saved externally? </v>
      </c>
      <c r="C268" s="142">
        <f>'HECVAT - Full | Vendor Response'!C264</f>
        <v>0</v>
      </c>
      <c r="D268" s="168">
        <f>'HECVAT - Full | Vendor Response'!D264</f>
        <v>0</v>
      </c>
      <c r="E268" s="181" t="s">
        <v>2400</v>
      </c>
      <c r="F268" s="241" t="str">
        <f>VLOOKUP($A268,Questions!B$3:T$256,12,FALSE)</f>
        <v>Yes</v>
      </c>
      <c r="G268" s="251"/>
      <c r="H268" s="242">
        <f>VLOOKUP(A268,Questions!B$25:T$295,16,FALSE)</f>
        <v>20</v>
      </c>
      <c r="I268" s="248"/>
    </row>
    <row r="269" spans="1:9" ht="48" customHeight="1" x14ac:dyDescent="0.2">
      <c r="A269" s="70" t="str">
        <f>'HECVAT - Full | Vendor Response'!A265</f>
        <v>HIPA-24</v>
      </c>
      <c r="B269" s="70" t="str">
        <f>'HECVAT - Full | Vendor Response'!B265</f>
        <v>Does your data backup and retention policies and practices meet HIPAA requirements?</v>
      </c>
      <c r="C269" s="142">
        <f>'HECVAT - Full | Vendor Response'!C265</f>
        <v>0</v>
      </c>
      <c r="D269" s="168">
        <f>'HECVAT - Full | Vendor Response'!D265</f>
        <v>0</v>
      </c>
      <c r="E269" s="181" t="s">
        <v>2400</v>
      </c>
      <c r="F269" s="241" t="str">
        <f>VLOOKUP($A269,Questions!B$3:T$256,12,FALSE)</f>
        <v>Yes</v>
      </c>
      <c r="G269" s="251"/>
      <c r="H269" s="242">
        <f>VLOOKUP(A269,Questions!B$25:T$295,16,FALSE)</f>
        <v>15</v>
      </c>
      <c r="I269" s="248"/>
    </row>
    <row r="270" spans="1:9" ht="48" customHeight="1" x14ac:dyDescent="0.2">
      <c r="A270" s="70" t="str">
        <f>'HECVAT - Full | Vendor Response'!A266</f>
        <v>HIPA-25</v>
      </c>
      <c r="B270" s="70" t="str">
        <f>'HECVAT - Full | Vendor Response'!B266</f>
        <v>Do you have a disaster recovery plan and emergency mode operation plan?</v>
      </c>
      <c r="C270" s="142">
        <f>'HECVAT - Full | Vendor Response'!C266</f>
        <v>0</v>
      </c>
      <c r="D270" s="168">
        <f>'HECVAT - Full | Vendor Response'!D266</f>
        <v>0</v>
      </c>
      <c r="E270" s="181" t="s">
        <v>2400</v>
      </c>
      <c r="F270" s="241" t="str">
        <f>VLOOKUP($A270,Questions!B$3:T$256,12,FALSE)</f>
        <v>Yes</v>
      </c>
      <c r="G270" s="251"/>
      <c r="H270" s="242">
        <f>VLOOKUP(A270,Questions!B$25:T$295,16,FALSE)</f>
        <v>20</v>
      </c>
      <c r="I270" s="248"/>
    </row>
    <row r="271" spans="1:9" ht="48" customHeight="1" x14ac:dyDescent="0.2">
      <c r="A271" s="70" t="str">
        <f>'HECVAT - Full | Vendor Response'!A267</f>
        <v>HIPA-26</v>
      </c>
      <c r="B271" s="70" t="str">
        <f>'HECVAT - Full | Vendor Response'!B267</f>
        <v>Have the policies/plans mentioned above been tested?</v>
      </c>
      <c r="C271" s="142">
        <f>'HECVAT - Full | Vendor Response'!C267</f>
        <v>0</v>
      </c>
      <c r="D271" s="168">
        <f>'HECVAT - Full | Vendor Response'!D267</f>
        <v>0</v>
      </c>
      <c r="E271" s="181" t="s">
        <v>2400</v>
      </c>
      <c r="F271" s="241" t="str">
        <f>VLOOKUP($A271,Questions!B$3:T$256,12,FALSE)</f>
        <v>Yes</v>
      </c>
      <c r="G271" s="251"/>
      <c r="H271" s="242">
        <f>VLOOKUP(A271,Questions!B$25:T$295,16,FALSE)</f>
        <v>25</v>
      </c>
      <c r="I271" s="248"/>
    </row>
    <row r="272" spans="1:9" ht="48" customHeight="1" x14ac:dyDescent="0.2">
      <c r="A272" s="70" t="str">
        <f>'HECVAT - Full | Vendor Response'!A268</f>
        <v>HIPA-27</v>
      </c>
      <c r="B272" s="70" t="str">
        <f>'HECVAT - Full | Vendor Response'!B268</f>
        <v>Can you provide a HIPAA compliance attestation document?</v>
      </c>
      <c r="C272" s="142">
        <f>'HECVAT - Full | Vendor Response'!C268</f>
        <v>0</v>
      </c>
      <c r="D272" s="168">
        <f>'HECVAT - Full | Vendor Response'!D268</f>
        <v>0</v>
      </c>
      <c r="E272" s="181" t="s">
        <v>2400</v>
      </c>
      <c r="F272" s="241" t="str">
        <f>VLOOKUP($A272,Questions!B$3:T$256,12,FALSE)</f>
        <v>Yes</v>
      </c>
      <c r="G272" s="251"/>
      <c r="H272" s="242">
        <f>VLOOKUP(A272,Questions!B$25:T$295,16,FALSE)</f>
        <v>20</v>
      </c>
      <c r="I272" s="248"/>
    </row>
    <row r="273" spans="1:9" ht="48" customHeight="1" x14ac:dyDescent="0.2">
      <c r="A273" s="70" t="str">
        <f>'HECVAT - Full | Vendor Response'!A269</f>
        <v>HIPA-28</v>
      </c>
      <c r="B273" s="70" t="str">
        <f>'HECVAT - Full | Vendor Response'!B269</f>
        <v>Are you willing to enter into a Business Associate Agreement (BAA)?</v>
      </c>
      <c r="C273" s="142">
        <f>'HECVAT - Full | Vendor Response'!C269</f>
        <v>0</v>
      </c>
      <c r="D273" s="168">
        <f>'HECVAT - Full | Vendor Response'!D269</f>
        <v>0</v>
      </c>
      <c r="E273" s="181" t="s">
        <v>2400</v>
      </c>
      <c r="F273" s="241" t="str">
        <f>VLOOKUP($A273,Questions!B$3:T$256,12,FALSE)</f>
        <v>Yes</v>
      </c>
      <c r="G273" s="251"/>
      <c r="H273" s="242">
        <f>VLOOKUP(A273,Questions!B$25:T$295,16,FALSE)</f>
        <v>20</v>
      </c>
      <c r="I273" s="248"/>
    </row>
    <row r="274" spans="1:9" ht="48" customHeight="1" x14ac:dyDescent="0.2">
      <c r="A274" s="70" t="str">
        <f>'HECVAT - Full | Vendor Response'!A270</f>
        <v>HIPA-29</v>
      </c>
      <c r="B274" s="70" t="str">
        <f>'HECVAT - Full | Vendor Response'!B270</f>
        <v>Have you entered into a BAA with all subcontractors who may have access to protected health information (PHI)?</v>
      </c>
      <c r="C274" s="142">
        <f>'HECVAT - Full | Vendor Response'!C270</f>
        <v>0</v>
      </c>
      <c r="D274" s="168">
        <f>'HECVAT - Full | Vendor Response'!D270</f>
        <v>0</v>
      </c>
      <c r="E274" s="181" t="s">
        <v>2400</v>
      </c>
      <c r="F274" s="241" t="str">
        <f>VLOOKUP($A274,Questions!B$3:T$256,12,FALSE)</f>
        <v>Yes</v>
      </c>
      <c r="G274" s="251"/>
      <c r="H274" s="242">
        <f>VLOOKUP(A274,Questions!B$25:T$295,16,FALSE)</f>
        <v>25</v>
      </c>
      <c r="I274" s="248"/>
    </row>
    <row r="275" spans="1:9" ht="48" customHeight="1" x14ac:dyDescent="0.2">
      <c r="A275" s="166" t="str">
        <f>'HECVAT - Full | Vendor Response'!A271</f>
        <v>PCI DSS</v>
      </c>
      <c r="B275" s="166"/>
      <c r="C275" s="163" t="s">
        <v>1791</v>
      </c>
      <c r="D275" s="169" t="s">
        <v>14</v>
      </c>
      <c r="E275" s="172" t="s">
        <v>3108</v>
      </c>
      <c r="F275" s="173" t="s">
        <v>2561</v>
      </c>
      <c r="G275" s="163" t="s">
        <v>2562</v>
      </c>
      <c r="H275" s="163" t="s">
        <v>2380</v>
      </c>
      <c r="I275" s="174" t="s">
        <v>2563</v>
      </c>
    </row>
    <row r="276" spans="1:9" ht="48" customHeight="1" x14ac:dyDescent="0.2">
      <c r="A276" s="70" t="str">
        <f>'HECVAT - Full | Vendor Response'!A272</f>
        <v>PCID-01</v>
      </c>
      <c r="B276" s="70" t="str">
        <f>'HECVAT - Full | Vendor Response'!B272</f>
        <v>Do your systems or products store, process, or transmit cardholder (payment/credit/debt card) data?</v>
      </c>
      <c r="C276" s="142">
        <f>'HECVAT - Full | Vendor Response'!C272</f>
        <v>0</v>
      </c>
      <c r="D276" s="168">
        <f>'HECVAT - Full | Vendor Response'!D272</f>
        <v>0</v>
      </c>
      <c r="E276" s="181" t="s">
        <v>2400</v>
      </c>
      <c r="F276" s="241" t="str">
        <f>VLOOKUP($A276,Questions!B$3:T$256,12,FALSE)</f>
        <v>Yes</v>
      </c>
      <c r="G276" s="247"/>
      <c r="H276" s="242">
        <f>VLOOKUP(A276,Questions!B$25:T$295,16,FALSE)</f>
        <v>20</v>
      </c>
      <c r="I276" s="248"/>
    </row>
    <row r="277" spans="1:9" ht="48" customHeight="1" x14ac:dyDescent="0.2">
      <c r="A277" s="70" t="str">
        <f>'HECVAT - Full | Vendor Response'!A273</f>
        <v>PCID-02</v>
      </c>
      <c r="B277" s="70" t="str">
        <f>'HECVAT - Full | Vendor Response'!B273</f>
        <v>Are you compliant with the Payment Card Industry Data Security Standard (PCI DSS)?</v>
      </c>
      <c r="C277" s="142">
        <f>'HECVAT - Full | Vendor Response'!C273</f>
        <v>0</v>
      </c>
      <c r="D277" s="168">
        <f>'HECVAT - Full | Vendor Response'!D273</f>
        <v>0</v>
      </c>
      <c r="E277" s="181" t="s">
        <v>2400</v>
      </c>
      <c r="F277" s="241" t="str">
        <f>VLOOKUP($A277,Questions!B$3:T$256,12,FALSE)</f>
        <v>Yes</v>
      </c>
      <c r="G277" s="247"/>
      <c r="H277" s="242">
        <f>VLOOKUP(A277,Questions!B$25:T$295,16,FALSE)</f>
        <v>20</v>
      </c>
      <c r="I277" s="248"/>
    </row>
    <row r="278" spans="1:9" ht="48" customHeight="1" x14ac:dyDescent="0.2">
      <c r="A278" s="70" t="str">
        <f>'HECVAT - Full | Vendor Response'!A274</f>
        <v>PCID-03</v>
      </c>
      <c r="B278" s="70" t="str">
        <f>'HECVAT - Full | Vendor Response'!B274</f>
        <v>Do you have a current, executed within the past year, Attestation of Compliance (AoC) or Report on Compliance (RoC)?</v>
      </c>
      <c r="C278" s="142">
        <f>'HECVAT - Full | Vendor Response'!C274</f>
        <v>0</v>
      </c>
      <c r="D278" s="168">
        <f>'HECVAT - Full | Vendor Response'!D274</f>
        <v>0</v>
      </c>
      <c r="E278" s="181" t="s">
        <v>2400</v>
      </c>
      <c r="F278" s="241" t="str">
        <f>VLOOKUP($A278,Questions!B$3:T$256,12,FALSE)</f>
        <v>Yes</v>
      </c>
      <c r="G278" s="247"/>
      <c r="H278" s="242">
        <f>VLOOKUP(A278,Questions!B$25:T$295,16,FALSE)</f>
        <v>25</v>
      </c>
      <c r="I278" s="248"/>
    </row>
    <row r="279" spans="1:9" ht="48" customHeight="1" x14ac:dyDescent="0.2">
      <c r="A279" s="70" t="str">
        <f>'HECVAT - Full | Vendor Response'!A275</f>
        <v>PCID-04</v>
      </c>
      <c r="B279" s="70" t="str">
        <f>'HECVAT - Full | Vendor Response'!B275</f>
        <v>Are you classified as a service provider?</v>
      </c>
      <c r="C279" s="142">
        <f>'HECVAT - Full | Vendor Response'!C275</f>
        <v>0</v>
      </c>
      <c r="D279" s="168">
        <f>'HECVAT - Full | Vendor Response'!D275</f>
        <v>0</v>
      </c>
      <c r="E279" s="181" t="s">
        <v>2400</v>
      </c>
      <c r="F279" s="241" t="str">
        <f>VLOOKUP($A279,Questions!B$3:T$256,12,FALSE)</f>
        <v>Yes</v>
      </c>
      <c r="G279" s="247"/>
      <c r="H279" s="242">
        <f>VLOOKUP(A279,Questions!B$25:T$295,16,FALSE)</f>
        <v>20</v>
      </c>
      <c r="I279" s="248"/>
    </row>
    <row r="280" spans="1:9" ht="48" customHeight="1" x14ac:dyDescent="0.2">
      <c r="A280" s="70" t="str">
        <f>'HECVAT - Full | Vendor Response'!A276</f>
        <v>PCID-05</v>
      </c>
      <c r="B280" s="70" t="str">
        <f>'HECVAT - Full | Vendor Response'!B276</f>
        <v xml:space="preserve">Are you on the list of VISA approved service providers? </v>
      </c>
      <c r="C280" s="142">
        <f>'HECVAT - Full | Vendor Response'!C276</f>
        <v>0</v>
      </c>
      <c r="D280" s="168">
        <f>'HECVAT - Full | Vendor Response'!D276</f>
        <v>0</v>
      </c>
      <c r="E280" s="181" t="s">
        <v>2400</v>
      </c>
      <c r="F280" s="241" t="str">
        <f>VLOOKUP($A280,Questions!B$3:T$256,12,FALSE)</f>
        <v>Yes</v>
      </c>
      <c r="G280" s="247"/>
      <c r="H280" s="242">
        <f>VLOOKUP(A280,Questions!B$25:T$295,16,FALSE)</f>
        <v>20</v>
      </c>
      <c r="I280" s="248"/>
    </row>
    <row r="281" spans="1:9" ht="48" customHeight="1" x14ac:dyDescent="0.2">
      <c r="A281" s="161" t="str">
        <f>'HECVAT - Full | Vendor Response'!A277</f>
        <v>PCID-06</v>
      </c>
      <c r="B281" s="161" t="str">
        <f>'HECVAT - Full | Vendor Response'!B277</f>
        <v>Are you classified as a merchant?  If so, what level (1, 2, 3, 4)?</v>
      </c>
      <c r="C281" s="312">
        <f>'HECVAT - Full | Vendor Response'!C277</f>
        <v>0</v>
      </c>
      <c r="D281" s="313"/>
      <c r="E281" s="181" t="s">
        <v>2400</v>
      </c>
      <c r="F281" s="243" t="s">
        <v>2571</v>
      </c>
      <c r="G281" s="247"/>
      <c r="H281" s="244">
        <f>VLOOKUP(A281,Questions!B$25:T$295,16,FALSE)</f>
        <v>20</v>
      </c>
      <c r="I281" s="249"/>
    </row>
    <row r="282" spans="1:9" ht="48" customHeight="1" x14ac:dyDescent="0.2">
      <c r="A282" s="161" t="str">
        <f>'HECVAT - Full | Vendor Response'!A278</f>
        <v>PCID-07</v>
      </c>
      <c r="B282" s="161" t="str">
        <f>'HECVAT - Full | Vendor Response'!B278</f>
        <v>Describe the architecture employed by the system to verify and authorize credit card transactions.</v>
      </c>
      <c r="C282" s="312">
        <f>'HECVAT - Full | Vendor Response'!C278</f>
        <v>0</v>
      </c>
      <c r="D282" s="313"/>
      <c r="E282" s="181" t="s">
        <v>2400</v>
      </c>
      <c r="F282" s="243" t="s">
        <v>2571</v>
      </c>
      <c r="G282" s="247"/>
      <c r="H282" s="244">
        <f>VLOOKUP(A282,Questions!B$25:T$295,16,FALSE)</f>
        <v>10</v>
      </c>
      <c r="I282" s="249"/>
    </row>
    <row r="283" spans="1:9" ht="48" customHeight="1" x14ac:dyDescent="0.2">
      <c r="A283" s="161" t="str">
        <f>'HECVAT - Full | Vendor Response'!A279</f>
        <v>PCID-08</v>
      </c>
      <c r="B283" s="161" t="str">
        <f>'HECVAT - Full | Vendor Response'!B279</f>
        <v xml:space="preserve">What payment processors/gateways does the system support? </v>
      </c>
      <c r="C283" s="312">
        <f>'HECVAT - Full | Vendor Response'!C279</f>
        <v>0</v>
      </c>
      <c r="D283" s="313"/>
      <c r="E283" s="181" t="s">
        <v>2400</v>
      </c>
      <c r="F283" s="243" t="s">
        <v>2571</v>
      </c>
      <c r="G283" s="247"/>
      <c r="H283" s="244">
        <f>VLOOKUP(A283,Questions!B$25:T$295,16,FALSE)</f>
        <v>10</v>
      </c>
      <c r="I283" s="249"/>
    </row>
    <row r="284" spans="1:9" ht="48" customHeight="1" x14ac:dyDescent="0.2">
      <c r="A284" s="70" t="str">
        <f>'HECVAT - Full | Vendor Response'!A280</f>
        <v>PCID-09</v>
      </c>
      <c r="B284" s="70" t="str">
        <f>'HECVAT - Full | Vendor Response'!B280</f>
        <v>Can the application be installed in a PCI DSS compliant manner ?</v>
      </c>
      <c r="C284" s="142">
        <f>'HECVAT - Full | Vendor Response'!C280</f>
        <v>0</v>
      </c>
      <c r="D284" s="168">
        <f>'HECVAT - Full | Vendor Response'!D280</f>
        <v>0</v>
      </c>
      <c r="E284" s="181" t="s">
        <v>2400</v>
      </c>
      <c r="F284" s="243" t="str">
        <f>VLOOKUP($A284,Questions!B$3:T$256,12,FALSE)</f>
        <v>Yes</v>
      </c>
      <c r="G284" s="247"/>
      <c r="H284" s="244">
        <f>VLOOKUP(A284,Questions!B$25:T$295,16,FALSE)</f>
        <v>10</v>
      </c>
      <c r="I284" s="248"/>
    </row>
    <row r="285" spans="1:9" ht="48" customHeight="1" x14ac:dyDescent="0.2">
      <c r="A285" s="70" t="str">
        <f>'HECVAT - Full | Vendor Response'!A281</f>
        <v>PCID-10</v>
      </c>
      <c r="B285" s="70" t="str">
        <f>'HECVAT - Full | Vendor Response'!B281</f>
        <v xml:space="preserve">Is the application listed as an approved PA-DSS application? </v>
      </c>
      <c r="C285" s="142">
        <f>'HECVAT - Full | Vendor Response'!C281</f>
        <v>0</v>
      </c>
      <c r="D285" s="168">
        <f>'HECVAT - Full | Vendor Response'!D281</f>
        <v>0</v>
      </c>
      <c r="E285" s="181" t="s">
        <v>2400</v>
      </c>
      <c r="F285" s="243" t="str">
        <f>VLOOKUP($A285,Questions!B$3:T$256,12,FALSE)</f>
        <v>No</v>
      </c>
      <c r="G285" s="247"/>
      <c r="H285" s="244">
        <f>VLOOKUP(A285,Questions!B$25:T$295,16,FALSE)</f>
        <v>25</v>
      </c>
      <c r="I285" s="248"/>
    </row>
    <row r="286" spans="1:9" ht="48" customHeight="1" x14ac:dyDescent="0.2">
      <c r="A286" s="70" t="str">
        <f>'HECVAT - Full | Vendor Response'!A282</f>
        <v>PCID-11</v>
      </c>
      <c r="B286" s="70" t="str">
        <f>'HECVAT - Full | Vendor Response'!B282</f>
        <v>Does the system or products use a third party to collect, store, process, or transmit cardholder (payment/credit/debt card) data?</v>
      </c>
      <c r="C286" s="142">
        <f>'HECVAT - Full | Vendor Response'!C282</f>
        <v>0</v>
      </c>
      <c r="D286" s="168">
        <f>'HECVAT - Full | Vendor Response'!D282</f>
        <v>0</v>
      </c>
      <c r="E286" s="181" t="s">
        <v>2400</v>
      </c>
      <c r="F286" s="243" t="str">
        <f>VLOOKUP($A286,Questions!B$3:T$256,12,FALSE)</f>
        <v>No</v>
      </c>
      <c r="G286" s="247"/>
      <c r="H286" s="244">
        <f>VLOOKUP(A286,Questions!B$25:T$295,16,FALSE)</f>
        <v>25</v>
      </c>
      <c r="I286" s="248"/>
    </row>
    <row r="287" spans="1:9" ht="48" customHeight="1" thickBot="1" x14ac:dyDescent="0.25">
      <c r="A287" s="161" t="str">
        <f>'HECVAT - Full | Vendor Response'!A283</f>
        <v>PCID-12</v>
      </c>
      <c r="B287" s="161"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12">
        <f>'HECVAT - Full | Vendor Response'!C283</f>
        <v>0</v>
      </c>
      <c r="D287" s="313"/>
      <c r="E287" s="183" t="s">
        <v>2400</v>
      </c>
      <c r="F287" s="245" t="s">
        <v>2571</v>
      </c>
      <c r="G287" s="247"/>
      <c r="H287" s="246">
        <f>VLOOKUP(A287,Questions!B$25:T$295,16,FALSE)</f>
        <v>15</v>
      </c>
      <c r="I287" s="250"/>
    </row>
    <row r="288" spans="1:9" x14ac:dyDescent="0.2">
      <c r="C288" s="107"/>
      <c r="D288" s="107"/>
      <c r="E288" s="107"/>
    </row>
    <row r="290" spans="5:5" ht="17" x14ac:dyDescent="0.2">
      <c r="E290" t="s">
        <v>2400</v>
      </c>
    </row>
  </sheetData>
  <mergeCells count="62">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57:D157"/>
    <mergeCell ref="C115:D115"/>
    <mergeCell ref="A168:B168"/>
    <mergeCell ref="A186:B186"/>
    <mergeCell ref="C114:D114"/>
    <mergeCell ref="A65:B65"/>
    <mergeCell ref="A71:B71"/>
    <mergeCell ref="A81:B81"/>
    <mergeCell ref="C150:D150"/>
  </mergeCells>
  <conditionalFormatting sqref="G13">
    <cfRule type="dataBar" priority="18">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32:G33">
    <cfRule type="dataBar" priority="17">
      <dataBar>
        <cfvo type="num" val="0"/>
        <cfvo type="num" val="1"/>
        <color rgb="FF638EC6"/>
      </dataBar>
      <extLst>
        <ext xmlns:x14="http://schemas.microsoft.com/office/spreadsheetml/2009/9/main" uri="{B025F937-C7B1-47D3-B67F-A62EFF666E3E}">
          <x14:id>{DEDB6CB6-F46C-4E16-9A05-AB63190D1DA2}</x14:id>
        </ext>
      </extLst>
    </cfRule>
  </conditionalFormatting>
  <conditionalFormatting sqref="G14:G22">
    <cfRule type="dataBar" priority="16">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15">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14">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13">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12">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11">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10">
      <dataBar>
        <cfvo type="num" val="0"/>
        <cfvo type="num" val="1"/>
        <color rgb="FF638EC6"/>
      </dataBar>
      <extLst>
        <ext xmlns:x14="http://schemas.microsoft.com/office/spreadsheetml/2009/9/main" uri="{B025F937-C7B1-47D3-B67F-A62EFF666E3E}">
          <x14:id>{8908BCCD-78F9-4DC8-AF66-2A22D3B12D8C}</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expression" priority="20" id="{00000000-000E-0000-0300-000014000000}">
            <xm:f>VLOOKUP($A169,Questions!$B$18:$L$309,10,TRUE)=0</xm:f>
            <x14:dxf>
              <font>
                <strike/>
                <color theme="2" tint="-0.49995422223578601"/>
              </font>
              <fill>
                <patternFill>
                  <bgColor theme="2"/>
                </patternFill>
              </fill>
            </x14:dxf>
          </x14:cfRule>
          <xm:sqref>F281:F283 F287 A281:C283 A287:C287 G169:I175 A169:D175 A181:D185 G181:I185 A177:D179 G177:I179 H287:I287 H281:I283</xm:sqref>
        </x14:conditionalFormatting>
        <x14:conditionalFormatting xmlns:xm="http://schemas.microsoft.com/office/excel/2006/main">
          <x14:cfRule type="expression" priority="7" id="{00000000-000E-0000-0300-000007000000}">
            <xm:f>VLOOKUP($A97,Questions!$B$18:$L$309,10,FALSE)=0</xm:f>
            <x14:dxf>
              <font>
                <strike/>
                <color theme="2" tint="-0.49995422223578601"/>
              </font>
            </x14:dxf>
          </x14:cfRule>
          <xm:sqref>A114:I115 G97:I113 A109:E113 A97:D108</xm:sqref>
        </x14:conditionalFormatting>
        <x14:conditionalFormatting xmlns:xm="http://schemas.microsoft.com/office/excel/2006/main">
          <x14:cfRule type="expression" priority="6" id="{00000000-000E-0000-0300-000006000000}">
            <xm:f>'HECVAT - Full | Vendor Response'!$C$26="No"</xm:f>
            <x14:dxf>
              <font>
                <color theme="0"/>
              </font>
            </x14:dxf>
          </x14:cfRule>
          <xm:sqref>C30:D30 G30</xm:sqref>
        </x14:conditionalFormatting>
        <x14:conditionalFormatting xmlns:xm="http://schemas.microsoft.com/office/excel/2006/main">
          <x14:cfRule type="expression" priority="5" id="{00000000-000E-0000-0300-000005000000}">
            <xm:f>'HECVAT - Full | Vendor Response'!$C$30="No"</xm:f>
            <x14:dxf>
              <font>
                <color theme="0"/>
              </font>
            </x14:dxf>
          </x14:cfRule>
          <xm:sqref>C31:D31 G31</xm:sqref>
        </x14:conditionalFormatting>
        <x14:conditionalFormatting xmlns:xm="http://schemas.microsoft.com/office/excel/2006/main">
          <x14:cfRule type="expression" priority="4" id="{00000000-000E-0000-0300-000004000000}">
            <xm:f>'HECVAT - Full | Vendor Response'!$C$27="No"</xm:f>
            <x14:dxf>
              <font>
                <color theme="0"/>
              </font>
            </x14:dxf>
          </x14:cfRule>
          <xm:sqref>C16:D16 G16</xm:sqref>
        </x14:conditionalFormatting>
        <x14:conditionalFormatting xmlns:xm="http://schemas.microsoft.com/office/excel/2006/main">
          <x14:cfRule type="expression" priority="3" id="{00000000-000E-0000-0300-000003000000}">
            <xm:f>'HECVAT - Full | Vendor Response'!$C$28="No"</xm:f>
            <x14:dxf>
              <font>
                <color theme="0"/>
              </font>
            </x14:dxf>
          </x14:cfRule>
          <xm:sqref>C20:D20 G20</xm:sqref>
        </x14:conditionalFormatting>
        <x14:conditionalFormatting xmlns:xm="http://schemas.microsoft.com/office/excel/2006/main">
          <x14:cfRule type="expression" priority="2" id="{00000000-000E-0000-0300-000002000000}">
            <xm:f>'HECVAT - Full | Vendor Response'!$C$31="No"</xm:f>
            <x14:dxf>
              <font>
                <color theme="0"/>
              </font>
            </x14:dxf>
          </x14:cfRule>
          <xm:sqref>C17:D17 G17</xm:sqref>
        </x14:conditionalFormatting>
        <x14:conditionalFormatting xmlns:xm="http://schemas.microsoft.com/office/excel/2006/main">
          <x14:cfRule type="expression" priority="1" id="{00000000-000E-0000-0300-000001000000}">
            <xm:f>'HECVAT - Full | Vendor Response'!$C$29="No"</xm:f>
            <x14:dxf>
              <font>
                <color theme="0"/>
              </font>
            </x14:dxf>
          </x14:cfRule>
          <xm:sqref>C24:D24 G24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25" customWidth="1"/>
    <col min="2" max="2" width="56.75" style="3" customWidth="1"/>
    <col min="3" max="3" width="40.75" style="18" customWidth="1"/>
    <col min="4" max="4" width="40.75" style="5" customWidth="1"/>
  </cols>
  <sheetData>
    <row r="1" spans="1:4" ht="36" customHeight="1" x14ac:dyDescent="0.2">
      <c r="A1" s="335" t="s">
        <v>3160</v>
      </c>
      <c r="B1" s="335"/>
      <c r="C1" s="335"/>
      <c r="D1" s="335"/>
    </row>
    <row r="2" spans="1:4" ht="36" customHeight="1" x14ac:dyDescent="0.2">
      <c r="A2" s="284" t="s">
        <v>3162</v>
      </c>
      <c r="B2" s="284"/>
      <c r="C2" s="284"/>
      <c r="D2" s="284"/>
    </row>
    <row r="3" spans="1:4" ht="2" customHeight="1" x14ac:dyDescent="0.2">
      <c r="A3" s="17"/>
      <c r="B3" s="120"/>
      <c r="C3" s="121"/>
      <c r="D3" s="121"/>
    </row>
    <row r="4" spans="1:4" ht="2" customHeight="1" x14ac:dyDescent="0.2">
      <c r="A4" s="122"/>
      <c r="B4" s="122"/>
      <c r="C4" s="123"/>
      <c r="D4" s="124"/>
    </row>
    <row r="5" spans="1:4" ht="2" customHeight="1" x14ac:dyDescent="0.2">
      <c r="A5" s="125"/>
      <c r="B5" s="125"/>
      <c r="C5" s="125"/>
      <c r="D5" s="125"/>
    </row>
    <row r="6" spans="1:4" ht="2" customHeight="1" x14ac:dyDescent="0.2">
      <c r="A6" s="126"/>
      <c r="B6" s="126"/>
      <c r="C6" s="126"/>
      <c r="D6" s="126"/>
    </row>
    <row r="7" spans="1:4" ht="2" customHeight="1" x14ac:dyDescent="0.2">
      <c r="A7" s="92"/>
      <c r="B7" s="127"/>
      <c r="C7" s="128"/>
      <c r="D7" s="128"/>
    </row>
    <row r="8" spans="1:4" ht="2" customHeight="1" x14ac:dyDescent="0.2">
      <c r="A8" s="92"/>
      <c r="B8" s="127"/>
      <c r="C8" s="128"/>
      <c r="D8" s="128"/>
    </row>
    <row r="9" spans="1:4" ht="2" customHeight="1" x14ac:dyDescent="0.2">
      <c r="A9" s="92"/>
      <c r="B9" s="127"/>
      <c r="C9" s="128"/>
      <c r="D9" s="128"/>
    </row>
    <row r="10" spans="1:4" ht="2" customHeight="1" x14ac:dyDescent="0.2">
      <c r="A10" s="92"/>
      <c r="B10" s="127"/>
      <c r="C10" s="128"/>
      <c r="D10" s="128"/>
    </row>
    <row r="11" spans="1:4" ht="2" customHeight="1" x14ac:dyDescent="0.2">
      <c r="A11" s="92"/>
      <c r="B11" s="127"/>
      <c r="C11" s="128"/>
      <c r="D11" s="128"/>
    </row>
    <row r="12" spans="1:4" ht="2" customHeight="1" x14ac:dyDescent="0.2">
      <c r="A12" s="92"/>
      <c r="B12" s="127"/>
      <c r="C12" s="128"/>
      <c r="D12" s="128"/>
    </row>
    <row r="13" spans="1:4" ht="2" customHeight="1" x14ac:dyDescent="0.2">
      <c r="A13" s="92"/>
      <c r="B13" s="127"/>
      <c r="C13" s="128"/>
      <c r="D13" s="128"/>
    </row>
    <row r="14" spans="1:4" ht="2" customHeight="1" x14ac:dyDescent="0.2">
      <c r="A14" s="92"/>
      <c r="B14" s="127"/>
      <c r="C14" s="128"/>
      <c r="D14" s="128"/>
    </row>
    <row r="15" spans="1:4" ht="2" customHeight="1" x14ac:dyDescent="0.2">
      <c r="A15" s="92"/>
      <c r="B15" s="127"/>
      <c r="C15" s="128"/>
      <c r="D15" s="128"/>
    </row>
    <row r="16" spans="1:4" ht="2" customHeight="1" x14ac:dyDescent="0.2">
      <c r="A16" s="92"/>
      <c r="B16" s="127"/>
      <c r="C16" s="128"/>
      <c r="D16" s="128"/>
    </row>
    <row r="17" spans="1:5" ht="2" customHeight="1" x14ac:dyDescent="0.2">
      <c r="A17" s="126"/>
      <c r="B17" s="126"/>
      <c r="C17" s="126"/>
      <c r="D17" s="126"/>
    </row>
    <row r="18" spans="1:5" ht="2" customHeight="1" x14ac:dyDescent="0.2">
      <c r="A18" s="92"/>
      <c r="B18" s="127"/>
      <c r="C18" s="128"/>
      <c r="D18" s="128"/>
    </row>
    <row r="19" spans="1:5" ht="2" customHeight="1" x14ac:dyDescent="0.2">
      <c r="A19" s="92"/>
      <c r="B19" s="127"/>
      <c r="C19" s="129"/>
      <c r="D19" s="129"/>
    </row>
    <row r="20" spans="1:5" ht="36" customHeight="1" x14ac:dyDescent="0.2">
      <c r="A20" s="287" t="s">
        <v>11</v>
      </c>
      <c r="B20" s="287"/>
      <c r="C20" s="19"/>
      <c r="D20" s="20"/>
    </row>
    <row r="21" spans="1:5" ht="186" customHeight="1" x14ac:dyDescent="0.2">
      <c r="A21" s="288" t="s">
        <v>2304</v>
      </c>
      <c r="B21" s="288"/>
      <c r="C21" s="288"/>
      <c r="D21" s="288"/>
    </row>
    <row r="22" spans="1:5" ht="37.25" customHeight="1" x14ac:dyDescent="0.2">
      <c r="A22" s="287" t="s">
        <v>12</v>
      </c>
      <c r="B22" s="287"/>
      <c r="C22" s="19" t="s">
        <v>2305</v>
      </c>
      <c r="D22" s="19" t="s">
        <v>2306</v>
      </c>
    </row>
    <row r="23" spans="1:5" ht="56" customHeight="1" x14ac:dyDescent="0.2">
      <c r="A23" s="288" t="s">
        <v>2307</v>
      </c>
      <c r="B23" s="288"/>
      <c r="C23" s="288"/>
      <c r="D23" s="288"/>
    </row>
    <row r="24" spans="1:5" ht="60" customHeight="1" x14ac:dyDescent="0.2">
      <c r="A24" s="24" t="s">
        <v>124</v>
      </c>
      <c r="B24" s="24" t="str">
        <f>VLOOKUP($A24,Questions!$B$3:$I$256,2,FALSE)</f>
        <v>Does your product process protected health information (PHI) or any data covered by the Health Insurance Portability and Accountability Act?</v>
      </c>
      <c r="C24" s="24" t="str">
        <f>VLOOKUP($A24,Questions!$B$3:$I$256,7,FALSE)</f>
        <v>This qualifier determines the presence of PHI in the solution and sets the HIPAA section as required appropriately.</v>
      </c>
      <c r="D24" s="24" t="str">
        <f>VLOOKUP($A24,Questions!$B$3:$I$256,8,FALSE)</f>
        <v>Reference the HIPAA section for follow-up review.</v>
      </c>
    </row>
    <row r="25" spans="1:5" ht="82" customHeight="1" x14ac:dyDescent="0.2">
      <c r="A25" s="24" t="s">
        <v>125</v>
      </c>
      <c r="B25" s="24" t="str">
        <f>VLOOKUP($A25,Questions!$B$3:$I$256,2,FALSE)</f>
        <v>Will institution data be shared with or hosted by any third parties? (e.g. any entity not wholly-owned by your company is considered a third-party)</v>
      </c>
      <c r="C25" s="24"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4" t="str">
        <f>VLOOKUP($A25,Questions!$B$3:$I$256,8,FALSE)</f>
        <v>Reference the Third Parties section for follow-up review.</v>
      </c>
    </row>
    <row r="26" spans="1:5" ht="84" customHeight="1" x14ac:dyDescent="0.2">
      <c r="A26" s="24" t="s">
        <v>126</v>
      </c>
      <c r="B26" s="24" t="str">
        <f>VLOOKUP($A26,Questions!$B$3:$I$256,2,FALSE)</f>
        <v>Do you have a well documented Business Continuity Plan (BCP) that is tested annually?</v>
      </c>
      <c r="C26" s="24" t="str">
        <f>VLOOKUP($A26,Questions!$B$3:$I$256,7,FALSE)</f>
        <v>This qualifier determines the existence of a complete, fully-populated BCP, maintained by the vendor, and sets the Business Continuity Plan section as required appropriately.</v>
      </c>
      <c r="D26" s="24" t="str">
        <f>VLOOKUP($A26,Questions!$B$3:$I$256,8,FALSE)</f>
        <v>Reference the Business Continuity Plan section for follow-up review.</v>
      </c>
    </row>
    <row r="27" spans="1:5" ht="84" customHeight="1" x14ac:dyDescent="0.2">
      <c r="A27" s="24" t="s">
        <v>127</v>
      </c>
      <c r="B27" s="24" t="str">
        <f>VLOOKUP($A27,Questions!$B$3:$I$256,2,FALSE)</f>
        <v>Do you have a well documented Disaster Recovery Plan (DRP) that is tested annually?</v>
      </c>
      <c r="C27" s="24" t="str">
        <f>VLOOKUP($A27,Questions!$B$3:$I$256,7,FALSE)</f>
        <v>This qualifier determines the existence of a complete, fully-populated DRP, maintained by the vendor, and sets the Business Continuity Plan section as required appropriately.</v>
      </c>
      <c r="D27" s="24" t="str">
        <f>VLOOKUP($A27,Questions!$B$3:$I$256,8,FALSE)</f>
        <v>Reference the Disaster Recovery Plan section for follow-up review.</v>
      </c>
    </row>
    <row r="28" spans="1:5" ht="84" customHeight="1" x14ac:dyDescent="0.2">
      <c r="A28" s="24" t="s">
        <v>128</v>
      </c>
      <c r="B28" s="24" t="str">
        <f>VLOOKUP($A28,Questions!$B$3:$I$256,2,FALSE)</f>
        <v>Is the vended product designed to process or store Credit Card information?</v>
      </c>
      <c r="C28" s="24" t="str">
        <f>VLOOKUP($A28,Questions!$B$3:$I$256,7,FALSE)</f>
        <v>This qualifier determines the presence of PCI DSS in the solution and sets the PCI DSS section as required appropriately.</v>
      </c>
      <c r="D28" s="24" t="str">
        <f>VLOOKUP($A28,Questions!$B$3:$I$256,8,FALSE)</f>
        <v>Reference the PCI DSS section for follow-up review.</v>
      </c>
    </row>
    <row r="29" spans="1:5" ht="108" customHeight="1" x14ac:dyDescent="0.2">
      <c r="A29" s="24" t="s">
        <v>129</v>
      </c>
      <c r="B29" s="24" t="str">
        <f>VLOOKUP($A29,Questions!$B$3:$I$256,2,FALSE)</f>
        <v>Does your company provide professional services pertaining to this product?</v>
      </c>
      <c r="C29" s="24"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4" t="str">
        <f>VLOOKUP($A29,Questions!$B$3:$I$256,8,FALSE)</f>
        <v>Reference the Consulting section for follow-up review.</v>
      </c>
    </row>
    <row r="30" spans="1:5" ht="112" customHeight="1" x14ac:dyDescent="0.2">
      <c r="A30" s="24" t="s">
        <v>130</v>
      </c>
      <c r="B30" s="24" t="str">
        <f>VLOOKUP($A30,Questions!$B$3:$I$256,2,FALSE)</f>
        <v>Select your hosting option</v>
      </c>
      <c r="C30" s="24" t="str">
        <f>VLOOKUP($A30,Questions!$B$3:$I$256,7,FALSE)</f>
        <v xml:space="preserve"> </v>
      </c>
      <c r="D30" s="24" t="str">
        <f>VLOOKUP($A30,Questions!$B$3:$I$256,8,FALSE)</f>
        <v xml:space="preserve"> </v>
      </c>
      <c r="E30" s="240"/>
    </row>
    <row r="31" spans="1:5" ht="36" customHeight="1" x14ac:dyDescent="0.2">
      <c r="A31" s="287" t="s">
        <v>119</v>
      </c>
      <c r="B31" s="287"/>
      <c r="C31" s="19" t="str">
        <f>$C$22</f>
        <v>Reason for Question</v>
      </c>
      <c r="D31" s="19" t="str">
        <f>$D$22</f>
        <v>Follow-up Inquiries/Responses</v>
      </c>
    </row>
    <row r="32" spans="1:5" ht="72" customHeight="1" x14ac:dyDescent="0.2">
      <c r="A32" s="24" t="s">
        <v>137</v>
      </c>
      <c r="B32" s="24" t="str">
        <f>VLOOKUP($A32,Questions!$B$3:$I$256,2,FALSE)</f>
        <v>Describe your organization’s business background and ownership structure, including all parent and subsidiary relationships.</v>
      </c>
      <c r="C32" s="24" t="str">
        <f>VLOOKUP($A32,Questions!$B$3:$I$256,7,FALSE)</f>
        <v>Defining scale of company (support, resources, skillsets), General information about the organization that may be concerning.</v>
      </c>
      <c r="D32" s="24" t="str">
        <f>VLOOKUP($A32,Questions!$B$3:$I$256,8,FALSE)</f>
        <v>Follow-up responses to this one are normally unique to their response. Vague answers here usually result in some footprinting of a vendor to determine their "reputation".</v>
      </c>
    </row>
    <row r="33" spans="1:5" ht="84" customHeight="1" x14ac:dyDescent="0.2">
      <c r="A33" s="24" t="s">
        <v>138</v>
      </c>
      <c r="B33" s="24" t="str">
        <f>VLOOKUP($A33,Questions!$B$3:$I$256,2,FALSE)</f>
        <v>Have you had an unplanned disruption to this product/service in the last 12 months?</v>
      </c>
      <c r="C33" s="24" t="str">
        <f>VLOOKUP($A33,Questions!$B$3:$I$256,7,FALSE)</f>
        <v>We want transparency from the vendor and an honest answer to this question, regardless of the response, is a good step in building trust.</v>
      </c>
      <c r="D33" s="24"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4" t="s">
        <v>139</v>
      </c>
      <c r="B34" s="24" t="str">
        <f>VLOOKUP($A34,Questions!$B$3:$I$256,2,FALSE)</f>
        <v>Do you have a dedicated Information Security staff or office?</v>
      </c>
      <c r="C34" s="24"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4"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4" t="s">
        <v>140</v>
      </c>
      <c r="B35" s="24" t="str">
        <f>VLOOKUP($A35,Questions!$B$3:$I$256,2,FALSE)</f>
        <v>Do you have a dedicated Software and System Development team(s)? (e.g. Customer Support, Implementation, Product Management, etc.)</v>
      </c>
      <c r="C35" s="24"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4" t="str">
        <f>VLOOKUP($A35,Questions!$B$3:$I$256,8,FALSE)</f>
        <v>Follow-up inquiries for vendor team strategies will be unique to your institution and may depend on the underlying infrastructures needed to support a system for your specific use case.</v>
      </c>
    </row>
    <row r="36" spans="1:5" ht="124" customHeight="1" x14ac:dyDescent="0.2">
      <c r="A36" s="24" t="s">
        <v>141</v>
      </c>
      <c r="B36" s="24" t="str">
        <f>VLOOKUP($A36,Questions!$B$3:$I$256,2,FALSE)</f>
        <v>Use this area to share information about your environment that will assist those who are assessing your company data security program.</v>
      </c>
      <c r="C36" s="24"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4"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7" t="s">
        <v>17</v>
      </c>
      <c r="B37" s="287"/>
      <c r="C37" s="19" t="str">
        <f>$C$22</f>
        <v>Reason for Question</v>
      </c>
      <c r="D37" s="19" t="str">
        <f>$D$22</f>
        <v>Follow-up Inquiries/Responses</v>
      </c>
    </row>
    <row r="38" spans="1:5" ht="48" customHeight="1" x14ac:dyDescent="0.2">
      <c r="A38" s="24" t="s">
        <v>131</v>
      </c>
      <c r="B38" s="24" t="str">
        <f>VLOOKUP($A38,Questions!$B$3:$I$256,2,FALSE)</f>
        <v>Have you undergone a SSAE 18/SOC 2 audit?</v>
      </c>
      <c r="C38" s="24" t="str">
        <f>VLOOKUP($A38,Questions!$B$3:$I$256,7,FALSE)</f>
        <v>Standard documentation, relevant to institutions requiring a vendor to undergo SSAE 18 audits.</v>
      </c>
      <c r="D38" s="24" t="str">
        <f>VLOOKUP($A38,Questions!$B$3:$I$256,8,FALSE)</f>
        <v>Follow-up inquiries for SSAE 18 content will be institution/implementation specific.</v>
      </c>
    </row>
    <row r="39" spans="1:5" ht="64" customHeight="1" x14ac:dyDescent="0.2">
      <c r="A39" s="24" t="s">
        <v>132</v>
      </c>
      <c r="B39" s="24" t="str">
        <f>VLOOKUP($A39,Questions!$B$3:$I$256,2,FALSE)</f>
        <v>Have you completed the Cloud Security Alliance (CSA) self assessment or CAIQ?</v>
      </c>
      <c r="C39" s="24" t="str">
        <f>VLOOKUP($A39,Questions!$B$3:$I$256,7,FALSE)</f>
        <v>Many vendors have populated a CAIQ or at least a self-assessment. Although lacking in some areas important to Higher Ed, these documents are useful for supplemental assessment.</v>
      </c>
      <c r="D39" s="24" t="str">
        <f>VLOOKUP($A39,Questions!$B$3:$I$256,8,FALSE)</f>
        <v>Follow-up inquiries for CSA content will be institution/implementation specific.</v>
      </c>
    </row>
    <row r="40" spans="1:5" ht="64" customHeight="1" x14ac:dyDescent="0.2">
      <c r="A40" s="24" t="s">
        <v>133</v>
      </c>
      <c r="B40" s="24" t="str">
        <f>VLOOKUP($A40,Questions!$B$3:$I$256,2,FALSE)</f>
        <v>Have you received the Cloud Security Alliance STAR certification?</v>
      </c>
      <c r="C40" s="24" t="str">
        <f>VLOOKUP($A40,Questions!$B$3:$I$256,7,FALSE)</f>
        <v>If a vendor is STAR certified, vendor responses can theoretically be more trusted since CSA has verified their responses. Trust, but verify for yourself, as needed.</v>
      </c>
      <c r="D40" s="24" t="str">
        <f>VLOOKUP($A40,Questions!$B$3:$I$256,8,FALSE)</f>
        <v>If STAR certification is important to your institution you may have specific follow-up details for documentation purposes.</v>
      </c>
    </row>
    <row r="41" spans="1:5" ht="112" customHeight="1" x14ac:dyDescent="0.2">
      <c r="A41" s="24" t="s">
        <v>134</v>
      </c>
      <c r="B41" s="24" t="str">
        <f>VLOOKUP($A41,Questions!$B$3:$I$256,2,FALSE)</f>
        <v>Do you conform with a specific industry standard security framework? (e.g. NIST Cybersecurity Framework, CIS Controls, ISO 27001, etc.)</v>
      </c>
      <c r="C41" s="24" t="str">
        <f>VLOOKUP($A41,Questions!$B$3:$I$256,7,FALSE)</f>
        <v>The details of the standard are not the focus here, it is the fact that a vendor builds their environment around a standard and that they continually evaluate and assess their security programs.</v>
      </c>
      <c r="D41" s="24"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4" t="s">
        <v>135</v>
      </c>
      <c r="B42" s="24" t="str">
        <f>VLOOKUP($A42,Questions!$B$3:$I$256,2,FALSE)</f>
        <v>Can the systems that hold the institution's data be compliant with NIST SP 800-171 and/or CMMC Level 3 standards?</v>
      </c>
      <c r="C42" s="24" t="str">
        <f>VLOOKUP($A42,Questions!$B$3:$I$256,7,FALSE)</f>
        <v>For institutions that collaborate with the United States government, FISMA compliance may be required.</v>
      </c>
      <c r="D42" s="24" t="str">
        <f>VLOOKUP($A42,Questions!$B$3:$I$256,8,FALSE)</f>
        <v>Follow-up inquiries for FISMA compliance will be institution/implementation specific.</v>
      </c>
    </row>
    <row r="43" spans="1:5" ht="96" customHeight="1" x14ac:dyDescent="0.2">
      <c r="A43" s="24" t="s">
        <v>136</v>
      </c>
      <c r="B43" s="24" t="str">
        <f>VLOOKUP($A43,Questions!$B$3:$I$256,2,FALSE)</f>
        <v>Can you provide overall system and/or application architecture diagrams including a full description of the data flow for all components of the system?</v>
      </c>
      <c r="C43" s="24"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4"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4" t="s">
        <v>2565</v>
      </c>
      <c r="B44" s="24" t="str">
        <f>VLOOKUP($A44,Questions!$B$3:$I$256,2,FALSE)</f>
        <v>Does your organization have a data privacy policy?</v>
      </c>
      <c r="C44" s="24"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4"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4" t="s">
        <v>2566</v>
      </c>
      <c r="B45" s="24" t="str">
        <f>VLOOKUP($A45,Questions!$B$3:$I$256,2,FALSE)</f>
        <v>Do you have a documented, and currently implemented, employee onboarding and offboarding policy?</v>
      </c>
      <c r="C45" s="24"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4"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4" t="s">
        <v>2567</v>
      </c>
      <c r="B46" s="24" t="str">
        <f>VLOOKUP($A46,Questions!$B$3:$I$256,2,FALSE)</f>
        <v>Do you have a documented change management process?</v>
      </c>
      <c r="C46" s="24" t="str">
        <f>VLOOKUP($A46,Questions!$B$3:$I$256,7,FALSE)</f>
        <v>The lack of a change management function is indicative of immature program processes. Answers to this question can provide insight into how well their responses (on the HECVAT) represent their actual environment(s).</v>
      </c>
      <c r="D46" s="24"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4" t="s">
        <v>2568</v>
      </c>
      <c r="B47" s="24" t="str">
        <f>VLOOKUP($A47,Questions!$B$3:$I$256,2,FALSE)</f>
        <v>Has a VPAT or ACR been created or updated for the product and version under consideration within the past year?</v>
      </c>
      <c r="C47" s="24"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4" t="str">
        <f>VLOOKUP($A47,Questions!$B$3:$I$256,8,FALSE)</f>
        <v>Cross-reference Accessibility Conformance Reports (ACR) with any answers from ITAC-04 about product roadmaps for accessibility improvements.</v>
      </c>
    </row>
    <row r="48" spans="1:5" ht="120" x14ac:dyDescent="0.2">
      <c r="A48" s="24" t="s">
        <v>2569</v>
      </c>
      <c r="B48" s="24" t="str">
        <f>VLOOKUP($A48,Questions!$B$3:$I$256,2,FALSE)</f>
        <v>Do you have documentation to support the accessibility features of your product?</v>
      </c>
      <c r="C48" s="24"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4">
        <f>VLOOKUP($A48,Questions!$B$3:$I$256,8,FALSE)</f>
        <v>0</v>
      </c>
      <c r="E48" s="240"/>
    </row>
    <row r="49" spans="1:4" ht="48" customHeight="1" x14ac:dyDescent="0.2">
      <c r="A49" s="303" t="s">
        <v>2570</v>
      </c>
      <c r="B49" s="304"/>
      <c r="C49" s="19" t="str">
        <f>$C$22</f>
        <v>Reason for Question</v>
      </c>
      <c r="D49" s="19" t="str">
        <f>$D$22</f>
        <v>Follow-up Inquiries/Responses</v>
      </c>
    </row>
    <row r="50" spans="1:4" ht="83" customHeight="1" x14ac:dyDescent="0.2">
      <c r="A50" s="24" t="s">
        <v>2444</v>
      </c>
      <c r="B50" s="24" t="str">
        <f>VLOOKUP($A50,Questions!$B$3:$I$256,2,FALSE)</f>
        <v>Has a third party expert conducted an audit of the most recent version of your product?</v>
      </c>
      <c r="C50" s="24"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4" t="str">
        <f>VLOOKUP($A50,Questions!$B$3:$I$256,8,FALSE)</f>
        <v>TBD</v>
      </c>
    </row>
    <row r="51" spans="1:4" ht="180" x14ac:dyDescent="0.2">
      <c r="A51" s="24" t="s">
        <v>2450</v>
      </c>
      <c r="B51" s="24" t="str">
        <f>VLOOKUP($A51,Questions!$B$3:$I$256,2,FALSE)</f>
        <v>Do you have a documented and implemented process for verifying accessibility conformance?</v>
      </c>
      <c r="C51" s="24"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4" t="str">
        <f>VLOOKUP($A51,Questions!$B$3:$I$256,8,FALSE)</f>
        <v>TBD</v>
      </c>
    </row>
    <row r="52" spans="1:4" ht="225" x14ac:dyDescent="0.2">
      <c r="A52" s="24" t="s">
        <v>2455</v>
      </c>
      <c r="B52" s="24" t="str">
        <f>VLOOKUP($A52,Questions!$B$3:$I$256,2,FALSE)</f>
        <v>Have you adopted a technical or legal standard of conformance for the product in question?</v>
      </c>
      <c r="C52" s="24"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4" t="str">
        <f>VLOOKUP($A52,Questions!$B$3:$I$256,8,FALSE)</f>
        <v>TBD</v>
      </c>
    </row>
    <row r="53" spans="1:4" ht="108" customHeight="1" x14ac:dyDescent="0.2">
      <c r="A53" s="24" t="s">
        <v>2460</v>
      </c>
      <c r="B53" s="24" t="str">
        <f>VLOOKUP($A53,Questions!$B$3:$I$256,2,FALSE)</f>
        <v>Can you provide a current, detailed accessibility roadmap with delivery timelines?</v>
      </c>
      <c r="C53" s="24"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4" t="str">
        <f>VLOOKUP($A53,Questions!$B$3:$I$256,8,FALSE)</f>
        <v>TBD</v>
      </c>
    </row>
    <row r="54" spans="1:4" ht="96" customHeight="1" x14ac:dyDescent="0.2">
      <c r="A54" s="24" t="s">
        <v>2465</v>
      </c>
      <c r="B54" s="24" t="str">
        <f>VLOOKUP($A54,Questions!$B$3:$I$256,2,FALSE)</f>
        <v>Do you expect your staff to maintain a current skill set in IT accessibility?</v>
      </c>
      <c r="C54" s="24"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4" t="str">
        <f>VLOOKUP($A54,Questions!$B$3:$I$256,8,FALSE)</f>
        <v>TBD</v>
      </c>
    </row>
    <row r="55" spans="1:4" ht="144" customHeight="1" x14ac:dyDescent="0.2">
      <c r="A55" s="24" t="s">
        <v>2470</v>
      </c>
      <c r="B55" s="24" t="str">
        <f>VLOOKUP($A55,Questions!$B$3:$I$256,2,FALSE)</f>
        <v>Do you have a documented and implemented process for reporting and tracking accessibility issues?</v>
      </c>
      <c r="C55" s="24"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4" t="str">
        <f>VLOOKUP($A55,Questions!$B$3:$I$256,8,FALSE)</f>
        <v>TBD</v>
      </c>
    </row>
    <row r="56" spans="1:4" ht="96" customHeight="1" x14ac:dyDescent="0.2">
      <c r="A56" s="24" t="s">
        <v>2475</v>
      </c>
      <c r="B56" s="24" t="str">
        <f>VLOOKUP($A56,Questions!$B$3:$I$256,2,FALSE)</f>
        <v>Do you have documented processes and procedures for implementing accessibility into your development lifecycle?</v>
      </c>
      <c r="C56" s="24"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4" t="str">
        <f>VLOOKUP($A56,Questions!$B$3:$I$256,8,FALSE)</f>
        <v>TBD</v>
      </c>
    </row>
    <row r="57" spans="1:4" ht="72" customHeight="1" x14ac:dyDescent="0.2">
      <c r="A57" s="24" t="s">
        <v>2479</v>
      </c>
      <c r="B57" s="24" t="str">
        <f>VLOOKUP($A57,Questions!$B$3:$I$256,2,FALSE)</f>
        <v>Can all functions of the application or service be performed using only the keyboard?</v>
      </c>
      <c r="C57" s="24" t="str">
        <f>VLOOKUP($A57,Questions!$B$3:$I$256,7,FALSE)</f>
        <v>One critical accessibility requirement is the full use of a product using only the keyboard--no mouse or trackpad. This requirement is easy for a non-technical or non-accessibility expert to understand and verify.</v>
      </c>
      <c r="D57" s="24" t="str">
        <f>VLOOKUP($A57,Questions!$B$3:$I$256,8,FALSE)</f>
        <v>TBD</v>
      </c>
    </row>
    <row r="58" spans="1:4" ht="175" customHeight="1" x14ac:dyDescent="0.2">
      <c r="A58" s="24" t="s">
        <v>2484</v>
      </c>
      <c r="B58" s="24" t="str">
        <f>VLOOKUP($A58,Questions!$B$3:$I$256,2,FALSE)</f>
        <v>Does your product rely on activating a special ‘accessibility mode,’ a ‘lite version’ or accessing an alternate interface for accessibility purposes?</v>
      </c>
      <c r="C58" s="24"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4" t="str">
        <f>VLOOKUP($A58,Questions!$B$3:$I$256,8,FALSE)</f>
        <v>TBD</v>
      </c>
    </row>
    <row r="59" spans="1:4" ht="36" customHeight="1" x14ac:dyDescent="0.2">
      <c r="A59" s="287" t="str">
        <f>IF($C$26="No","Assessment of Third Parties - Optional based on QUALIFIER response.","Assessment of Third Parties")</f>
        <v>Assessment of Third Parties</v>
      </c>
      <c r="B59" s="287"/>
      <c r="C59" s="19" t="str">
        <f>$C$22</f>
        <v>Reason for Question</v>
      </c>
      <c r="D59" s="19" t="str">
        <f>$D$22</f>
        <v>Follow-up Inquiries/Responses</v>
      </c>
    </row>
    <row r="60" spans="1:4" ht="96" customHeight="1" x14ac:dyDescent="0.2">
      <c r="A60" s="24" t="s">
        <v>142</v>
      </c>
      <c r="B60" s="24" t="str">
        <f>VLOOKUP($A60,Questions!$B$3:$I$256,2,FALSE)</f>
        <v>Do you perform security assessments of third party companies with which you share data? (i.e. hosting providers, cloud services, PaaS, IaaS, SaaS, etc.).</v>
      </c>
      <c r="C60" s="24"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4"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4" t="s">
        <v>143</v>
      </c>
      <c r="B61" s="24" t="str">
        <f>VLOOKUP($A61,Questions!$B$3:$I$256,2,FALSE)</f>
        <v>Provide a brief description for why each of these third parties will have access to institution data.</v>
      </c>
      <c r="C61" s="24" t="str">
        <f>VLOOKUP($A61,Questions!$B$3:$I$256,7,FALSE)</f>
        <v xml:space="preserve"> </v>
      </c>
      <c r="D61" s="24" t="str">
        <f>VLOOKUP($A61,Questions!$B$3:$I$256,8,FALSE)</f>
        <v xml:space="preserve"> </v>
      </c>
    </row>
    <row r="62" spans="1:4" ht="80" customHeight="1" x14ac:dyDescent="0.2">
      <c r="A62" s="24" t="s">
        <v>144</v>
      </c>
      <c r="B62" s="24" t="str">
        <f>VLOOKUP($A62,Questions!$B$3:$I$256,2,FALSE)</f>
        <v>What legal agreements (i.e. contracts) do you have in place with these third parties that address liability in the event of a data breach?</v>
      </c>
      <c r="C62" s="24" t="str">
        <f>VLOOKUP($A62,Questions!$B$3:$I$256,7,FALSE)</f>
        <v xml:space="preserve"> </v>
      </c>
      <c r="D62" s="24" t="str">
        <f>VLOOKUP($A62,Questions!$B$3:$I$256,8,FALSE)</f>
        <v xml:space="preserve"> </v>
      </c>
    </row>
    <row r="63" spans="1:4" ht="112" customHeight="1" x14ac:dyDescent="0.2">
      <c r="A63" s="24" t="s">
        <v>341</v>
      </c>
      <c r="B63" s="24" t="str">
        <f>VLOOKUP($A63,Questions!$B$3:$I$256,2,FALSE)</f>
        <v>Do you have an implemented third party management strategy?</v>
      </c>
      <c r="C63" s="24"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4"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 customHeight="1" x14ac:dyDescent="0.2">
      <c r="A64" s="24" t="s">
        <v>2611</v>
      </c>
      <c r="B64" s="24" t="str">
        <f>VLOOKUP($A64,Questions!$B$3:$I$256,2,FALSE)</f>
        <v>Do you have a process and implemented procedures for managing your hardware supply chain? (e.g., telecommunications equipment, export licensing, computing devices)</v>
      </c>
      <c r="C64" s="24"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4" t="str">
        <f>VLOOKUP($A64,Questions!$B$3:$I$256,8,FALSE)</f>
        <v>Follow-up inquiries concerning hardware supply chain will be institution/implementation specific.</v>
      </c>
    </row>
    <row r="65" spans="1:4" ht="36" customHeight="1" x14ac:dyDescent="0.2">
      <c r="A65" s="287" t="str">
        <f>IF($C$30="","Consulting",IF($C$30="Yes","Consulting - All questions after this section are OPTIONAL.","Consulting - Optional based on QUALIFIER response."))</f>
        <v>Consulting - Optional based on QUALIFIER response.</v>
      </c>
      <c r="B65" s="287"/>
      <c r="C65" s="19" t="str">
        <f>$C$22</f>
        <v>Reason for Question</v>
      </c>
      <c r="D65" s="19" t="str">
        <f>$D$22</f>
        <v>Follow-up Inquiries/Responses</v>
      </c>
    </row>
    <row r="66" spans="1:4" ht="36" customHeight="1" x14ac:dyDescent="0.2">
      <c r="A66" s="24" t="str">
        <f>'HECVAT - Full | Vendor Response'!A68</f>
        <v>CONS-01</v>
      </c>
      <c r="B66" s="24" t="str">
        <f>VLOOKUP($A66,Questions!$B$3:$I$256,2,FALSE)</f>
        <v>Will the consulting take place on-premises?</v>
      </c>
      <c r="C66" s="24" t="str">
        <f>VLOOKUP($A66,Questions!$B$3:$I$256,7,FALSE)</f>
        <v xml:space="preserve"> </v>
      </c>
      <c r="D66" s="24" t="str">
        <f>VLOOKUP($A66,Questions!$B$3:$I$256,8,FALSE)</f>
        <v xml:space="preserve"> </v>
      </c>
    </row>
    <row r="67" spans="1:4" ht="36" customHeight="1" x14ac:dyDescent="0.2">
      <c r="A67" s="24" t="str">
        <f>'HECVAT - Full | Vendor Response'!A69</f>
        <v>CONS-02</v>
      </c>
      <c r="B67" s="24" t="str">
        <f>VLOOKUP($A67,Questions!$B$3:$I$256,2,FALSE)</f>
        <v>Will the consultant require access to Institution's network resources?</v>
      </c>
      <c r="C67" s="24" t="str">
        <f>VLOOKUP($A67,Questions!$B$3:$I$256,7,FALSE)</f>
        <v xml:space="preserve"> </v>
      </c>
      <c r="D67" s="24" t="str">
        <f>VLOOKUP($A67,Questions!$B$3:$I$256,8,FALSE)</f>
        <v xml:space="preserve"> </v>
      </c>
    </row>
    <row r="68" spans="1:4" ht="36" customHeight="1" x14ac:dyDescent="0.2">
      <c r="A68" s="24" t="str">
        <f>'HECVAT - Full | Vendor Response'!A70</f>
        <v>CONS-03</v>
      </c>
      <c r="B68" s="24" t="str">
        <f>VLOOKUP($A68,Questions!$B$3:$I$256,2,FALSE)</f>
        <v>Will the consultant require access to hardware in the Institution's data centers?</v>
      </c>
      <c r="C68" s="24" t="str">
        <f>VLOOKUP($A68,Questions!$B$3:$I$256,7,FALSE)</f>
        <v xml:space="preserve"> </v>
      </c>
      <c r="D68" s="24" t="str">
        <f>VLOOKUP($A68,Questions!$B$3:$I$256,8,FALSE)</f>
        <v xml:space="preserve"> </v>
      </c>
    </row>
    <row r="69" spans="1:4" ht="36" customHeight="1" x14ac:dyDescent="0.2">
      <c r="A69" s="24" t="str">
        <f>'HECVAT - Full | Vendor Response'!A71</f>
        <v>CONS-04</v>
      </c>
      <c r="B69" s="24" t="str">
        <f>VLOOKUP($A69,Questions!$B$3:$I$256,2,FALSE)</f>
        <v>Will the consultant require an account within the Institution's domain (@*.edu)?</v>
      </c>
      <c r="C69" s="24" t="str">
        <f>VLOOKUP($A69,Questions!$B$3:$I$256,7,FALSE)</f>
        <v xml:space="preserve"> </v>
      </c>
      <c r="D69" s="24" t="str">
        <f>VLOOKUP($A69,Questions!$B$3:$I$256,8,FALSE)</f>
        <v xml:space="preserve"> </v>
      </c>
    </row>
    <row r="70" spans="1:4" ht="36" customHeight="1" x14ac:dyDescent="0.2">
      <c r="A70" s="24" t="str">
        <f>'HECVAT - Full | Vendor Response'!A72</f>
        <v>CONS-05</v>
      </c>
      <c r="B70" s="24" t="str">
        <f>VLOOKUP($A70,Questions!$B$3:$I$256,2,FALSE)</f>
        <v>Has the consultant received training on [sensitive, HIPAA, PCI, etc.] data handling?</v>
      </c>
      <c r="C70" s="24" t="str">
        <f>VLOOKUP($A70,Questions!$B$3:$I$256,7,FALSE)</f>
        <v xml:space="preserve"> </v>
      </c>
      <c r="D70" s="24" t="str">
        <f>VLOOKUP($A70,Questions!$B$3:$I$256,8,FALSE)</f>
        <v xml:space="preserve"> </v>
      </c>
    </row>
    <row r="71" spans="1:4" ht="36" customHeight="1" x14ac:dyDescent="0.2">
      <c r="A71" s="24" t="str">
        <f>'HECVAT - Full | Vendor Response'!A73</f>
        <v>CONS-06</v>
      </c>
      <c r="B71" s="24" t="str">
        <f>VLOOKUP($A71,Questions!$B$3:$I$256,2,FALSE)</f>
        <v>Will any data be transferred to the consultant's possession?</v>
      </c>
      <c r="C71" s="24" t="str">
        <f>VLOOKUP($A71,Questions!$B$3:$I$256,7,FALSE)</f>
        <v xml:space="preserve"> </v>
      </c>
      <c r="D71" s="24" t="str">
        <f>VLOOKUP($A71,Questions!$B$3:$I$256,8,FALSE)</f>
        <v xml:space="preserve"> </v>
      </c>
    </row>
    <row r="72" spans="1:4" s="1" customFormat="1" ht="36" customHeight="1" x14ac:dyDescent="0.2">
      <c r="A72" s="24" t="str">
        <f>'HECVAT - Full | Vendor Response'!A74</f>
        <v>CONS-07</v>
      </c>
      <c r="B72" s="24" t="str">
        <f>VLOOKUP($A72,Questions!$B$3:$I$256,2,FALSE)</f>
        <v>Is it encrypted (at rest) while in the consultant's possession?</v>
      </c>
      <c r="C72" s="24" t="str">
        <f>VLOOKUP($A72,Questions!$B$3:$I$256,7,FALSE)</f>
        <v xml:space="preserve"> </v>
      </c>
      <c r="D72" s="24" t="str">
        <f>VLOOKUP($A72,Questions!$B$3:$I$256,8,FALSE)</f>
        <v xml:space="preserve"> </v>
      </c>
    </row>
    <row r="73" spans="1:4" ht="36" customHeight="1" x14ac:dyDescent="0.2">
      <c r="A73" s="24" t="str">
        <f>'HECVAT - Full | Vendor Response'!A75</f>
        <v>CONS-08</v>
      </c>
      <c r="B73" s="24" t="str">
        <f>VLOOKUP($A73,Questions!$B$3:$I$256,2,FALSE)</f>
        <v>Will the consultant need remote access to the Institution's network or systems?</v>
      </c>
      <c r="C73" s="24" t="str">
        <f>VLOOKUP($A73,Questions!$B$3:$I$256,7,FALSE)</f>
        <v xml:space="preserve"> </v>
      </c>
      <c r="D73" s="24" t="str">
        <f>VLOOKUP($A73,Questions!$B$3:$I$256,8,FALSE)</f>
        <v xml:space="preserve"> </v>
      </c>
    </row>
    <row r="74" spans="1:4" s="1" customFormat="1" ht="36" customHeight="1" x14ac:dyDescent="0.2">
      <c r="A74" s="24" t="str">
        <f>'HECVAT - Full | Vendor Response'!A76</f>
        <v>CONS-09</v>
      </c>
      <c r="B74" s="24" t="str">
        <f>VLOOKUP($A74,Questions!$B$3:$I$256,2,FALSE)</f>
        <v>Can we restrict that access based on source IP address?</v>
      </c>
      <c r="C74" s="24" t="str">
        <f>VLOOKUP($A74,Questions!$B$3:$I$256,7,FALSE)</f>
        <v xml:space="preserve"> </v>
      </c>
      <c r="D74" s="24" t="str">
        <f>VLOOKUP($A74,Questions!$B$3:$I$256,8,FALSE)</f>
        <v xml:space="preserve"> </v>
      </c>
    </row>
    <row r="75" spans="1:4" ht="36" customHeight="1" x14ac:dyDescent="0.2">
      <c r="A75" s="287" t="str">
        <f>IF($C$30="","Application/Service Security",IF($C$30="Yes","App/Service Security - Optional based on QUALIFIER response.","Application/Service Security"))</f>
        <v>Application/Service Security</v>
      </c>
      <c r="B75" s="287"/>
      <c r="C75" s="19" t="str">
        <f>$C$22</f>
        <v>Reason for Question</v>
      </c>
      <c r="D75" s="19" t="str">
        <f>$D$22</f>
        <v>Follow-up Inquiries/Responses</v>
      </c>
    </row>
    <row r="76" spans="1:4" ht="120" x14ac:dyDescent="0.2">
      <c r="A76" s="24" t="str">
        <f>'HECVAT - Full | Vendor Response'!A78</f>
        <v>APPL-01</v>
      </c>
      <c r="B76" s="24" t="str">
        <f>VLOOKUP($A76,Questions!$B$3:$I$256,2,FALSE)</f>
        <v>Are access controls for institutional accounts based on structured rules, such as role-based access control (RBAC), attribute-based access control (ABAC) or policy-based access control (PBAC)?</v>
      </c>
      <c r="C76" s="24"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4"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 customHeight="1" x14ac:dyDescent="0.2">
      <c r="A77" s="24" t="str">
        <f>'HECVAT - Full | Vendor Response'!A79</f>
        <v>APPL-02</v>
      </c>
      <c r="B77" s="24" t="str">
        <f>VLOOKUP($A77,Questions!$B$3:$I$256,2,FALSE)</f>
        <v>Are access controls for staff within your organization based on structured rules, such as RBAC, ABAC, or PBAC?</v>
      </c>
      <c r="C77" s="24" t="str">
        <f>VLOOKUP($A77,Questions!$B$3:$I$256,7,FALSE)</f>
        <v>Managing a software/product/service may rely on various professionals to administrate a system. This question is focused on how administration, and the segregation of functions, is implemented within the vendor's infrastructure.</v>
      </c>
      <c r="D77" s="24"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 customHeight="1" x14ac:dyDescent="0.2">
      <c r="A78" s="24" t="str">
        <f>'HECVAT - Full | Vendor Response'!A80</f>
        <v>APPL-03</v>
      </c>
      <c r="B78" s="24" t="str">
        <f>VLOOKUP($A78,Questions!$B$3:$I$256,2,FALSE)</f>
        <v>Does the system provide data input validation and error messages?</v>
      </c>
      <c r="C78" s="24"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4" t="str">
        <f>VLOOKUP($A78,Questions!$B$3:$I$256,8,FALSE)</f>
        <v>Inquire about any planned improvements to these capabilities. Ask about their product(s) roadmap and try to understand how they prioritize security concerns in their environment.</v>
      </c>
    </row>
    <row r="79" spans="1:4" ht="120" x14ac:dyDescent="0.2">
      <c r="A79" s="24" t="str">
        <f>'HECVAT - Full | Vendor Response'!A81</f>
        <v>APPL-04</v>
      </c>
      <c r="B79" s="24" t="str">
        <f>VLOOKUP($A79,Questions!$B$3:$I$256,2,FALSE)</f>
        <v>Are you using a web application firewall (WAF)?</v>
      </c>
      <c r="C79" s="24"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4"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4" t="str">
        <f>'HECVAT - Full | Vendor Response'!A82</f>
        <v>APPL-05</v>
      </c>
      <c r="B80" s="24" t="str">
        <f>VLOOKUP($A80,Questions!$B$3:$I$256,2,FALSE)</f>
        <v>Do you have a process and implemented procedures for managing your software supply chain (e.g. libraries, repositories, frameworks, etc)</v>
      </c>
      <c r="C80" s="24"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4" t="str">
        <f>VLOOKUP($A80,Questions!$B$3:$I$256,8,FALSE)</f>
        <v>Follow-up inquiries concerning software supply chain will be institution/implementation specific.</v>
      </c>
    </row>
    <row r="81" spans="1:4" ht="136" customHeight="1" x14ac:dyDescent="0.2">
      <c r="A81" s="24" t="str">
        <f>'HECVAT - Full | Vendor Response'!A83</f>
        <v>APPL-06</v>
      </c>
      <c r="B81" s="24" t="str">
        <f>VLOOKUP($A81,Questions!$B$3:$I$256,2,FALSE)</f>
        <v>Are only currently supported operating system(s), software, and libraries leveraged by the system(s)/application(s) that will have access to institution's data?</v>
      </c>
      <c r="C81" s="24"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4" t="str">
        <f>VLOOKUP($A81,Questions!$B$3:$I$256,8,FALSE)</f>
        <v>Follow-up inquiries for operating systems leveraged by the vendor will be institution/implementation specific.</v>
      </c>
    </row>
    <row r="82" spans="1:4" s="1" customFormat="1" ht="91.5" customHeight="1" x14ac:dyDescent="0.2">
      <c r="A82" s="24" t="str">
        <f>'HECVAT - Full | Vendor Response'!A84</f>
        <v>APPL-07</v>
      </c>
      <c r="B82" s="24" t="str">
        <f>VLOOKUP($A82,Questions!$B$3:$I$256,2,FALSE)</f>
        <v>If mobile, is the application available from a trusted source (e.g., App Store, Google Play Store)?</v>
      </c>
      <c r="C82" s="24" t="str">
        <f>VLOOKUP($A82,Questions!$B$3:$I$256,7,FALSE)</f>
        <v>Distributing application via known, moderately vetted application platform decreases the chances of malicious code distribution. Standalone deployments (non-trusted sources) should be looked at more closely.</v>
      </c>
      <c r="D82" s="24" t="str">
        <f>VLOOKUP($A82,Questions!$B$3:$I$256,8,FALSE)</f>
        <v>Ask the vendor why this deployment strategy is used. Ask if it is a restriction of the app store platform or some other environment restriction.</v>
      </c>
    </row>
    <row r="83" spans="1:4" ht="84" customHeight="1" x14ac:dyDescent="0.2">
      <c r="A83" s="24" t="str">
        <f>'HECVAT - Full | Vendor Response'!A85</f>
        <v>APPL-08</v>
      </c>
      <c r="B83" s="24" t="str">
        <f>VLOOKUP($A83,Questions!$B$3:$I$256,2,FALSE)</f>
        <v>Does your application require access to location or GPS data?</v>
      </c>
      <c r="C83" s="24" t="str">
        <f>VLOOKUP($A83,Questions!$B$3:$I$256,7,FALSE)</f>
        <v>Sharing location data significantly increases risk factors for users.  It's important to understand if this is required.</v>
      </c>
      <c r="D83" s="24" t="str">
        <f>VLOOKUP($A83,Questions!$B$3:$I$256,8,FALSE)</f>
        <v xml:space="preserve">Ask the vendor about the need for this requirement and understand any mitigation strategies that may be possible. </v>
      </c>
    </row>
    <row r="84" spans="1:4" ht="135" x14ac:dyDescent="0.2">
      <c r="A84" s="24" t="str">
        <f>'HECVAT - Full | Vendor Response'!A86</f>
        <v>APPL-09</v>
      </c>
      <c r="B84" s="24" t="str">
        <f>VLOOKUP($A84,Questions!$B$3:$I$256,2,FALSE)</f>
        <v>Does your application provide separation of duties between security administration, system administration, and standard user functions?</v>
      </c>
      <c r="C84" s="24"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4" t="str">
        <f>VLOOKUP($A84,Questions!$B$3:$I$256,8,FALSE)</f>
        <v>Ask the vendor to summarize the best practices for securing their system(s) administratively without the use of RBAC. Make sure to understand the administrative requirements/overhead introduced in the vendor's environment.</v>
      </c>
    </row>
    <row r="85" spans="1:4" ht="54" customHeight="1" x14ac:dyDescent="0.2">
      <c r="A85" s="24" t="str">
        <f>'HECVAT - Full | Vendor Response'!A87</f>
        <v>APPL-10</v>
      </c>
      <c r="B85" s="24" t="str">
        <f>VLOOKUP($A85,Questions!$B$3:$I$256,2,FALSE)</f>
        <v>Do you have a fully implemented policy or procedure that details how your employees obtain administrator access to institutional instance of the application?</v>
      </c>
      <c r="C85" s="24" t="str">
        <f>VLOOKUP($A85,Questions!$B$3:$I$256,7,FALSE)</f>
        <v xml:space="preserve"> </v>
      </c>
      <c r="D85" s="24" t="str">
        <f>VLOOKUP($A85,Questions!$B$3:$I$256,8,FALSE)</f>
        <v xml:space="preserve"> </v>
      </c>
    </row>
    <row r="86" spans="1:4" ht="36" customHeight="1" x14ac:dyDescent="0.2">
      <c r="A86" s="287" t="str">
        <f>IF($C$30="","Authentication, Authorization, and Accounting",IF($C$30="Yes","AAA - Optional based on QUALIFIER response.","Authentication, Authorization, and Accounting"))</f>
        <v>Authentication, Authorization, and Accounting</v>
      </c>
      <c r="B86" s="287"/>
      <c r="C86" s="19" t="str">
        <f>$C$22</f>
        <v>Reason for Question</v>
      </c>
      <c r="D86" s="19" t="str">
        <f>$D$22</f>
        <v>Follow-up Inquiries/Responses</v>
      </c>
    </row>
    <row r="87" spans="1:4" ht="112" customHeight="1" x14ac:dyDescent="0.2">
      <c r="A87" s="24" t="str">
        <f>'HECVAT - Full | Vendor Response'!A93</f>
        <v>AAAI-01</v>
      </c>
      <c r="B87" s="24" t="str">
        <f>VLOOKUP($A87,Questions!$B$3:$I$256,2,FALSE)</f>
        <v>Does your solution support single sign-on (SSO) protocols for user and administrator authentication?</v>
      </c>
      <c r="C87" s="24"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4" t="str">
        <f>VLOOKUP($A87,Questions!$B$3:$I$256,8,FALSE)</f>
        <v>Follow-up inquiries for IAM requirements will be institution/implementation specific.</v>
      </c>
    </row>
    <row r="88" spans="1:4" ht="72" customHeight="1" x14ac:dyDescent="0.2">
      <c r="A88" s="24" t="str">
        <f>'HECVAT - Full | Vendor Response'!A94</f>
        <v>AAAI-02</v>
      </c>
      <c r="B88" s="24" t="str">
        <f>VLOOKUP($A88,Questions!$B$3:$I$256,2,FALSE)</f>
        <v>Does your solution support local authentication protocols for user and administrator authentication?</v>
      </c>
      <c r="C88" s="24" t="str">
        <f>VLOOKUP($A88,Questions!$B$3:$I$256,7,FALSE)</f>
        <v xml:space="preserve">The purpose of this question is understand the vendor's authentication infrastructure so that additional questions can be formulated for the institution's use case. </v>
      </c>
      <c r="D88" s="24"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4" t="str">
        <f>'HECVAT - Full | Vendor Response'!A95</f>
        <v>AAAI-03</v>
      </c>
      <c r="B89" s="24" t="str">
        <f>VLOOKUP($A89,Questions!$B$3:$I$256,2,FALSE)</f>
        <v>Can you enforce password/passphrase aging requirements?</v>
      </c>
      <c r="C89" s="24"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4"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4" t="str">
        <f>'HECVAT - Full | Vendor Response'!A96</f>
        <v>AAAI-04</v>
      </c>
      <c r="B90" s="24" t="str">
        <f>VLOOKUP($A90,Questions!$B$3:$I$256,2,FALSE)</f>
        <v>Can you enforce password/passphrase complexity requirements [provided by the institution]?</v>
      </c>
      <c r="C90" s="24" t="str">
        <f>VLOOKUP($A90,Questions!$B$3:$I$256,7,FALSE)</f>
        <v>Many institutions have policy focused on passwords/passphrases and this question confirms the capacity of a vendor's software/product/service to comply.</v>
      </c>
      <c r="D90" s="24" t="str">
        <f>VLOOKUP($A90,Questions!$B$3:$I$256,8,FALSE)</f>
        <v>Follow-up inquiries for password/passphrase complexity requirements will be institution/implementation specific.</v>
      </c>
    </row>
    <row r="91" spans="1:4" ht="112" customHeight="1" x14ac:dyDescent="0.2">
      <c r="A91" s="24" t="str">
        <f>'HECVAT - Full | Vendor Response'!A97</f>
        <v>AAAI-05</v>
      </c>
      <c r="B91" s="24" t="str">
        <f>VLOOKUP($A91,Questions!$B$3:$I$256,2,FALSE)</f>
        <v>Does the system have password complexity or length limitations and/or restrictions?</v>
      </c>
      <c r="C91" s="24" t="str">
        <f>VLOOKUP($A91,Questions!$B$3:$I$256,7,FALSE)</f>
        <v>Many institutions have policy focused on passwords/passphrases and this question confirms the capacity of a vendor's software/product/service to comply.</v>
      </c>
      <c r="D91" s="24" t="str">
        <f>VLOOKUP($A91,Questions!$B$3:$I$256,8,FALSE)</f>
        <v>Follow-up inquiries for password/passphrase limitations and/or restrictions will be institution/implementation specific.</v>
      </c>
    </row>
    <row r="92" spans="1:4" ht="72" customHeight="1" x14ac:dyDescent="0.2">
      <c r="A92" s="24" t="str">
        <f>'HECVAT - Full | Vendor Response'!A98</f>
        <v>AAAI-06</v>
      </c>
      <c r="B92" s="24" t="str">
        <f>VLOOKUP($A92,Questions!$B$3:$I$256,2,FALSE)</f>
        <v>Do you have documented password/passphrase reset procedures that are currently implemented in the system and/or customer support?</v>
      </c>
      <c r="C92" s="24" t="str">
        <f>VLOOKUP($A92,Questions!$B$3:$I$256,7,FALSE)</f>
        <v xml:space="preserve">Account management can be a time-consuming part of an information system. Account reset capabilities, built into a system, can reduce burden on institutional support services. </v>
      </c>
      <c r="D92" s="24"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4" t="str">
        <f>'HECVAT - Full | Vendor Response'!A99</f>
        <v>AAAI-07</v>
      </c>
      <c r="B93" s="24" t="str">
        <f>VLOOKUP($A93,Questions!$B$3:$I$256,2,FALSE)</f>
        <v>Does your organization participate in InCommon or another eduGAIN affiliated trust federation?</v>
      </c>
      <c r="C93" s="24" t="str">
        <f>VLOOKUP($A93,Questions!$B$3:$I$256,7,FALSE)</f>
        <v>This question defines the vendors scope of federated identity practices and their willingness to embrace higher education requirements.</v>
      </c>
      <c r="D93" s="24"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4" t="str">
        <f>'HECVAT - Full | Vendor Response'!A100</f>
        <v>AAAI-08</v>
      </c>
      <c r="B94" s="24" t="str">
        <f>VLOOKUP($A94,Questions!$B$3:$I$256,2,FALSE)</f>
        <v>Does your application support integration with other authentication and authorization systems?</v>
      </c>
      <c r="C94" s="24"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4"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 customHeight="1" x14ac:dyDescent="0.2">
      <c r="A95" s="24" t="str">
        <f>'HECVAT - Full | Vendor Response'!A101</f>
        <v>AAAI-09</v>
      </c>
      <c r="B95" s="24" t="str">
        <f>VLOOKUP($A95,Questions!$B$3:$I$256,2,FALSE)</f>
        <v>Does your solution support any of the following Web SSO standards? [e.g., SAML2 (with redirect flow), OIDC, CAS, or other]</v>
      </c>
      <c r="C95" s="24"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4" t="str">
        <f>VLOOKUP($A95,Questions!$B$3:$I$256,8,FALSE)</f>
        <v>Follow-up inquiries for IAM requirements will be institution/implementation specific.</v>
      </c>
    </row>
    <row r="96" spans="1:4" ht="84" customHeight="1" x14ac:dyDescent="0.2">
      <c r="A96" s="24" t="str">
        <f>'HECVAT - Full | Vendor Response'!A102</f>
        <v>AAAI-10</v>
      </c>
      <c r="B96" s="24" t="str">
        <f>VLOOKUP($A96,Questions!$B$3:$I$256,2,FALSE)</f>
        <v>Do you support differentiation between email address and user identifier?</v>
      </c>
      <c r="C96" s="24" t="str">
        <f>VLOOKUP($A96,Questions!$B$3:$I$256,7,FALSE)</f>
        <v>This questions allows an institution to know vendor system limitations and to help them gauge the resources (that may be needed to implement) required to successfully integrate the product/service with institution systems.</v>
      </c>
      <c r="D96" s="24" t="str">
        <f>VLOOKUP($A96,Questions!$B$3:$I$256,8,FALSE)</f>
        <v>Follow-up inquiries for identifier requirements will be institution/implementation specific.</v>
      </c>
    </row>
    <row r="97" spans="1:4" ht="83" customHeight="1" x14ac:dyDescent="0.2">
      <c r="A97" s="24" t="str">
        <f>'HECVAT - Full | Vendor Response'!A103</f>
        <v>AAAI-11</v>
      </c>
      <c r="B97" s="24" t="str">
        <f>VLOOKUP($A97,Questions!$B$3:$I$256,2,FALSE)</f>
        <v>Do you allow the customer to specify attribute mappings for any needed information beyond a user identifier? [e.g., Reference eduPerson, ePPA/ePPN/ePE ]</v>
      </c>
      <c r="C97" s="24" t="str">
        <f>VLOOKUP($A97,Questions!$B$3:$I$256,7,FALSE)</f>
        <v>This questions allows an institution to know vendor system limitations and to help them gauge the resources (that may be needed to implement) required to successfully integrate the product/service with institution systems.</v>
      </c>
      <c r="D97" s="24" t="str">
        <f>VLOOKUP($A97,Questions!$B$3:$I$256,8,FALSE)</f>
        <v>Follow-up inquiries for attirbute mapping requirements will be institution/implementation specific.</v>
      </c>
    </row>
    <row r="98" spans="1:4" ht="96" customHeight="1" x14ac:dyDescent="0.2">
      <c r="A98" s="24" t="str">
        <f>'HECVAT - Full | Vendor Response'!A104</f>
        <v>AAAI-12</v>
      </c>
      <c r="B98" s="24" t="str">
        <f>VLOOKUP($A98,Questions!$B$3:$I$256,2,FALSE)</f>
        <v>If you don't support SSO, does your application and/or user-frontend/portal support multi-factor authentication? (e.g. Duo, Google Authenticator, OTP, etc.)</v>
      </c>
      <c r="C98" s="24" t="str">
        <f>VLOOKUP($A98,Questions!$B$3:$I$256,7,FALSE)</f>
        <v xml:space="preserve">2FA/MFA, implemented correctly, strengthens the security state of a system. 2FA/MFA is commonly implemented and in many use cases, a requirement for account protection purposes. </v>
      </c>
      <c r="D98" s="24" t="str">
        <f>VLOOKUP($A98,Questions!$B$3:$I$256,8,FALSE)</f>
        <v>Ask the vendor about hardware and software options, future roadmap for implementations and support, etc.</v>
      </c>
    </row>
    <row r="99" spans="1:4" ht="63.75" customHeight="1" x14ac:dyDescent="0.2">
      <c r="A99" s="24" t="str">
        <f>'HECVAT - Full | Vendor Response'!A105</f>
        <v>AAAI-13</v>
      </c>
      <c r="B99" s="24" t="str">
        <f>VLOOKUP($A99,Questions!$B$3:$I$256,2,FALSE)</f>
        <v>Does your application automatically lock the session or log-out an account after a period of inactivity?</v>
      </c>
      <c r="C99" s="24" t="str">
        <f>VLOOKUP($A99,Questions!$B$3:$I$256,7,FALSE)</f>
        <v>This is a question to ensure account integrity and institutional data confidentiality.</v>
      </c>
      <c r="D99" s="24" t="str">
        <f>VLOOKUP($A99,Questions!$B$3:$I$256,8,FALSE)</f>
        <v>Follow-up inquiries for IAM requirements will be institution/implementation specific.</v>
      </c>
    </row>
    <row r="100" spans="1:4" ht="83" customHeight="1" x14ac:dyDescent="0.2">
      <c r="A100" s="24" t="str">
        <f>'HECVAT - Full | Vendor Response'!A106</f>
        <v>AAAI-14</v>
      </c>
      <c r="B100" s="24" t="str">
        <f>VLOOKUP($A100,Questions!$B$3:$I$256,2,FALSE)</f>
        <v>Are there any passwords/passphrases hard coded into your systems or products?</v>
      </c>
      <c r="C100" s="24"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4" t="str">
        <f>VLOOKUP($A100,Questions!$B$3:$I$256,8,FALSE)</f>
        <v>Vague responses to this question should be met with concern. Repeat the question if first answer insufficiently - ask pointedly to ensure the vendor is not misunderstood.</v>
      </c>
    </row>
    <row r="101" spans="1:4" ht="112" customHeight="1" x14ac:dyDescent="0.2">
      <c r="A101" s="24" t="str">
        <f>'HECVAT - Full | Vendor Response'!A109</f>
        <v>AAAI-17</v>
      </c>
      <c r="B101" s="24" t="str">
        <f>VLOOKUP($A101,Questions!$B$3:$I$256,2,FALSE)</f>
        <v>Are audit logs available that include AT LEAST all of the following; login, logout, actions performed, and source IP address?</v>
      </c>
      <c r="C101" s="24"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4"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4" t="str">
        <f>'HECVAT - Full | Vendor Response'!A110</f>
        <v>AAAI-18</v>
      </c>
      <c r="B102" s="24"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4"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4"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4" t="str">
        <f>'HECVAT - Full | Vendor Response'!A111</f>
        <v>AAAI-19</v>
      </c>
      <c r="B103" s="24" t="str">
        <f>VLOOKUP($A103,Questions!$B$3:$I$256,2,FALSE)</f>
        <v>Describe or provide a reference to the retention period for those logs, how logs are protected, and whether they are accessible to the customer (and if so, how).</v>
      </c>
      <c r="C103" s="24"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4" t="str">
        <f>VLOOKUP($A103,Questions!$B$3:$I$256,8,FALSE)</f>
        <v>Follow-up inquiries for logging details will be institution/implementation specific.</v>
      </c>
    </row>
    <row r="104" spans="1:4" ht="36" customHeight="1" x14ac:dyDescent="0.2">
      <c r="A104" s="287" t="str">
        <f>IF(OR($C$27="No",$C$30="Yes"),"BCP - Respond to as many questions below as possible.","Business Continuity Plan")</f>
        <v>Business Continuity Plan</v>
      </c>
      <c r="B104" s="287"/>
      <c r="C104" s="19" t="str">
        <f>$C$22</f>
        <v>Reason for Question</v>
      </c>
      <c r="D104" s="19" t="str">
        <f>$D$22</f>
        <v>Follow-up Inquiries/Responses</v>
      </c>
    </row>
    <row r="105" spans="1:4" ht="72" customHeight="1" x14ac:dyDescent="0.2">
      <c r="A105" s="24" t="str">
        <f>'HECVAT - Full | Vendor Response'!A113</f>
        <v>BCPL-01</v>
      </c>
      <c r="B105" s="24" t="str">
        <f>VLOOKUP($A105,Questions!$B$3:$I$256,2,FALSE)</f>
        <v>Is an owner assigned who is responsible for the maintenance and review of the Business Continuity Plan?</v>
      </c>
      <c r="C105" s="24" t="str">
        <f>VLOOKUP($A105,Questions!$B$3:$I$256,7,FALSE)</f>
        <v>Having a BCP and maintaining/updating/testing a BCP are very different. Establishing a responsible party is fundamental to this process and this question looks to verify that within the vendor.</v>
      </c>
      <c r="D105" s="24" t="str">
        <f>VLOOKUP($A105,Questions!$B$3:$I$256,8,FALSE)</f>
        <v>Follow-up inquiries for BCP responsible parties will be institution/implementation specific.</v>
      </c>
    </row>
    <row r="106" spans="1:4" ht="72" customHeight="1" x14ac:dyDescent="0.2">
      <c r="A106" s="24" t="str">
        <f>'HECVAT - Full | Vendor Response'!A114</f>
        <v>BCPL-02</v>
      </c>
      <c r="B106" s="24" t="str">
        <f>VLOOKUP($A106,Questions!$B$3:$I$256,2,FALSE)</f>
        <v>Is there a defined problem/issue escalation plan in your BCP for impacted clients?</v>
      </c>
      <c r="C106" s="24" t="str">
        <f>VLOOKUP($A106,Questions!$B$3:$I$256,7,FALSE)</f>
        <v>Notification expectations should be set early in the contract/assessment process. Timelines, correspondence medium, and playbook details are all aspects to keep in mind when assessing this response.</v>
      </c>
      <c r="D106" s="24" t="str">
        <f>VLOOKUP($A106,Questions!$B$3:$I$256,8,FALSE)</f>
        <v>If the vendor's response does not cover the details outlined in the reasoning, follow-up and get specific responses for each, as needed.</v>
      </c>
    </row>
    <row r="107" spans="1:4" ht="72" customHeight="1" x14ac:dyDescent="0.2">
      <c r="A107" s="24" t="str">
        <f>'HECVAT - Full | Vendor Response'!A115</f>
        <v>BCPL-03</v>
      </c>
      <c r="B107" s="24" t="str">
        <f>VLOOKUP($A107,Questions!$B$3:$I$256,2,FALSE)</f>
        <v>Is there a documented communication plan in your BCP for impacted clients?</v>
      </c>
      <c r="C107" s="24" t="str">
        <f>VLOOKUP($A107,Questions!$B$3:$I$256,7,FALSE)</f>
        <v>Notification expectations should be set early in the contract/assessment process. Timelines, correspondence medium, and playbook details are all aspects to keep in mind when assessing this response.</v>
      </c>
      <c r="D107" s="24" t="str">
        <f>VLOOKUP($A107,Questions!$B$3:$I$256,8,FALSE)</f>
        <v>If the vendor's response does not cover the details outlined in the reasoning, follow-up and get specific responses for each, as needed.</v>
      </c>
    </row>
    <row r="108" spans="1:4" ht="96" customHeight="1" x14ac:dyDescent="0.2">
      <c r="A108" s="24" t="str">
        <f>'HECVAT - Full | Vendor Response'!A116</f>
        <v>BCPL-04</v>
      </c>
      <c r="B108" s="24" t="str">
        <f>VLOOKUP($A108,Questions!$B$3:$I$256,2,FALSE)</f>
        <v>Are all components of the BCP reviewed at least annually and updated as needed to reflect change?</v>
      </c>
      <c r="C108" s="24"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4" t="str">
        <f>VLOOKUP($A108,Questions!$B$3:$I$256,8,FALSE)</f>
        <v>If the vendor does not have a BCP, point them to https://www.sans.org/reading-room/whitepapers/recovery/business-continuity-planning-concept-operations-1653</v>
      </c>
    </row>
    <row r="109" spans="1:4" ht="90" x14ac:dyDescent="0.2">
      <c r="A109" s="24" t="str">
        <f>'HECVAT - Full | Vendor Response'!A117</f>
        <v>BCPL-05</v>
      </c>
      <c r="B109" s="24" t="str">
        <f>VLOOKUP($A109,Questions!$B$3:$I$256,2,FALSE)</f>
        <v>Are specific crisis management roles and responsibilities defined and documented?</v>
      </c>
      <c r="C109" s="24"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4" t="str">
        <f>VLOOKUP($A109,Questions!$B$3:$I$256,8,FALSE)</f>
        <v>Follow-up inquiries for BCP roles and responsibility details will be institution/implementation specific.</v>
      </c>
    </row>
    <row r="110" spans="1:4" ht="83" customHeight="1" x14ac:dyDescent="0.2">
      <c r="A110" s="24" t="str">
        <f>'HECVAT - Full | Vendor Response'!A118</f>
        <v>BCPL-06</v>
      </c>
      <c r="B110" s="24" t="str">
        <f>VLOOKUP($A110,Questions!$B$3:$I$256,2,FALSE)</f>
        <v>Does your organization conduct training and awareness activities to validate its employees understanding of their roles and responsibilities during a crisis?</v>
      </c>
      <c r="C110" s="24" t="str">
        <f>VLOOKUP($A110,Questions!$B$3:$I$256,7,FALSE)</f>
        <v>Understanding the maturity of a vendor's training and awareness program will indicate the value they place on protecting institutional data. BCP related awareness training should be prevalent, continuous, and well-documented.</v>
      </c>
      <c r="D110" s="24" t="str">
        <f>VLOOKUP($A110,Questions!$B$3:$I$256,8,FALSE)</f>
        <v>If a vendor's BCP training and awareness activities are insufficient, inquire about other mandatory training, verify its scope, and confirm the training cycles.</v>
      </c>
    </row>
    <row r="111" spans="1:4" ht="90" x14ac:dyDescent="0.2">
      <c r="A111" s="24" t="str">
        <f>'HECVAT - Full | Vendor Response'!A119</f>
        <v>BCPL-07</v>
      </c>
      <c r="B111" s="24" t="str">
        <f>VLOOKUP($A111,Questions!$B$3:$I$256,2,FALSE)</f>
        <v>Does your organization have an alternative business site or a contracted Business Recovery provider?</v>
      </c>
      <c r="C111" s="24"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4" t="str">
        <f>VLOOKUP($A111,Questions!$B$3:$I$256,8,FALSE)</f>
        <v>Follow-up inquiries for alternative business site practices will be institution/implementation specific.</v>
      </c>
    </row>
    <row r="112" spans="1:4" ht="83" customHeight="1" x14ac:dyDescent="0.2">
      <c r="A112" s="24" t="str">
        <f>'HECVAT - Full | Vendor Response'!A120</f>
        <v>BCPL-08</v>
      </c>
      <c r="B112" s="24" t="str">
        <f>VLOOKUP($A112,Questions!$B$3:$I$256,2,FALSE)</f>
        <v>Does your organization conduct an annual test of relocating to an alternate site for business recovery purposes?</v>
      </c>
      <c r="C112" s="24"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4" t="str">
        <f>VLOOKUP($A112,Questions!$B$3:$I$256,8,FALSE)</f>
        <v>If the vendor does not have a BCP, point them to https://www.sans.org/reading-room/whitepapers/recovery/business-continuity-planning-concept-operations-1653</v>
      </c>
    </row>
    <row r="113" spans="1:4" ht="96" customHeight="1" x14ac:dyDescent="0.2">
      <c r="A113" s="24" t="str">
        <f>'HECVAT - Full | Vendor Response'!A121</f>
        <v>BCPL-09</v>
      </c>
      <c r="B113" s="24" t="str">
        <f>VLOOKUP($A113,Questions!$B$3:$I$256,2,FALSE)</f>
        <v>Is this product a core service of your organization, and as such, the top priority during business continuity planning?</v>
      </c>
      <c r="C113" s="24"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4" t="str">
        <f>VLOOKUP($A113,Questions!$B$3:$I$256,8,FALSE)</f>
        <v>If it is not a core service, follow-up questions should be availability focused and institution/implementation specific.</v>
      </c>
    </row>
    <row r="114" spans="1:4" ht="54" customHeight="1" x14ac:dyDescent="0.2">
      <c r="A114" s="24" t="str">
        <f>'HECVAT - Full | Vendor Response'!A122</f>
        <v>BCPL-10</v>
      </c>
      <c r="B114" s="24" t="str">
        <f>VLOOKUP($A114,Questions!$B$3:$I$256,2,FALSE)</f>
        <v>Are all services that support your product fully redundant?</v>
      </c>
      <c r="C114" s="24" t="str">
        <f>VLOOKUP($A114,Questions!$B$3:$I$256,7,FALSE)</f>
        <v xml:space="preserve">In the context of the CIA triad, this question is focused on the availability of a system (or set of systems). </v>
      </c>
      <c r="D114" s="24" t="str">
        <f>VLOOKUP($A114,Questions!$B$3:$I$256,8,FALSE)</f>
        <v>The weight placed on the vendor's response will be specific to the institution's use case and software/product/service requirements.</v>
      </c>
    </row>
    <row r="115" spans="1:4" ht="36" customHeight="1" x14ac:dyDescent="0.2">
      <c r="A115" s="287" t="str">
        <f>IF($C$30="","Change Management",IF($C$30="Yes","Change Management - Optional based on QUALIFIER response.","Change Management"))</f>
        <v>Change Management</v>
      </c>
      <c r="B115" s="287"/>
      <c r="C115" s="19" t="str">
        <f>$C$22</f>
        <v>Reason for Question</v>
      </c>
      <c r="D115" s="19" t="str">
        <f>$D$22</f>
        <v>Follow-up Inquiries/Responses</v>
      </c>
    </row>
    <row r="116" spans="1:4" ht="60" x14ac:dyDescent="0.2">
      <c r="A116" s="24" t="str">
        <f>'HECVAT - Full | Vendor Response'!A124</f>
        <v>CHNG-01</v>
      </c>
      <c r="B116" s="24" t="str">
        <f>VLOOKUP($A116,Questions!$B$3:$I$256,2,FALSE)</f>
        <v>Does your Change Management process minimally include authorization, impact analysis, testing, and validation before moving changes to production?</v>
      </c>
      <c r="C116" s="24" t="str">
        <f>VLOOKUP($A116,Questions!$B$3:$I$256,7,FALSE)</f>
        <v>This question outlines a mature Change Management process.  Changes should be analyzed for impact, officially approved, tested, and performed by authorized users.</v>
      </c>
      <c r="D116" s="24" t="str">
        <f>VLOOKUP($A116,Questions!$B$3:$I$256,8,FALSE)</f>
        <v>If the vendor's response does not cover the details outlined in the reasoning, follow-up and get specific responses, as needed.</v>
      </c>
    </row>
    <row r="117" spans="1:4" ht="80" customHeight="1" x14ac:dyDescent="0.2">
      <c r="A117" s="24" t="str">
        <f>'HECVAT - Full | Vendor Response'!A125</f>
        <v>CHNG-02</v>
      </c>
      <c r="B117" s="24" t="str">
        <f>VLOOKUP($A117,Questions!$B$3:$I$256,2,FALSE)</f>
        <v>Does your Change Management process also verify that all required third party libraries and dependencies are still supported with each major change?</v>
      </c>
      <c r="C117" s="24" t="str">
        <f>VLOOKUP($A117,Questions!$B$3:$I$256,7,FALSE)</f>
        <v>This question is fundamentally about supply chain.  The vendor should be able to document their procedures around tracking tracking third party maintained libraries.</v>
      </c>
      <c r="D117" s="24" t="str">
        <f>VLOOKUP($A117,Questions!$B$3:$I$256,8,FALSE)</f>
        <v>If the vendor's response does not cover the details outlined in the reasoning, follow-up and get specific responses for each, as needed.</v>
      </c>
    </row>
    <row r="118" spans="1:4" ht="72" customHeight="1" x14ac:dyDescent="0.2">
      <c r="A118" s="24" t="str">
        <f>'HECVAT - Full | Vendor Response'!A126</f>
        <v>CHNG-03</v>
      </c>
      <c r="B118" s="24" t="str">
        <f>VLOOKUP($A118,Questions!$B$3:$I$256,2,FALSE)</f>
        <v>Will the institution be notified of major changes to your environment that could impact the institution's security posture?</v>
      </c>
      <c r="C118" s="24" t="str">
        <f>VLOOKUP($A118,Questions!$B$3:$I$256,7,FALSE)</f>
        <v>Notification expectations should be set earlier in the contract/assessment process. Timelines, correspondence medium, and playbook details are all aspects to keep in mind when assessing this response.</v>
      </c>
      <c r="D118" s="24" t="str">
        <f>VLOOKUP($A118,Questions!$B$3:$I$256,8,FALSE)</f>
        <v>If the vendor's response does not cover the details outlined in the reasoning, follow-up and get specific responses for each, as needed.</v>
      </c>
    </row>
    <row r="119" spans="1:4" ht="120" x14ac:dyDescent="0.2">
      <c r="A119" s="24" t="str">
        <f>'HECVAT - Full | Vendor Response'!A127</f>
        <v>CHNG-04</v>
      </c>
      <c r="B119" s="24" t="str">
        <f>VLOOKUP($A119,Questions!$B$3:$I$256,2,FALSE)</f>
        <v>Do clients have the option to not participate in or postpone an upgrade to a new release?</v>
      </c>
      <c r="C119" s="24"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4" t="str">
        <f>VLOOKUP($A119,Questions!$B$3:$I$256,8,FALSE)</f>
        <v>Follow-up inquiries for software/product/service version releases will be institution/implementation specific.</v>
      </c>
    </row>
    <row r="120" spans="1:4" ht="64.25" customHeight="1" x14ac:dyDescent="0.2">
      <c r="A120" s="24" t="str">
        <f>'HECVAT - Full | Vendor Response'!A128</f>
        <v>CHNG-05</v>
      </c>
      <c r="B120" s="24" t="str">
        <f>VLOOKUP($A120,Questions!$B$3:$I$256,2,FALSE)</f>
        <v>Do you have a fully implemented solution support strategy that defines how many concurrent versions you support?</v>
      </c>
      <c r="C120" s="24" t="str">
        <f>VLOOKUP($A120,Questions!$B$3:$I$256,7,FALSE)</f>
        <v xml:space="preserve">Supporting multiple versions of a product is challenging. Understanding the vendor’s strategy and resources will provide insight into their ability to adequately support their customers.  </v>
      </c>
      <c r="D120" s="24" t="str">
        <f>VLOOKUP($A120,Questions!$B$3:$I$256,8,FALSE)</f>
        <v>Follow-up inquiries for the vendor’s support of concurrent versions will be institution/implementation specific.</v>
      </c>
    </row>
    <row r="121" spans="1:4" ht="90" x14ac:dyDescent="0.2">
      <c r="A121" s="24" t="str">
        <f>'HECVAT - Full | Vendor Response'!A129</f>
        <v>CHNG-06</v>
      </c>
      <c r="B121" s="24" t="str">
        <f>VLOOKUP($A121,Questions!$B$3:$I$256,2,FALSE)</f>
        <v>Does the system support client customizations from one release to another?</v>
      </c>
      <c r="C121" s="24"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4"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4" t="str">
        <f>'HECVAT - Full | Vendor Response'!A130</f>
        <v>CHNG-07</v>
      </c>
      <c r="B122" s="24" t="str">
        <f>VLOOKUP($A122,Questions!$B$3:$I$256,2,FALSE)</f>
        <v>Do you have a release schedule for product updates?</v>
      </c>
      <c r="C122" s="24" t="str">
        <f>VLOOKUP($A122,Questions!$B$3:$I$256,7,FALSE)</f>
        <v xml:space="preserve">Answers to this question will reveal the vendor’s ability to plan in the short term.  This is valuable information for customers so they can anticipate updates and potential bug fixes. </v>
      </c>
      <c r="D122" s="24" t="str">
        <f>VLOOKUP($A122,Questions!$B$3:$I$256,8,FALSE)</f>
        <v>Follow-up inquiries for the vendor’s product update practices will be institution/implementation specific.</v>
      </c>
    </row>
    <row r="123" spans="1:4" ht="64.25" customHeight="1" x14ac:dyDescent="0.2">
      <c r="A123" s="24" t="str">
        <f>'HECVAT - Full | Vendor Response'!A131</f>
        <v>CHNG-08</v>
      </c>
      <c r="B123" s="24" t="str">
        <f>VLOOKUP($A123,Questions!$B$3:$I$256,2,FALSE)</f>
        <v>Do you have a technology roadmap, for at least the next 2 years, for enhancements and bug fixes for the product/service being assessed?</v>
      </c>
      <c r="C123" s="24" t="str">
        <f>VLOOKUP($A123,Questions!$B$3:$I$256,7,FALSE)</f>
        <v>Answers to this question will reveal the vendor’s ability to plan for the future of their product.</v>
      </c>
      <c r="D123" s="24" t="str">
        <f>VLOOKUP($A123,Questions!$B$3:$I$256,8,FALSE)</f>
        <v>Follow-up inquiries for the vendor’s technology planning practices will be institution/implementation specific.</v>
      </c>
    </row>
    <row r="124" spans="1:4" ht="120" x14ac:dyDescent="0.2">
      <c r="A124" s="24" t="str">
        <f>'HECVAT - Full | Vendor Response'!A132</f>
        <v>CHNG-09</v>
      </c>
      <c r="B124" s="24" t="str">
        <f>VLOOKUP($A124,Questions!$B$3:$I$256,2,FALSE)</f>
        <v>Is Institution involvement (i.e. technically or organizationally) required during product updates?</v>
      </c>
      <c r="C124" s="24"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4" t="str">
        <f>VLOOKUP($A124,Questions!$B$3:$I$256,8,FALSE)</f>
        <v>Vague responses to this question should be investigated further. Ask for additional documentation for customer responsibilities (in the context of information technology/security).</v>
      </c>
    </row>
    <row r="125" spans="1:4" ht="60" x14ac:dyDescent="0.2">
      <c r="A125" s="24" t="str">
        <f>'HECVAT - Full | Vendor Response'!A133</f>
        <v>CHNG-10</v>
      </c>
      <c r="B125" s="24" t="str">
        <f>VLOOKUP($A125,Questions!$B$3:$I$256,2,FALSE)</f>
        <v>Do you have policy and procedure, currently implemented, managing how critical patches are applied to all systems and applications?</v>
      </c>
      <c r="C125" s="24" t="str">
        <f>VLOOKUP($A125,Questions!$B$3:$I$256,7,FALSE)</f>
        <v>Answers to this question will reveal the vendor’s knowledge of their IT assets and their ability to respond to notifications about their systems and software.</v>
      </c>
      <c r="D125" s="24" t="str">
        <f>VLOOKUP($A125,Questions!$B$3:$I$256,8,FALSE)</f>
        <v>Follow-up inquiries for the vendor’s patching practices will be institution/implementation specific.</v>
      </c>
    </row>
    <row r="126" spans="1:4" ht="90" x14ac:dyDescent="0.2">
      <c r="A126" s="24" t="str">
        <f>'HECVAT - Full | Vendor Response'!A134</f>
        <v>CHNG-11</v>
      </c>
      <c r="B126" s="24" t="str">
        <f>VLOOKUP($A126,Questions!$B$3:$I$256,2,FALSE)</f>
        <v>Do you have policy and procedure, currently implemented, guiding how security risks are mitigated until patches can be applied?</v>
      </c>
      <c r="C126" s="24"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4" t="str">
        <f>VLOOKUP($A126,Questions!$B$3:$I$256,8,FALSE)</f>
        <v>Follow-up inquiries for the vendors patching practices will be institution/implementation specific.</v>
      </c>
    </row>
    <row r="127" spans="1:4" ht="75" x14ac:dyDescent="0.2">
      <c r="A127" s="24" t="str">
        <f>'HECVAT - Full | Vendor Response'!A135</f>
        <v>CHNG-12</v>
      </c>
      <c r="B127" s="24" t="str">
        <f>VLOOKUP($A127,Questions!$B$3:$I$256,2,FALSE)</f>
        <v>Are upgrades or system changes installed during off-peak hours or in a manner that does not impact the customer?</v>
      </c>
      <c r="C127" s="24"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4" t="str">
        <f>VLOOKUP($A127,Questions!$B$3:$I$256,8,FALSE)</f>
        <v>If the vendor's response does not cover the details outlined in the reasoning, follow-up and get specific responses, as needed.</v>
      </c>
    </row>
    <row r="128" spans="1:4" ht="75" x14ac:dyDescent="0.2">
      <c r="A128" s="24" t="str">
        <f>'HECVAT - Full | Vendor Response'!A136</f>
        <v>CHNG-13</v>
      </c>
      <c r="B128" s="24" t="str">
        <f>VLOOKUP($A128,Questions!$B$3:$I$256,2,FALSE)</f>
        <v>Do procedures exist to provide that emergency changes are documented and authorized (including after the fact approval)?</v>
      </c>
      <c r="C128" s="24"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4" t="str">
        <f>VLOOKUP($A128,Questions!$B$3:$I$256,8,FALSE)</f>
        <v>Follow-up with a robust question set if a vendor cannot clearly state full-control of the integrity of their system(s).</v>
      </c>
    </row>
    <row r="129" spans="1:5" ht="120" x14ac:dyDescent="0.2">
      <c r="A129" s="24" t="str">
        <f>'HECVAT - Full | Vendor Response'!A137</f>
        <v>CHNG-14</v>
      </c>
      <c r="B129" s="24" t="str">
        <f>VLOOKUP($A129,Questions!$B$3:$I$256,2,FALSE)</f>
        <v>Do you have an implemented system configuration management process? (e.g. secure "gold" images, etc.)</v>
      </c>
      <c r="C129" s="24"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4"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4" t="str">
        <f>'HECVAT - Full | Vendor Response'!A138</f>
        <v>CHNG-15</v>
      </c>
      <c r="B130" s="24" t="str">
        <f>VLOOKUP($A130,Questions!$B$3:$I$256,2,FALSE)</f>
        <v>Do you have a systems management and configuration strategy that encompasses servers, appliances, cloud services, applications, and mobile devices (company and employee owned)?</v>
      </c>
      <c r="C130" s="24"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4"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7" t="str">
        <f>IF($C$30="","Data",IF($C$30="Yes","Data - Optional based on QUALIFIER response.","Data"))</f>
        <v>Data</v>
      </c>
      <c r="B131" s="287"/>
      <c r="C131" s="19" t="str">
        <f>$C$22</f>
        <v>Reason for Question</v>
      </c>
      <c r="D131" s="19" t="str">
        <f>$D$22</f>
        <v>Follow-up Inquiries/Responses</v>
      </c>
    </row>
    <row r="132" spans="1:5" ht="135" x14ac:dyDescent="0.2">
      <c r="A132" s="24" t="str">
        <f>'HECVAT - Full | Vendor Response'!A140</f>
        <v>DATA-01</v>
      </c>
      <c r="B132" s="24" t="str">
        <f>VLOOKUP($A132,Questions!$B$3:$I$256,2,FALSE)</f>
        <v>Does the environment provide for dedicated single-tenant capabilities? If not, describe how your product or environment separates data from different customers (e.g., logically, physically, single tenancy, multi-tenancy).</v>
      </c>
      <c r="C132" s="24"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4" t="str">
        <f>VLOOKUP($A132,Questions!$B$3:$I$256,8,FALSE)</f>
        <v xml:space="preserve"> </v>
      </c>
      <c r="E132" s="240"/>
    </row>
    <row r="133" spans="1:5" ht="74.25" customHeight="1" x14ac:dyDescent="0.2">
      <c r="A133" s="24" t="str">
        <f>'HECVAT - Full | Vendor Response'!A141</f>
        <v>DATA-02</v>
      </c>
      <c r="B133" s="24" t="str">
        <f>VLOOKUP($A133,Questions!$B$3:$I$256,2,FALSE)</f>
        <v>Will Institution's data be stored on any devices (database servers, file servers, SAN, NAS, …) configured with non-RFC 1918/4193 (i.e. publicly routable) IP addresses?</v>
      </c>
      <c r="C133" s="24" t="str">
        <f>VLOOKUP($A133,Questions!$B$3:$I$256,7,FALSE)</f>
        <v>Systems that are directly exposed to public internet resources are at great risk than those that are not. Understanding the requirements for this configuration is important, particularly when assessing compensating controls.</v>
      </c>
      <c r="D133" s="24" t="str">
        <f>VLOOKUP($A133,Questions!$B$3:$I$256,8,FALSE)</f>
        <v>Ask the vendor about their infrastructure and if there is a solution that eliminates the need for this environment.</v>
      </c>
    </row>
    <row r="134" spans="1:5" ht="68" customHeight="1" x14ac:dyDescent="0.2">
      <c r="A134" s="24" t="str">
        <f>'HECVAT - Full | Vendor Response'!A142</f>
        <v>DATA-03</v>
      </c>
      <c r="B134" s="24" t="str">
        <f>VLOOKUP($A134,Questions!$B$3:$I$256,2,FALSE)</f>
        <v>Is sensitive data encrypted, using secure protocols/algorithms, in transport? (e.g. system-to-client)</v>
      </c>
      <c r="C134" s="24" t="str">
        <f>VLOOKUP($A134,Questions!$B$3:$I$256,7,FALSE)</f>
        <v>The need for encryption in transport is unique to your institution's implementation of a system. In particular, the data flow between the system and the end-users of the software/product/service.</v>
      </c>
      <c r="D134" s="24" t="str">
        <f>VLOOKUP($A134,Questions!$B$3:$I$256,8,FALSE)</f>
        <v>Follow-up inquiries for data encryption between the system and end-users will be institution/implementation specific.</v>
      </c>
    </row>
    <row r="135" spans="1:5" ht="68" customHeight="1" x14ac:dyDescent="0.2">
      <c r="A135" s="24" t="str">
        <f>'HECVAT - Full | Vendor Response'!A143</f>
        <v>DATA-04</v>
      </c>
      <c r="B135" s="24" t="str">
        <f>VLOOKUP($A135,Questions!$B$3:$I$256,2,FALSE)</f>
        <v>Is sensitive data encrypted, using secure protocols/algorithms, in storage? (e.g. disk encryption, at-rest, files, and within a running database)</v>
      </c>
      <c r="C135" s="24" t="str">
        <f>VLOOKUP($A135,Questions!$B$3:$I$256,7,FALSE)</f>
        <v>The need for encryption at-rest is unique to your institution's implementation of a system. In particular, system components, architectures, and data flows, all factor into the need for this control.</v>
      </c>
      <c r="D135" s="24" t="str">
        <f>VLOOKUP($A135,Questions!$B$3:$I$256,8,FALSE)</f>
        <v>Follow-up inquiries for data encryption at-rest will be institution/implementation specific.</v>
      </c>
    </row>
    <row r="136" spans="1:5" ht="90" x14ac:dyDescent="0.2">
      <c r="A136" s="24" t="str">
        <f>'HECVAT - Full | Vendor Response'!A144</f>
        <v>DATA-05</v>
      </c>
      <c r="B136" s="24" t="str">
        <f>VLOOKUP($A136,Questions!$B$3:$I$256,2,FALSE)</f>
        <v>Do all cryptographic modules in use in your product conform to the Federal Information Processing Standards (FIPS PUB 140-2)?</v>
      </c>
      <c r="C136" s="24"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4"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4" t="str">
        <f>'HECVAT - Full | Vendor Response'!A145</f>
        <v>DATA-06</v>
      </c>
      <c r="B137" s="24" t="str">
        <f>VLOOKUP($A137,Questions!$B$3:$I$256,2,FALSE)</f>
        <v>At the completion of this contract, will data be returned to the institution and deleted from all your systems and archives?</v>
      </c>
      <c r="C137" s="24"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4" t="str">
        <f>VLOOKUP($A137,Questions!$B$3:$I$256,8,FALSE)</f>
        <v>A vendor's response should be clear and concise. Be wary of vague responses to this questions and inquire about export specifics, as needed.</v>
      </c>
    </row>
    <row r="138" spans="1:5" ht="75" x14ac:dyDescent="0.2">
      <c r="A138" s="24" t="str">
        <f>'HECVAT - Full | Vendor Response'!A146</f>
        <v>DATA-07</v>
      </c>
      <c r="B138" s="24" t="str">
        <f>VLOOKUP($A138,Questions!$B$3:$I$256,2,FALSE)</f>
        <v>Will the institution's data be available within the system for a period of time at the completion of this contract?</v>
      </c>
      <c r="C138" s="24"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4" t="str">
        <f>VLOOKUP($A138,Questions!$B$3:$I$256,8,FALSE)</f>
        <v>A vendor's response should be clear and concise. Be wary of vague responses to this questions and inquire about export specifics, as needed.</v>
      </c>
    </row>
    <row r="139" spans="1:5" ht="76.5" customHeight="1" x14ac:dyDescent="0.2">
      <c r="A139" s="24" t="str">
        <f>'HECVAT - Full | Vendor Response'!A147</f>
        <v>DATA-08</v>
      </c>
      <c r="B139" s="24" t="str">
        <f>VLOOKUP($A139,Questions!$B$3:$I$256,2,FALSE)</f>
        <v>Can the Institution extract a full or partial backup of data?</v>
      </c>
      <c r="C139" s="24"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4" t="str">
        <f>VLOOKUP($A139,Questions!$B$3:$I$256,8,FALSE)</f>
        <v>A vendor's response should be clear and concise. Be wary of vague responses to this questions and inquire about export specifics, as needed.</v>
      </c>
    </row>
    <row r="140" spans="1:5" ht="90" x14ac:dyDescent="0.2">
      <c r="A140" s="24" t="str">
        <f>'HECVAT - Full | Vendor Response'!A148</f>
        <v>DATA-09</v>
      </c>
      <c r="B140" s="24" t="str">
        <f>VLOOKUP($A140,Questions!$B$3:$I$256,2,FALSE)</f>
        <v>Are ownership rights to all data, inputs, outputs, and metadata retained by the institution?</v>
      </c>
      <c r="C140" s="24"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4" t="str">
        <f>VLOOKUP($A140,Questions!$B$3:$I$256,8,FALSE)</f>
        <v>If a vendor's response is unsatisfactory, engage institutional counsel to appropriately address any ownership concerns.</v>
      </c>
    </row>
    <row r="141" spans="1:5" ht="60" x14ac:dyDescent="0.2">
      <c r="A141" s="24" t="str">
        <f>'HECVAT - Full | Vendor Response'!A149</f>
        <v>DATA-10</v>
      </c>
      <c r="B141" s="24" t="str">
        <f>VLOOKUP($A141,Questions!$B$3:$I$256,2,FALSE)</f>
        <v>Are these rights retained even through a provider acquisition or bankruptcy event?</v>
      </c>
      <c r="C141" s="24" t="str">
        <f>VLOOKUP($A141,Questions!$B$3:$I$256,7,FALSE)</f>
        <v>This question clarifies the position of the institution in the case of acquisition or bankruptcy. Expect clear responses to this question - if vague, be sure to follow-up based on institutional counsel guidance.</v>
      </c>
      <c r="D141" s="24" t="str">
        <f>VLOOKUP($A141,Questions!$B$3:$I$256,8,FALSE)</f>
        <v>If a vendor's response is unsatisfactory, engage institutional counsel to appropriately address any ownership concerns.</v>
      </c>
    </row>
    <row r="142" spans="1:5" ht="92.25" customHeight="1" x14ac:dyDescent="0.2">
      <c r="A142" s="24" t="str">
        <f>'HECVAT - Full | Vendor Response'!A150</f>
        <v>DATA-11</v>
      </c>
      <c r="B142" s="24" t="str">
        <f>VLOOKUP($A142,Questions!$B$3:$I$256,2,FALSE)</f>
        <v>In the event of imminent bankruptcy, closing of business, or retirement of service, will you provide 90 days for customers to get their data out of the system and migrate applications?</v>
      </c>
      <c r="C142" s="24" t="str">
        <f>VLOOKUP($A142,Questions!$B$3:$I$256,7,FALSE)</f>
        <v>This question clarifies the position of the institution in the case of acquisition or bankruptcy. Expect clear responses to this question - if vague, be sure to follow-up based on institutional counsel guidance.</v>
      </c>
      <c r="D142" s="24" t="str">
        <f>VLOOKUP($A142,Questions!$B$3:$I$256,8,FALSE)</f>
        <v>If a vendor's response is unsatisfactory, engage institutional counsel to appropriately address any ownership concerns.</v>
      </c>
    </row>
    <row r="143" spans="1:5" ht="90" x14ac:dyDescent="0.2">
      <c r="A143" s="24" t="str">
        <f>'HECVAT - Full | Vendor Response'!A151</f>
        <v>DATA-12</v>
      </c>
      <c r="B143" s="24" t="str">
        <f>VLOOKUP($A143,Questions!$B$3:$I$256,2,FALSE)</f>
        <v>Are involatile backup copies made according to pre-defined schedules and securely stored and protected?</v>
      </c>
      <c r="C143" s="24"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4" t="str">
        <f>VLOOKUP($A143,Questions!$B$3:$I$256,8,FALSE)</f>
        <v>An institution's use case will drive the requirements for backup strategy. Ensure that the institution's use case and risk tolerance can be met by vendor systems.</v>
      </c>
    </row>
    <row r="144" spans="1:5" ht="64.5" customHeight="1" x14ac:dyDescent="0.2">
      <c r="A144" s="24" t="str">
        <f>'HECVAT - Full | Vendor Response'!A152</f>
        <v>DATA-13</v>
      </c>
      <c r="B144" s="24" t="str">
        <f>VLOOKUP($A144,Questions!$B$3:$I$256,2,FALSE)</f>
        <v>Do current backups include all operating system software, utilities, security software, application software, and data files necessary for recovery?</v>
      </c>
      <c r="C144" s="24" t="str">
        <f>VLOOKUP($A144,Questions!$B$3:$I$256,7,FALSE)</f>
        <v>The purpose of this question is to define the scope of backup operations and the scope at which a vendor may readily recover when backup restoration is required.</v>
      </c>
      <c r="D144" s="24" t="str">
        <f>VLOOKUP($A144,Questions!$B$3:$I$256,8,FALSE)</f>
        <v>Follow-up inquiries for backup content scope will be institution/implementation specific.</v>
      </c>
    </row>
    <row r="145" spans="1:4" ht="75" x14ac:dyDescent="0.2">
      <c r="A145" s="24" t="str">
        <f>'HECVAT - Full | Vendor Response'!A153</f>
        <v>DATA-14</v>
      </c>
      <c r="B145" s="24" t="str">
        <f>VLOOKUP($A145,Questions!$B$3:$I$256,2,FALSE)</f>
        <v>Are you performing off site backups? (i.e. digitally moved off site)</v>
      </c>
      <c r="C145" s="24"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4" t="str">
        <f>VLOOKUP($A145,Questions!$B$3:$I$256,8,FALSE)</f>
        <v>Follow-up inquiries for offsite, digital backups will be institution/implementation specific.</v>
      </c>
    </row>
    <row r="146" spans="1:4" ht="80.25" customHeight="1" x14ac:dyDescent="0.2">
      <c r="A146" s="24" t="str">
        <f>'HECVAT - Full | Vendor Response'!A154</f>
        <v>DATA-15</v>
      </c>
      <c r="B146" s="24" t="str">
        <f>VLOOKUP($A146,Questions!$B$3:$I$256,2,FALSE)</f>
        <v>Are physical backups taken off site? (i.e. physically moved off site)</v>
      </c>
      <c r="C146" s="24" t="str">
        <f>VLOOKUP($A146,Questions!$B$3:$I$256,7,FALSE)</f>
        <v xml:space="preserve">When data is moved physically (e.g. HDD, print, etc.) offsite, the policies and implemented procedures are important to know. Unencrypted data taken outside secured areas introduces unnecessary risks. </v>
      </c>
      <c r="D146" s="24" t="str">
        <f>VLOOKUP($A146,Questions!$B$3:$I$256,8,FALSE)</f>
        <v>Follow-up inquiries for offsite, physical backups will be institution/implementation specific.</v>
      </c>
    </row>
    <row r="147" spans="1:4" ht="90" x14ac:dyDescent="0.2">
      <c r="A147" s="24" t="str">
        <f>'HECVAT - Full | Vendor Response'!A155</f>
        <v>DATA-16</v>
      </c>
      <c r="B147" s="24" t="str">
        <f>VLOOKUP($A147,Questions!$B$3:$I$256,2,FALSE)</f>
        <v>Do backups containing the institution's data ever leave the Institution's Data Zone either physically or via network routing?</v>
      </c>
      <c r="C147" s="24"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4" t="str">
        <f>VLOOKUP($A147,Questions!$B$3:$I$256,8,FALSE)</f>
        <v>Follow-up inquiries for data backup procedures/practices will be institution/implementation specific.</v>
      </c>
    </row>
    <row r="148" spans="1:4" ht="75" x14ac:dyDescent="0.2">
      <c r="A148" s="24" t="str">
        <f>'HECVAT - Full | Vendor Response'!A156</f>
        <v>DATA-17</v>
      </c>
      <c r="B148" s="24" t="str">
        <f>VLOOKUP($A148,Questions!$B$3:$I$256,2,FALSE)</f>
        <v>Are data backups encrypted?</v>
      </c>
      <c r="C148" s="24" t="str">
        <f>VLOOKUP($A148,Questions!$B$3:$I$256,7,FALSE)</f>
        <v>The need for encryption at-rest (for backups) is unique to your institution's implementation of a system. In particular, system components, architectures, and data flows, all factor into the need for this control.</v>
      </c>
      <c r="D148" s="24" t="str">
        <f>VLOOKUP($A148,Questions!$B$3:$I$256,8,FALSE)</f>
        <v>Follow-up inquiries for data backup encryption at-rest will be institution/implementation specific.</v>
      </c>
    </row>
    <row r="149" spans="1:4" ht="105" x14ac:dyDescent="0.2">
      <c r="A149" s="24" t="str">
        <f>'HECVAT - Full | Vendor Response'!A157</f>
        <v>DATA-18</v>
      </c>
      <c r="B149" s="24" t="str">
        <f>VLOOKUP($A149,Questions!$B$3:$I$256,2,FALSE)</f>
        <v>Do you have a cryptographic key management process (generation, exchange, storage, safeguards, use, vetting, and replacement), that is documented and currently implemented, for all system components? (e.g. database, system, web, etc.)</v>
      </c>
      <c r="C149" s="24"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4" t="str">
        <f>VLOOKUP($A149,Questions!$B$3:$I$256,8,FALSE)</f>
        <v>Follow-up with the vendor to ensure that all components of the system are consider. This includes, system-to-system, system-to-client, applications, system accounts, etc.</v>
      </c>
    </row>
    <row r="150" spans="1:4" ht="75" x14ac:dyDescent="0.2">
      <c r="A150" s="24" t="str">
        <f>'HECVAT - Full | Vendor Response'!A158</f>
        <v>DATA-19</v>
      </c>
      <c r="B150" s="24" t="str">
        <f>VLOOKUP($A150,Questions!$B$3:$I$256,2,FALSE)</f>
        <v>Do you have a media handling process, that is documented and currently implemented that meets established business needs and regulatory requirements, including end-of-life, repurposing, and data sanitization procedures?</v>
      </c>
      <c r="C150" s="24"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4"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4" t="str">
        <f>'HECVAT - Full | Vendor Response'!A159</f>
        <v>DATA-20</v>
      </c>
      <c r="B151" s="24" t="str">
        <f>VLOOKUP($A151,Questions!$B$3:$I$256,2,FALSE)</f>
        <v>Does the process described in DATA-19 adhere to DoD 5220.22-M and/or NIST SP 800-88 standards?</v>
      </c>
      <c r="C151" s="24"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4" t="str">
        <f>VLOOKUP($A151,Questions!$B$3:$I$256,8,FALSE)</f>
        <v>Follow-up inquiries for DoD 5220.22-M and/or SP800-88 standards will be institution specific.</v>
      </c>
    </row>
    <row r="152" spans="1:4" ht="75" x14ac:dyDescent="0.2">
      <c r="A152" s="24" t="str">
        <f>'HECVAT - Full | Vendor Response'!A160</f>
        <v>DATA-21</v>
      </c>
      <c r="B152" s="24" t="str">
        <f>VLOOKUP($A152,Questions!$B$3:$I$256,2,FALSE)</f>
        <v>Is media used for long-term retention of business data and archival purposes stored in a secure, environmentally protected area?</v>
      </c>
      <c r="C152" s="24"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4"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4" t="str">
        <f>'HECVAT - Full | Vendor Response'!A161</f>
        <v>DATA-22</v>
      </c>
      <c r="B153" s="24" t="str">
        <f>VLOOKUP($A153,Questions!$B$3:$I$256,2,FALSE)</f>
        <v>Will you handle data in a FERPA compliant manner?</v>
      </c>
      <c r="C153" s="24" t="str">
        <f>VLOOKUP($A153,Questions!$B$3:$I$256,7,FALSE)</f>
        <v>Standard documentation, relevant to institution implementations requiring FERPA compliance.</v>
      </c>
      <c r="D153" s="24" t="str">
        <f>VLOOKUP($A153,Questions!$B$3:$I$256,8,FALSE)</f>
        <v>Follow-up inquiries for FERPA compliance details will be institution/implementation specific.</v>
      </c>
    </row>
    <row r="154" spans="1:4" ht="90" x14ac:dyDescent="0.2">
      <c r="A154" s="24" t="str">
        <f>'HECVAT - Full | Vendor Response'!A162</f>
        <v>DATA-23</v>
      </c>
      <c r="B154" s="24" t="str">
        <f>VLOOKUP($A154,Questions!$B$3:$I$256,2,FALSE)</f>
        <v>Does your staff (or third party) have access to Institutional data (e.g., financial, PHI or other sensitive information) through any means?</v>
      </c>
      <c r="C154" s="24"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4"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4" t="str">
        <f>'HECVAT - Full | Vendor Response'!A163</f>
        <v>DATA-24</v>
      </c>
      <c r="B155" s="24" t="str">
        <f>VLOOKUP($A155,Questions!$B$3:$I$256,2,FALSE)</f>
        <v>Do you have a documented and currently implemented strategy for securing employee workstations when they work remotely? (i.e. not in a trusted computing environment)</v>
      </c>
      <c r="C155" s="24"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4"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7" t="str">
        <f>IF($C$30="","Datacenter",IF($C$30="Yes","Datacenter - Optional based on QUALIFIER response.","Datacenter"))</f>
        <v>Datacenter</v>
      </c>
      <c r="B156" s="287"/>
      <c r="C156" s="19" t="str">
        <f>$C$22</f>
        <v>Reason for Question</v>
      </c>
      <c r="D156" s="19" t="str">
        <f>$D$22</f>
        <v>Follow-up Inquiries/Responses</v>
      </c>
    </row>
    <row r="157" spans="1:4" ht="180" x14ac:dyDescent="0.2">
      <c r="A157" s="24" t="str">
        <f>'HECVAT - Full | Vendor Response'!A165</f>
        <v>DCTR-01</v>
      </c>
      <c r="B157" s="24" t="str">
        <f>VLOOKUP($A157,Questions!$B$3:$I$256,2,FALSE)</f>
        <v>Does the hosting provider have a SOC 2 Type 2 report available?</v>
      </c>
      <c r="C157" s="24"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4" t="str">
        <f>VLOOKUP($A157,Questions!$B$3:$I$256,8,FALSE)</f>
        <v>Follow-up inquiries for additional vendor's SOC 2 Type 2 reports will be institution/implementation specific.</v>
      </c>
    </row>
    <row r="158" spans="1:4" ht="135" x14ac:dyDescent="0.2">
      <c r="A158" s="24" t="str">
        <f>'HECVAT - Full | Vendor Response'!A166</f>
        <v>DCTR-02</v>
      </c>
      <c r="B158" s="24" t="str">
        <f>VLOOKUP($A158,Questions!$B$3:$I$256,2,FALSE)</f>
        <v>Are you generally able to accommodate storing each institution's data within their geographic region?</v>
      </c>
      <c r="C158" s="24"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4"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4" t="str">
        <f>'HECVAT - Full | Vendor Response'!A167</f>
        <v>DCTR-03</v>
      </c>
      <c r="B159" s="24" t="str">
        <f>VLOOKUP($A159,Questions!$B$3:$I$256,2,FALSE)</f>
        <v>Are the data centers staffed 24 hours a day, seven days a week (i.e., 24x7x365)?</v>
      </c>
      <c r="C159" s="24"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4" t="str">
        <f>VLOOKUP($A159,Questions!$B$3:$I$256,8,FALSE)</f>
        <v>Follow-up inquiries for data center staffing will be institution/implementation specific.</v>
      </c>
    </row>
    <row r="160" spans="1:4" ht="90" x14ac:dyDescent="0.2">
      <c r="A160" s="24" t="str">
        <f>'HECVAT - Full | Vendor Response'!A168</f>
        <v>DCTR-04</v>
      </c>
      <c r="B160" s="24" t="str">
        <f>VLOOKUP($A160,Questions!$B$3:$I$256,2,FALSE)</f>
        <v>Are your servers separated from other companies via a physical barrier, such as a cage or hardened walls?</v>
      </c>
      <c r="C160" s="24"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4" t="str">
        <f>VLOOKUP($A160,Questions!$B$3:$I$256,8,FALSE)</f>
        <v>Follow-up inquiries for system physical security will be institution/implementation specific.</v>
      </c>
    </row>
    <row r="161" spans="1:5" ht="92.25" customHeight="1" x14ac:dyDescent="0.2">
      <c r="A161" s="24" t="str">
        <f>'HECVAT - Full | Vendor Response'!A169</f>
        <v>DCTR-05</v>
      </c>
      <c r="B161" s="24" t="str">
        <f>VLOOKUP($A161,Questions!$B$3:$I$256,2,FALSE)</f>
        <v>Does a physical barrier fully enclose the physical space preventing unauthorized physical contact with any of your devices?</v>
      </c>
      <c r="C161" s="24"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4" t="str">
        <f>VLOOKUP($A161,Questions!$B$3:$I$256,8,FALSE)</f>
        <v>Follow-up inquiries for system physical security will be institution/implementation specific.</v>
      </c>
    </row>
    <row r="162" spans="1:5" ht="92.25" customHeight="1" x14ac:dyDescent="0.2">
      <c r="A162" s="24" t="str">
        <f>'HECVAT - Full | Vendor Response'!A170</f>
        <v>DCTR-06</v>
      </c>
      <c r="B162" s="24" t="str">
        <f>VLOOKUP($A162,Questions!$B$3:$I$256,2,FALSE)</f>
        <v>Are your primary and secondary data centers geographically diverse?</v>
      </c>
      <c r="C162" s="24" t="str">
        <f>VLOOKUP($A162,Questions!$B$3:$I$256,7,FALSE)</f>
        <v xml:space="preserve"> </v>
      </c>
      <c r="D162" s="24" t="str">
        <f>VLOOKUP($A162,Questions!$B$3:$I$256,8,FALSE)</f>
        <v xml:space="preserve"> </v>
      </c>
      <c r="E162" s="240"/>
    </row>
    <row r="163" spans="1:5" ht="90" x14ac:dyDescent="0.2">
      <c r="A163" s="24" t="str">
        <f>'HECVAT - Full | Vendor Response'!A171</f>
        <v>DCTR-07</v>
      </c>
      <c r="B163" s="24" t="str">
        <f>VLOOKUP($A163,Questions!$B$3:$I$256,2,FALSE)</f>
        <v>If outsourced or co-located, is there a contract in place to prevent data from leaving the Institution's Data Zone?</v>
      </c>
      <c r="C163" s="24"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4" t="str">
        <f>VLOOKUP($A163,Questions!$B$3:$I$256,8,FALSE)</f>
        <v>Follow-up inquiries for data backup procedures/practices will be institution/implementation specific.</v>
      </c>
    </row>
    <row r="164" spans="1:5" ht="45" x14ac:dyDescent="0.2">
      <c r="A164" s="24" t="str">
        <f>'HECVAT - Full | Vendor Response'!A172</f>
        <v>DCTR-08</v>
      </c>
      <c r="B164" s="24" t="str">
        <f>VLOOKUP($A164,Questions!$B$3:$I$256,2,FALSE)</f>
        <v>What Tier Level is your data center (per levels defined by the Uptime Institute)?</v>
      </c>
      <c r="C164" s="24" t="str">
        <f>VLOOKUP($A164,Questions!$B$3:$I$256,7,FALSE)</f>
        <v>Standard documentation, relevant to institutions requiring a vendor to maintain a specific Uptime Institute Tier Level.</v>
      </c>
      <c r="D164" s="24" t="str">
        <f>VLOOKUP($A164,Questions!$B$3:$I$256,8,FALSE)</f>
        <v>Follow-up inquiries for Uptime Institute Tier Level details will be institution/implementation specific.</v>
      </c>
    </row>
    <row r="165" spans="1:5" ht="45" x14ac:dyDescent="0.2">
      <c r="A165" s="24" t="str">
        <f>'HECVAT - Full | Vendor Response'!A173</f>
        <v>DCTR-09</v>
      </c>
      <c r="B165" s="24" t="str">
        <f>VLOOKUP($A165,Questions!$B$3:$I$256,2,FALSE)</f>
        <v>Is the service hosted in a high availability environment?</v>
      </c>
      <c r="C165" s="24" t="str">
        <f>VLOOKUP($A165,Questions!$B$3:$I$256,7,FALSE)</f>
        <v xml:space="preserve">In the context of the CIA triad, this question is focused on the availability of a system (or set of systems). </v>
      </c>
      <c r="D165" s="24" t="str">
        <f>VLOOKUP($A165,Questions!$B$3:$I$256,8,FALSE)</f>
        <v>The weight placed on the vendor's response will be specific to the institution's use case and software/product/service requirements.</v>
      </c>
    </row>
    <row r="166" spans="1:5" ht="45" x14ac:dyDescent="0.2">
      <c r="A166" s="24" t="str">
        <f>'HECVAT - Full | Vendor Response'!A174</f>
        <v>DCTR-10</v>
      </c>
      <c r="B166" s="24" t="str">
        <f>VLOOKUP($A166,Questions!$B$3:$I$256,2,FALSE)</f>
        <v xml:space="preserve">Is redundant power available for all datacenters where institution data will reside? </v>
      </c>
      <c r="C166" s="24" t="str">
        <f>VLOOKUP($A166,Questions!$B$3:$I$256,7,FALSE)</f>
        <v xml:space="preserve">In the context of the CIA triad, this question is focused on the availability of a system (or set of systems). </v>
      </c>
      <c r="D166" s="24" t="str">
        <f>VLOOKUP($A166,Questions!$B$3:$I$256,8,FALSE)</f>
        <v>The weight placed on the vendor's response will be specific to the institution's use case and software/product/service requirements.</v>
      </c>
    </row>
    <row r="167" spans="1:5" ht="75" x14ac:dyDescent="0.2">
      <c r="A167" s="24" t="str">
        <f>'HECVAT - Full | Vendor Response'!A175</f>
        <v>DCTR-11</v>
      </c>
      <c r="B167" s="24" t="str">
        <f>VLOOKUP($A167,Questions!$B$3:$I$256,2,FALSE)</f>
        <v>Are redundant power strategies tested?</v>
      </c>
      <c r="C167" s="24"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4" t="str">
        <f>VLOOKUP($A167,Questions!$B$3:$I$256,8,FALSE)</f>
        <v>Follow-up inquiries for redundant power testing details will be institution/implementation specific.</v>
      </c>
    </row>
    <row r="168" spans="1:5" ht="48" customHeight="1" x14ac:dyDescent="0.2">
      <c r="A168" s="24" t="str">
        <f>'HECVAT - Full | Vendor Response'!A176</f>
        <v>DCTR-12</v>
      </c>
      <c r="B168" s="24" t="str">
        <f>VLOOKUP($A168,Questions!$B$3:$I$256,2,FALSE)</f>
        <v>Describe or provide a reference to the availability of cooling and fire suppression systems in all datacenters where institution data will reside.</v>
      </c>
      <c r="C168" s="24" t="str">
        <f>VLOOKUP($A168,Questions!$B$3:$I$256,7,FALSE)</f>
        <v xml:space="preserve"> </v>
      </c>
      <c r="D168" s="24" t="str">
        <f>VLOOKUP($A168,Questions!$B$3:$I$256,8,FALSE)</f>
        <v xml:space="preserve"> </v>
      </c>
      <c r="E168" s="240"/>
    </row>
    <row r="169" spans="1:5" ht="64.25" customHeight="1" x14ac:dyDescent="0.2">
      <c r="A169" s="24" t="str">
        <f>'HECVAT - Full | Vendor Response'!A177</f>
        <v>DCTR-13</v>
      </c>
      <c r="B169" s="24" t="str">
        <f>VLOOKUP($A169,Questions!$B$3:$I$256,2,FALSE)</f>
        <v>Do you have Internet Service Provider (ISP) Redundancy?</v>
      </c>
      <c r="C169" s="24" t="str">
        <f>VLOOKUP($A169,Questions!$B$3:$I$256,7,FALSE)</f>
        <v xml:space="preserve">In the context of the CIA triad, this question is focused on the availability of a system (or set of systems). </v>
      </c>
      <c r="D169" s="24" t="str">
        <f>VLOOKUP($A169,Questions!$B$3:$I$256,8,FALSE)</f>
        <v>The weight placed on the vendor's response will be specific to the institution's use case and software/product/service requirements.</v>
      </c>
    </row>
    <row r="170" spans="1:5" s="1" customFormat="1" ht="48" customHeight="1" x14ac:dyDescent="0.2">
      <c r="A170" s="24" t="str">
        <f>'HECVAT - Full | Vendor Response'!A178</f>
        <v>DCTR-14</v>
      </c>
      <c r="B170" s="24" t="str">
        <f>VLOOKUP($A170,Questions!$B$3:$I$256,2,FALSE)</f>
        <v>Does every datacenter where the Institution's data will reside have multiple telephone company or network provider entrances to the facility?</v>
      </c>
      <c r="C170" s="24" t="str">
        <f>VLOOKUP($A170,Questions!$B$3:$I$256,7,FALSE)</f>
        <v xml:space="preserve">In the context of the CIA triad, this question is focused on the availability of a system (or set of systems). </v>
      </c>
      <c r="D170" s="24" t="str">
        <f>VLOOKUP($A170,Questions!$B$3:$I$256,8,FALSE)</f>
        <v>The weight placed on the vendor's response will be specific to the institution's use case and software/product/service requirements.</v>
      </c>
    </row>
    <row r="171" spans="1:5" ht="60" x14ac:dyDescent="0.2">
      <c r="A171" s="24" t="str">
        <f>'HECVAT - Full | Vendor Response'!A179</f>
        <v>DCTR-15</v>
      </c>
      <c r="B171" s="24" t="str">
        <f>VLOOKUP($A171,Questions!$B$3:$I$256,2,FALSE)</f>
        <v>Are you requiring multi-factor authentication for administrators of your cloud environment?</v>
      </c>
      <c r="C171" s="24" t="str">
        <f>VLOOKUP($A171,Questions!$B$3:$I$256,7,FALSE)</f>
        <v xml:space="preserve">2FA/MFA, implemented correctly, strengthens the security state of a system. 2FA/MFA is commonly implemented and in many use cases, a requirement for account protection purposes. </v>
      </c>
      <c r="D171" s="24" t="str">
        <f>VLOOKUP($A171,Questions!$B$3:$I$256,8,FALSE)</f>
        <v>Ask the vendor about hardware and software options, future roadmap for implementations and support, etc.</v>
      </c>
    </row>
    <row r="172" spans="1:5" ht="48" customHeight="1" x14ac:dyDescent="0.2">
      <c r="A172" s="24" t="str">
        <f>'HECVAT - Full | Vendor Response'!A180</f>
        <v>DCTR-16</v>
      </c>
      <c r="B172" s="24" t="str">
        <f>VLOOKUP($A172,Questions!$B$3:$I$256,2,FALSE)</f>
        <v>Are you using your cloud providers available hardening tools or pre-hardened images?</v>
      </c>
      <c r="C172" s="24" t="str">
        <f>VLOOKUP($A172,Questions!$B$3:$I$256,7,FALSE)</f>
        <v xml:space="preserve">In the context of the CIA triad, this question is focused on the integrity of a system (or set of systems). </v>
      </c>
      <c r="D172" s="24" t="str">
        <f>VLOOKUP($A172,Questions!$B$3:$I$256,8,FALSE)</f>
        <v>Ask the vendor about their system lifecycle practices and security methodology.</v>
      </c>
    </row>
    <row r="173" spans="1:5" ht="105" x14ac:dyDescent="0.2">
      <c r="A173" s="24" t="str">
        <f>'HECVAT - Full | Vendor Response'!A181</f>
        <v>DCTR-17</v>
      </c>
      <c r="B173" s="24" t="str">
        <f>VLOOKUP($A173,Questions!$B$3:$I$256,2,FALSE)</f>
        <v>Does your cloud vendor have access to your encryption keys?</v>
      </c>
      <c r="C173" s="24"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4" t="str">
        <f>VLOOKUP($A173,Questions!$B$3:$I$256,8,FALSE)</f>
        <v>Follow-up with the vendor to ensure that all components of the system are consider. This includes, system-to-system, system-to-client, applications, system accounts, etc.</v>
      </c>
    </row>
    <row r="174" spans="1:5" ht="36" customHeight="1" x14ac:dyDescent="0.2">
      <c r="A174" s="287" t="str">
        <f>IF(OR($C$28="No",$C$30="Yes"),"DRP - Respond to as many questions below as possible.","Disaster Recovery Plan")</f>
        <v>Disaster Recovery Plan</v>
      </c>
      <c r="B174" s="287"/>
      <c r="C174" s="19" t="str">
        <f>$C$22</f>
        <v>Reason for Question</v>
      </c>
      <c r="D174" s="19" t="str">
        <f>$D$22</f>
        <v>Follow-up Inquiries/Responses</v>
      </c>
    </row>
    <row r="175" spans="1:5" ht="111.75" customHeight="1" x14ac:dyDescent="0.2">
      <c r="A175" s="24" t="str">
        <f>'HECVAT - Full | Vendor Response'!A183</f>
        <v>DRPL-01</v>
      </c>
      <c r="B175" s="24" t="str">
        <f>VLOOKUP($A175,Questions!$B$3:$I$256,2,FALSE)</f>
        <v>Describe or provide a reference to your Disaster Recovery Plan (DRP).</v>
      </c>
      <c r="C175" s="24"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4"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4" t="str">
        <f>'HECVAT - Full | Vendor Response'!A184</f>
        <v>DRPL-02</v>
      </c>
      <c r="B176" s="24" t="str">
        <f>VLOOKUP($A176,Questions!$B$3:$I$256,2,FALSE)</f>
        <v>Is an owner assigned who is responsible for the maintenance and review of the DRP?</v>
      </c>
      <c r="C176" s="24" t="str">
        <f>VLOOKUP($A176,Questions!$B$3:$I$256,7,FALSE)</f>
        <v>Having a DRP and maintaining/updating/testing a DRP are very different. Establishing a responsible party is fundamental to this process and this question looks to verify that within the vendor.</v>
      </c>
      <c r="D176" s="24" t="str">
        <f>VLOOKUP($A176,Questions!$B$3:$I$256,8,FALSE)</f>
        <v>Follow-up inquiries for DRP responsible parties will be institution/implementation specific.</v>
      </c>
    </row>
    <row r="177" spans="1:4" ht="60" x14ac:dyDescent="0.2">
      <c r="A177" s="24" t="str">
        <f>'HECVAT - Full | Vendor Response'!A185</f>
        <v>DRPL-03</v>
      </c>
      <c r="B177" s="24" t="str">
        <f>VLOOKUP($A177,Questions!$B$3:$I$256,2,FALSE)</f>
        <v>Can the Institution review your DRP and supporting documentation?</v>
      </c>
      <c r="C177" s="24" t="str">
        <f>VLOOKUP($A177,Questions!$B$3:$I$256,7,FALSE)</f>
        <v>General inquiry for documentation. As DRPs may contain some sensitive data, a robust summary is appropriate in lieu of a full DRP.</v>
      </c>
      <c r="D177" s="24" t="str">
        <f>VLOOKUP($A177,Questions!$B$3:$I$256,8,FALSE)</f>
        <v>If the vendor states "No", you can ask for a summary, white paper, or blog. If unable to review the full plan, infer what you can from other DRP question responses.</v>
      </c>
    </row>
    <row r="178" spans="1:4" ht="90" x14ac:dyDescent="0.2">
      <c r="A178" s="24" t="str">
        <f>'HECVAT - Full | Vendor Response'!A186</f>
        <v>DRPL-04</v>
      </c>
      <c r="B178" s="24" t="str">
        <f>VLOOKUP($A178,Questions!$B$3:$I$256,2,FALSE)</f>
        <v>Are any disaster recovery locations outside the Institution's geographic region?</v>
      </c>
      <c r="C178" s="24"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4" t="str">
        <f>VLOOKUP($A178,Questions!$B$3:$I$256,8,FALSE)</f>
        <v>Follow-up inquiries for data backup procedures/practices will be institution/implementation specific.</v>
      </c>
    </row>
    <row r="179" spans="1:4" ht="84.75" customHeight="1" x14ac:dyDescent="0.2">
      <c r="A179" s="24" t="str">
        <f>'HECVAT - Full | Vendor Response'!A187</f>
        <v>DRPL-05</v>
      </c>
      <c r="B179" s="24" t="str">
        <f>VLOOKUP($A179,Questions!$B$3:$I$256,2,FALSE)</f>
        <v>Does your organization have a disaster recovery site or a contracted Disaster Recovery provider?</v>
      </c>
      <c r="C179" s="24"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4" t="str">
        <f>VLOOKUP($A179,Questions!$B$3:$I$256,8,FALSE)</f>
        <v>Follow-up inquiries for disaster recovery site practices will be institution/implementation specific.</v>
      </c>
    </row>
    <row r="180" spans="1:4" ht="75" x14ac:dyDescent="0.2">
      <c r="A180" s="24" t="str">
        <f>'HECVAT - Full | Vendor Response'!A188</f>
        <v>DRPL-06</v>
      </c>
      <c r="B180" s="24" t="str">
        <f>VLOOKUP($A180,Questions!$B$3:$I$256,2,FALSE)</f>
        <v>Does your organization conduct an annual test of relocating to this site for disaster recovery purposes?</v>
      </c>
      <c r="C180" s="24"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4" t="str">
        <f>VLOOKUP($A180,Questions!$B$3:$I$256,8,FALSE)</f>
        <v>If the vendor does not have a DRP, point them to https://www.sans.org/reading-room/whitepapers/recovery/disaster-recovery-plan-1164</v>
      </c>
    </row>
    <row r="181" spans="1:4" ht="60" x14ac:dyDescent="0.2">
      <c r="A181" s="24" t="str">
        <f>'HECVAT - Full | Vendor Response'!A189</f>
        <v>DRPL-07</v>
      </c>
      <c r="B181" s="24" t="str">
        <f>VLOOKUP($A181,Questions!$B$3:$I$256,2,FALSE)</f>
        <v>Is there a defined problem/issue escalation plan in your DRP for impacted clients?</v>
      </c>
      <c r="C181" s="24" t="str">
        <f>VLOOKUP($A181,Questions!$B$3:$I$256,7,FALSE)</f>
        <v>Notification expectations should be set early in the contract/assessment process. Timelines, correspondence medium, and playbook details are all aspects to keep in mind when assessing this response.</v>
      </c>
      <c r="D181" s="24" t="str">
        <f>VLOOKUP($A181,Questions!$B$3:$I$256,8,FALSE)</f>
        <v>If the vendor's response does not cover the details outlined in the reasoning, follow-up and get specific responses for each, as needed.</v>
      </c>
    </row>
    <row r="182" spans="1:4" ht="60" x14ac:dyDescent="0.2">
      <c r="A182" s="24" t="str">
        <f>'HECVAT - Full | Vendor Response'!A190</f>
        <v>DRPL-08</v>
      </c>
      <c r="B182" s="24" t="str">
        <f>VLOOKUP($A182,Questions!$B$3:$I$256,2,FALSE)</f>
        <v>Is there a documented communication plan in your DRP for impacted clients?</v>
      </c>
      <c r="C182" s="24" t="str">
        <f>VLOOKUP($A182,Questions!$B$3:$I$256,7,FALSE)</f>
        <v>Notification expectations should be set early in the contract/assessment process. Timelines, correspondence medium, and playbook details are all aspects to keep in mind when assessing this response.</v>
      </c>
      <c r="D182" s="24" t="str">
        <f>VLOOKUP($A182,Questions!$B$3:$I$256,8,FALSE)</f>
        <v>If the vendor's response does not cover the details outlined in the reasoning, follow-up and get specific responses for each, as needed.</v>
      </c>
    </row>
    <row r="183" spans="1:4" ht="83.25" customHeight="1" x14ac:dyDescent="0.2">
      <c r="A183" s="24" t="str">
        <f>'HECVAT - Full | Vendor Response'!A191</f>
        <v>DRPL-09</v>
      </c>
      <c r="B183" s="24" t="str">
        <f>VLOOKUP($A183,Questions!$B$3:$I$256,2,FALSE)</f>
        <v>Describe or provide a reference to how your disaster recovery plan is tested? (i.e. scope of DR tests, end-to-end testing, etc.)</v>
      </c>
      <c r="C183" s="24"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4" t="str">
        <f>VLOOKUP($A183,Questions!$B$3:$I$256,8,FALSE)</f>
        <v>If the vendor does not have a DRP, point them to https://www.sans.org/reading-room/whitepapers/recovery/disaster-recovery-plan-1164</v>
      </c>
    </row>
    <row r="184" spans="1:4" ht="83.25" customHeight="1" x14ac:dyDescent="0.2">
      <c r="A184" s="24" t="str">
        <f>'HECVAT - Full | Vendor Response'!A192</f>
        <v>DRPL-10</v>
      </c>
      <c r="B184" s="24" t="str">
        <f>VLOOKUP($A184,Questions!$B$3:$I$256,2,FALSE)</f>
        <v>Has the Disaster Recovery Plan been tested in the last year?</v>
      </c>
      <c r="C184" s="24"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4" t="str">
        <f>VLOOKUP($A184,Questions!$B$3:$I$256,8,FALSE)</f>
        <v>If the vendor does not have a DRP, point them to https://www.sans.org/reading-room/whitepapers/recovery/disaster-recovery-plan-1164</v>
      </c>
    </row>
    <row r="185" spans="1:4" ht="75" x14ac:dyDescent="0.2">
      <c r="A185" s="24" t="str">
        <f>'HECVAT - Full | Vendor Response'!A193</f>
        <v>DRPL-11</v>
      </c>
      <c r="B185" s="24" t="str">
        <f>VLOOKUP($A185,Questions!$B$3:$I$256,2,FALSE)</f>
        <v>Are all components of the DRP reviewed at least annually and updated as needed to reflect change?</v>
      </c>
      <c r="C185" s="24"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4" t="str">
        <f>VLOOKUP($A185,Questions!$B$3:$I$256,8,FALSE)</f>
        <v>If the vendor does not have a DRP, point them to https://www.sans.org/reading-room/whitepapers/recovery/disaster-recovery-plan-1164</v>
      </c>
    </row>
    <row r="186" spans="1:4" ht="36" customHeight="1" x14ac:dyDescent="0.2">
      <c r="A186" s="287" t="str">
        <f>IF($C$30="","Firewalls, IDS, IPS, and Networking",IF($C$30="Yes","FW/IDPS/Networks - Optional based on QUALIFIER response.","Firewalls, IDS, IPS, and Networking"))</f>
        <v>Firewalls, IDS, IPS, and Networking</v>
      </c>
      <c r="B186" s="287"/>
      <c r="C186" s="19" t="str">
        <f>$C$22</f>
        <v>Reason for Question</v>
      </c>
      <c r="D186" s="19" t="str">
        <f>$D$22</f>
        <v>Follow-up Inquiries/Responses</v>
      </c>
    </row>
    <row r="187" spans="1:4" ht="120" x14ac:dyDescent="0.2">
      <c r="A187" s="24" t="str">
        <f>'HECVAT - Full | Vendor Response'!A195</f>
        <v>FIDP-01</v>
      </c>
      <c r="B187" s="24" t="str">
        <f>VLOOKUP($A187,Questions!$B$3:$I$256,2,FALSE)</f>
        <v>Are you utilizing a stateful packet inspection (SPI) firewall?</v>
      </c>
      <c r="C187" s="24"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4"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4" t="str">
        <f>'HECVAT - Full | Vendor Response'!A196</f>
        <v>FIDP-02</v>
      </c>
      <c r="B188" s="24" t="str">
        <f>VLOOKUP($A188,Questions!$B$3:$I$256,2,FALSE)</f>
        <v>Is authority for firewall change approval documented?  Please list approver names or titles in Additional Info</v>
      </c>
      <c r="C188" s="24"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4"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4" t="str">
        <f>'HECVAT - Full | Vendor Response'!A197</f>
        <v>FIDP-03</v>
      </c>
      <c r="B189" s="24" t="str">
        <f>VLOOKUP($A189,Questions!$B$3:$I$256,2,FALSE)</f>
        <v>Do you have a documented policy for firewall change requests?</v>
      </c>
      <c r="C189" s="24"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4" t="str">
        <f>VLOOKUP($A189,Questions!$B$3:$I$256,8,FALSE)</f>
        <v>Follow-up inquiries for firewall change requests will be institution/implementation specific.</v>
      </c>
    </row>
    <row r="190" spans="1:4" ht="96" customHeight="1" x14ac:dyDescent="0.2">
      <c r="A190" s="24" t="str">
        <f>'HECVAT - Full | Vendor Response'!A198</f>
        <v>FIDP-04</v>
      </c>
      <c r="B190" s="24" t="str">
        <f>VLOOKUP($A190,Questions!$B$3:$I$256,2,FALSE)</f>
        <v>Have you implemented an Intrusion Detection System (network-based)?</v>
      </c>
      <c r="C190" s="24"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4"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4" t="str">
        <f>'HECVAT - Full | Vendor Response'!A199</f>
        <v>FIDP-05</v>
      </c>
      <c r="B191" s="24" t="str">
        <f>VLOOKUP($A191,Questions!$B$3:$I$256,2,FALSE)</f>
        <v>Have you implemented an Intrusion Prevention System (network-based)?</v>
      </c>
      <c r="C191" s="24"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4"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4" t="str">
        <f>'HECVAT - Full | Vendor Response'!A200</f>
        <v>FIDP-06</v>
      </c>
      <c r="B192" s="24" t="str">
        <f>VLOOKUP($A192,Questions!$B$3:$I$256,2,FALSE)</f>
        <v>Do you employ host-based intrusion detection?</v>
      </c>
      <c r="C192" s="24"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4"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4" t="str">
        <f>'HECVAT - Full | Vendor Response'!A201</f>
        <v>FIDP-07</v>
      </c>
      <c r="B193" s="24" t="str">
        <f>VLOOKUP($A193,Questions!$B$3:$I$256,2,FALSE)</f>
        <v>Do you employ host-based intrusion prevention?</v>
      </c>
      <c r="C193" s="24"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4"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4" t="str">
        <f>'HECVAT - Full | Vendor Response'!A202</f>
        <v>FIDP-08</v>
      </c>
      <c r="B194" s="24" t="str">
        <f>VLOOKUP($A194,Questions!$B$3:$I$256,2,FALSE)</f>
        <v>Are you employing any next-generation persistent threat (NGPT) monitoring?</v>
      </c>
      <c r="C194" s="24" t="str">
        <f>VLOOKUP($A194,Questions!$B$3:$I$256,7,FALSE)</f>
        <v xml:space="preserve"> </v>
      </c>
      <c r="D194" s="24" t="str">
        <f>VLOOKUP($A194,Questions!$B$3:$I$256,8,FALSE)</f>
        <v xml:space="preserve"> </v>
      </c>
      <c r="E194" s="240"/>
    </row>
    <row r="195" spans="1:5" ht="90" x14ac:dyDescent="0.2">
      <c r="A195" s="24" t="str">
        <f>'HECVAT - Full | Vendor Response'!A203</f>
        <v>FIDP-09</v>
      </c>
      <c r="B195" s="24" t="str">
        <f>VLOOKUP($A195,Questions!$B$3:$I$256,2,FALSE)</f>
        <v>Do you monitor for intrusions on a 24x7x365 basis?</v>
      </c>
      <c r="C195" s="24"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4" t="str">
        <f>VLOOKUP($A195,Questions!$B$3:$I$256,8,FALSE)</f>
        <v>Follow-up inquiries for 24x7x365 monitoring will be institution/implementation specific.</v>
      </c>
    </row>
    <row r="196" spans="1:5" ht="83" customHeight="1" x14ac:dyDescent="0.2">
      <c r="A196" s="24" t="str">
        <f>'HECVAT - Full | Vendor Response'!A204</f>
        <v>FIDP-10</v>
      </c>
      <c r="B196" s="24" t="str">
        <f>VLOOKUP($A196,Questions!$B$3:$I$256,2,FALSE)</f>
        <v>Is intrusion monitoring performed internally or by a third-party service?</v>
      </c>
      <c r="C196" s="24"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4" t="str">
        <f>VLOOKUP($A196,Questions!$B$3:$I$256,8,FALSE)</f>
        <v>Follow-up inquiries for intrusion monitoring will be institution/implementation specific.</v>
      </c>
    </row>
    <row r="197" spans="1:5" ht="105" x14ac:dyDescent="0.2">
      <c r="A197" s="24" t="str">
        <f>'HECVAT - Full | Vendor Response'!A205</f>
        <v>FIDP-11</v>
      </c>
      <c r="B197" s="24" t="str">
        <f>VLOOKUP($A197,Questions!$B$3:$I$256,2,FALSE)</f>
        <v>Are audit logs available for all changes to the network, firewall, IDS, and IPS systems?</v>
      </c>
      <c r="C197" s="24" t="str">
        <f>VLOOKUP($A197,Questions!$B$3:$I$256,7,FALSE)</f>
        <v>Strong logging capabilities are vital to the proper management of a network. Implementing an immature system that lacks sufficient logging capabilities exposes an institution to great risk.</v>
      </c>
      <c r="D197" s="24"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7" t="str">
        <f>IF($C$30="","Policies, Procedures, and Processes",IF($C$30="Yes","Pol/Pro/Proc - Optional based on QUALIFIER response.","Policies, Procedures, and Processes"))</f>
        <v>Policies, Procedures, and Processes</v>
      </c>
      <c r="B198" s="287"/>
      <c r="C198" s="19" t="str">
        <f>$C$22</f>
        <v>Reason for Question</v>
      </c>
      <c r="D198" s="19" t="str">
        <f>$D$22</f>
        <v>Follow-up Inquiries/Responses</v>
      </c>
    </row>
    <row r="199" spans="1:5" ht="120" x14ac:dyDescent="0.2">
      <c r="A199" s="24" t="str">
        <f>'HECVAT - Full | Vendor Response'!A207</f>
        <v>PPPR-01</v>
      </c>
      <c r="B199" s="24" t="str">
        <f>VLOOKUP($A199,Questions!$B$3:$I$256,2,FALSE)</f>
        <v>Can you share the organization chart, mission statement, and policies for your information security unit?</v>
      </c>
      <c r="C199" s="24"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4" t="str">
        <f>VLOOKUP($A199,Questions!$B$3:$I$256,8,FALSE)</f>
        <v>Vague responses to this question should be investigated further. Vendors unwilling to share additional supporting documentation decrease the trust established with other responses.</v>
      </c>
    </row>
    <row r="200" spans="1:5" ht="75" x14ac:dyDescent="0.2">
      <c r="A200" s="24" t="str">
        <f>'HECVAT - Full | Vendor Response'!A208</f>
        <v>PPPR-02</v>
      </c>
      <c r="B200" s="24" t="str">
        <f>VLOOKUP($A200,Questions!$B$3:$I$256,2,FALSE)</f>
        <v>Do you have a documented patch management process?</v>
      </c>
      <c r="C200" s="24"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4"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4" t="str">
        <f>'HECVAT - Full | Vendor Response'!A209</f>
        <v>PPPR-03</v>
      </c>
      <c r="B201" s="24" t="str">
        <f>VLOOKUP($A201,Questions!$B$3:$I$256,2,FALSE)</f>
        <v>Can you accommodate encryption requirements using open standards?</v>
      </c>
      <c r="C201" s="24"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4"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4" t="str">
        <f>'HECVAT - Full | Vendor Response'!A210</f>
        <v>PPPR-04</v>
      </c>
      <c r="B202" s="24" t="str">
        <f>VLOOKUP($A202,Questions!$B$3:$I$256,2,FALSE)</f>
        <v>Are information security principles designed into the product lifecycle?</v>
      </c>
      <c r="C202" s="24"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4"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4" t="str">
        <f>'HECVAT - Full | Vendor Response'!A211</f>
        <v>PPPR-05</v>
      </c>
      <c r="B203" s="24" t="str">
        <f>VLOOKUP($A203,Questions!$B$3:$I$256,2,FALSE)</f>
        <v>Do you have a documented systems development life cycle (SDLC)?</v>
      </c>
      <c r="C203" s="24" t="str">
        <f>VLOOKUP($A203,Questions!$B$3:$I$256,7,FALSE)</f>
        <v xml:space="preserve">Mature product/software/service lifecycle management can position a vendor to sufficiently plan, implement, and manage systems that better protect institutional data. </v>
      </c>
      <c r="D203" s="24"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4" t="str">
        <f>'HECVAT - Full | Vendor Response'!A212</f>
        <v>PPPR-06</v>
      </c>
      <c r="B204" s="24" t="str">
        <f>VLOOKUP($A204,Questions!$B$3:$I$256,2,FALSE)</f>
        <v>Will you comply with applicable breach notification laws?</v>
      </c>
      <c r="C204" s="24" t="str">
        <f>VLOOKUP($A204,Questions!$B$3:$I$256,7,FALSE)</f>
        <v>This is a general inquiry to determine if the vendor is well-versed in applicable laws and regulations that apply in the institution's region of business operation.</v>
      </c>
      <c r="D204" s="24" t="str">
        <f>VLOOKUP($A204,Questions!$B$3:$I$256,8,FALSE)</f>
        <v>If a vendor is vague in their response, follow-up with direct questions about doing business in your state/region/country and any laws that are pertinent to the institution.</v>
      </c>
    </row>
    <row r="205" spans="1:5" ht="60" x14ac:dyDescent="0.2">
      <c r="A205" s="24" t="str">
        <f>'HECVAT - Full | Vendor Response'!A213</f>
        <v>PPPR-07</v>
      </c>
      <c r="B205" s="24" t="str">
        <f>VLOOKUP($A205,Questions!$B$3:$I$256,2,FALSE)</f>
        <v>Will you comply with the Institution's IT policies with regards to user privacy and data protection?</v>
      </c>
      <c r="C205" s="24" t="str">
        <f>VLOOKUP($A205,Questions!$B$3:$I$256,7,FALSE)</f>
        <v>This is a general inquiry to determine if the vendor has reviewed the institution's policies and are committed to complying with them.</v>
      </c>
      <c r="D205" s="24" t="str">
        <f>VLOOKUP($A205,Questions!$B$3:$I$256,8,FALSE)</f>
        <v>If a vendor is vague in their response, follow-up with direct questions about the institution's policies and ensure the expectation of compliance is clear with the vendor.</v>
      </c>
    </row>
    <row r="206" spans="1:5" ht="60" x14ac:dyDescent="0.2">
      <c r="A206" s="24" t="str">
        <f>'HECVAT - Full | Vendor Response'!A214</f>
        <v>PPPR-08</v>
      </c>
      <c r="B206" s="24" t="str">
        <f>VLOOKUP($A206,Questions!$B$3:$I$256,2,FALSE)</f>
        <v>Is your company subject to Institution's geographic region's laws and regulations?</v>
      </c>
      <c r="C206" s="24" t="str">
        <f>VLOOKUP($A206,Questions!$B$3:$I$256,7,FALSE)</f>
        <v>This is a general inquiry to determine if the vendor is well-versed in applicable laws and regulations that apply in the institution's region of business operation.</v>
      </c>
      <c r="D206" s="24" t="str">
        <f>VLOOKUP($A206,Questions!$B$3:$I$256,8,FALSE)</f>
        <v>If a vendor is vague in their response, follow-up with direct questions about doing business in your state/region/country and any laws that are pertinent to the institution.</v>
      </c>
    </row>
    <row r="207" spans="1:5" ht="90" x14ac:dyDescent="0.2">
      <c r="A207" s="24" t="str">
        <f>'HECVAT - Full | Vendor Response'!A215</f>
        <v>PPPR-09</v>
      </c>
      <c r="B207" s="24" t="str">
        <f>VLOOKUP($A207,Questions!$B$3:$I$256,2,FALSE)</f>
        <v>Do you perform background screenings or multi-state background checks on all employees prior to their first day of work?</v>
      </c>
      <c r="C207" s="24"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4"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4" t="str">
        <f>'HECVAT - Full | Vendor Response'!A216</f>
        <v>PPPR-10</v>
      </c>
      <c r="B208" s="24" t="str">
        <f>VLOOKUP($A208,Questions!$B$3:$I$256,2,FALSE)</f>
        <v>Do you require new employees to fill out agreements and review policies?</v>
      </c>
      <c r="C208" s="24"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4" t="str">
        <f>VLOOKUP($A208,Questions!$B$3:$I$256,8,FALSE)</f>
        <v>If a vendor's practices are not clear, inquire about training requirements for employees, especially the frequency and scope of content.</v>
      </c>
    </row>
    <row r="209" spans="1:5" ht="136" customHeight="1" x14ac:dyDescent="0.2">
      <c r="A209" s="24" t="str">
        <f>'HECVAT - Full | Vendor Response'!A217</f>
        <v>PPPR-11</v>
      </c>
      <c r="B209" s="24" t="str">
        <f>VLOOKUP($A209,Questions!$B$3:$I$256,2,FALSE)</f>
        <v>Do you have a documented information security policy?</v>
      </c>
      <c r="C209" s="24"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4"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4" t="str">
        <f>'HECVAT - Full | Vendor Response'!A218</f>
        <v>PPPR-12</v>
      </c>
      <c r="B210" s="24" t="str">
        <f>VLOOKUP($A210,Questions!$B$3:$I$256,2,FALSE)</f>
        <v>Do you have an information security awareness program?</v>
      </c>
      <c r="C210" s="24" t="str">
        <f>VLOOKUP($A210,Questions!$B$3:$I$256,7,FALSE)</f>
        <v xml:space="preserve"> </v>
      </c>
      <c r="D210" s="24" t="str">
        <f>VLOOKUP($A210,Questions!$B$3:$I$256,8,FALSE)</f>
        <v xml:space="preserve"> </v>
      </c>
      <c r="E210" s="240"/>
    </row>
    <row r="211" spans="1:5" ht="63" customHeight="1" x14ac:dyDescent="0.2">
      <c r="A211" s="24" t="str">
        <f>'HECVAT - Full | Vendor Response'!A219</f>
        <v>PPPR-13</v>
      </c>
      <c r="B211" s="24" t="str">
        <f>VLOOKUP($A211,Questions!$B$3:$I$256,2,FALSE)</f>
        <v>Is security awareness training mandatory for all employees?</v>
      </c>
      <c r="C211" s="24" t="str">
        <f>VLOOKUP($A211,Questions!$B$3:$I$256,7,FALSE)</f>
        <v xml:space="preserve">  </v>
      </c>
      <c r="D211" s="24" t="str">
        <f>VLOOKUP($A211,Questions!$B$3:$I$256,8,FALSE)</f>
        <v xml:space="preserve">  </v>
      </c>
      <c r="E211" s="240"/>
    </row>
    <row r="212" spans="1:5" ht="73" customHeight="1" x14ac:dyDescent="0.2">
      <c r="A212" s="24" t="str">
        <f>'HECVAT - Full | Vendor Response'!A220</f>
        <v>PPPR-14</v>
      </c>
      <c r="B212" s="24" t="str">
        <f>VLOOKUP($A212,Questions!$B$3:$I$256,2,FALSE)</f>
        <v>Do you have process and procedure(s) documented, and currently followed, that require a review and update of the access-list(s) for privileged accounts?</v>
      </c>
      <c r="C212" s="24" t="str">
        <f>VLOOKUP($A212,Questions!$B$3:$I$256,7,FALSE)</f>
        <v xml:space="preserve"> </v>
      </c>
      <c r="D212" s="24" t="str">
        <f>VLOOKUP($A212,Questions!$B$3:$I$256,8,FALSE)</f>
        <v xml:space="preserve"> </v>
      </c>
      <c r="E212" s="240"/>
    </row>
    <row r="213" spans="1:5" ht="36" customHeight="1" x14ac:dyDescent="0.2">
      <c r="A213" s="24" t="str">
        <f>'HECVAT - Full | Vendor Response'!A221</f>
        <v>PPPR-15</v>
      </c>
      <c r="B213" s="24" t="str">
        <f>VLOOKUP($A213,Questions!$B$3:$I$256,2,FALSE)</f>
        <v>Do you have documented, and currently implemented, internal audit processes and procedures?</v>
      </c>
      <c r="C213" s="24" t="str">
        <f>VLOOKUP($A213,Questions!$B$3:$I$256,7,FALSE)</f>
        <v xml:space="preserve"> </v>
      </c>
      <c r="D213" s="24" t="str">
        <f>VLOOKUP($A213,Questions!$B$3:$I$256,8,FALSE)</f>
        <v xml:space="preserve"> </v>
      </c>
      <c r="E213" s="240"/>
    </row>
    <row r="214" spans="1:5" ht="36" customHeight="1" x14ac:dyDescent="0.2">
      <c r="A214" s="24" t="str">
        <f>'HECVAT - Full | Vendor Response'!A222</f>
        <v>PPPR-16</v>
      </c>
      <c r="B214" s="24" t="str">
        <f>VLOOKUP($A214,Questions!$B$3:$I$256,2,FALSE)</f>
        <v>Does your organization have physical security controls and policies in place?</v>
      </c>
      <c r="C214" s="24" t="str">
        <f>VLOOKUP($A214,Questions!$B$3:$I$256,7,FALSE)</f>
        <v xml:space="preserve"> </v>
      </c>
      <c r="D214" s="24" t="str">
        <f>VLOOKUP($A214,Questions!$B$3:$I$256,8,FALSE)</f>
        <v xml:space="preserve"> </v>
      </c>
      <c r="E214" s="240"/>
    </row>
    <row r="215" spans="1:5" ht="36" customHeight="1" x14ac:dyDescent="0.2">
      <c r="A215" s="287" t="s">
        <v>2701</v>
      </c>
      <c r="B215" s="287"/>
      <c r="C215" s="19" t="str">
        <f>$C$22</f>
        <v>Reason for Question</v>
      </c>
      <c r="D215" s="19" t="str">
        <f>$D$22</f>
        <v>Follow-up Inquiries/Responses</v>
      </c>
    </row>
    <row r="216" spans="1:5" ht="144" customHeight="1" x14ac:dyDescent="0.2">
      <c r="A216" s="24" t="str">
        <f>'HECVAT - Full | Vendor Response'!A224</f>
        <v>HFIH-01</v>
      </c>
      <c r="B216" s="24" t="str">
        <f>VLOOKUP($A216,Questions!$B$3:$I$256,2,FALSE)</f>
        <v>Do you have a formal incident response plan?</v>
      </c>
      <c r="C216" s="24"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4" t="str">
        <f>VLOOKUP($A216,Questions!$B$3:$I$256,8,FALSE)</f>
        <v>If the vendor does not have an incident response plan, direct them to the NIST Computer Security Incident Handling Guide at https://csrc.nist.gov/publications/detail/sp/800-61/rev-2/final</v>
      </c>
      <c r="E216" s="240"/>
    </row>
    <row r="217" spans="1:5" ht="102" customHeight="1" x14ac:dyDescent="0.2">
      <c r="A217" s="24" t="str">
        <f>'HECVAT - Full | Vendor Response'!A225</f>
        <v>HFIH-02</v>
      </c>
      <c r="B217" s="24" t="str">
        <f>VLOOKUP($A217,Questions!$B$3:$I$256,2,FALSE)</f>
        <v>Do you have either an internal incident response team or retain an external team?</v>
      </c>
      <c r="C217" s="24"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4" t="str">
        <f>VLOOKUP($A217,Questions!$B$3:$I$256,8,FALSE)</f>
        <v>If the vendor does not have an incident response plan, direct them to the NIST Computer Security Incident Handling Guide at https://csrc.nist.gov/publications/detail/sp/800-61/rev-2/final</v>
      </c>
      <c r="E217" s="240"/>
    </row>
    <row r="218" spans="1:5" ht="102" customHeight="1" x14ac:dyDescent="0.2">
      <c r="A218" s="24" t="str">
        <f>'HECVAT - Full | Vendor Response'!A226</f>
        <v>HFIH-03</v>
      </c>
      <c r="B218" s="24" t="str">
        <f>VLOOKUP($A218,Questions!$B$3:$I$256,2,FALSE)</f>
        <v>Do you have the capability to respond to incidents on a 24x7x365 basis?</v>
      </c>
      <c r="C218" s="24"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4" t="str">
        <f>VLOOKUP($A218,Questions!$B$3:$I$256,8,FALSE)</f>
        <v>If the vendor does not have an incident response team, direct them to the NIST Computer Security Incident Handling Guide at https://csrc.nist.gov/publications/detail/sp/800-61/rev-2/final</v>
      </c>
      <c r="E218" s="240"/>
    </row>
    <row r="219" spans="1:5" ht="120" x14ac:dyDescent="0.2">
      <c r="A219" s="24" t="str">
        <f>'HECVAT - Full | Vendor Response'!A227</f>
        <v>HFIH-04</v>
      </c>
      <c r="B219" s="24" t="str">
        <f>VLOOKUP($A219,Questions!$B$3:$I$256,2,FALSE)</f>
        <v>Do you carry cyber-risk insurance to protect against unforeseen service outages, data that is lost or stolen, and security incidents?</v>
      </c>
      <c r="C219" s="24"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4" t="str">
        <f>VLOOKUP($A219,Questions!$B$3:$I$256,8,FALSE)</f>
        <v>If the vendor does not have an incident response plan, point them to the NIST Computer Security Incident Handling Guide at https://csrc.nist.gov/publications/detail/sp/800-61/rev-2/final</v>
      </c>
      <c r="E219" s="240"/>
    </row>
    <row r="220" spans="1:5" ht="36" customHeight="1" x14ac:dyDescent="0.2">
      <c r="A220" s="287" t="str">
        <f>IF($C$30="","Quality Assurance",IF($C$30="Yes","Quality Assurance - Optional based on QUALIFIER response.","Quality Assurance"))</f>
        <v>Quality Assurance</v>
      </c>
      <c r="B220" s="287"/>
      <c r="C220" s="19" t="str">
        <f>$C$22</f>
        <v>Reason for Question</v>
      </c>
      <c r="D220" s="19" t="str">
        <f>$D$22</f>
        <v>Follow-up Inquiries/Responses</v>
      </c>
    </row>
    <row r="221" spans="1:5" ht="75" x14ac:dyDescent="0.2">
      <c r="A221" s="24" t="str">
        <f>'HECVAT - Full | Vendor Response'!A229</f>
        <v>QLAS-01</v>
      </c>
      <c r="B221" s="24" t="str">
        <f>VLOOKUP($A221,Questions!$B$3:$I$256,2,FALSE)</f>
        <v>Do you have a documented and currently implemented Quality Assurance program?</v>
      </c>
      <c r="C221" s="24"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4" t="str">
        <f>VLOOKUP($A221,Questions!$B$3:$I$256,8,FALSE)</f>
        <v>Institutions vary broadly on how QA is handled so any follow-up questions will be contract/institution/implementation specific.</v>
      </c>
    </row>
    <row r="222" spans="1:5" ht="48" customHeight="1" x14ac:dyDescent="0.2">
      <c r="A222" s="24" t="str">
        <f>'HECVAT - Full | Vendor Response'!A230</f>
        <v>QLAS-02</v>
      </c>
      <c r="B222" s="24" t="str">
        <f>VLOOKUP($A222,Questions!$B$3:$I$256,2,FALSE)</f>
        <v>Do you comply with ISO 9001?</v>
      </c>
      <c r="C222" s="24" t="str">
        <f>VLOOKUP($A222,Questions!$B$3:$I$256,7,FALSE)</f>
        <v>Standard documentation, relevant to institutions requiring a vendor to comply with ISO 9001.</v>
      </c>
      <c r="D222" s="24" t="str">
        <f>VLOOKUP($A222,Questions!$B$3:$I$256,8,FALSE)</f>
        <v xml:space="preserve">Follow-up inquiries for ISO 9001 content will be institution/implementation specific. </v>
      </c>
    </row>
    <row r="223" spans="1:5" ht="84" customHeight="1" x14ac:dyDescent="0.2">
      <c r="A223" s="24" t="str">
        <f>'HECVAT - Full | Vendor Response'!A231</f>
        <v>QLAS-03</v>
      </c>
      <c r="B223" s="24" t="str">
        <f>VLOOKUP($A223,Questions!$B$3:$I$256,2,FALSE)</f>
        <v>Will your company provide quality and performance metrics in relation to the scope of services and performance expectations for the services you are offering?</v>
      </c>
      <c r="C223" s="24"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4" t="str">
        <f>VLOOKUP($A223,Questions!$B$3:$I$256,8,FALSE)</f>
        <v xml:space="preserve">Follow-up inquiries for quality and performance metrics will be contract/institution/implementation specific. </v>
      </c>
    </row>
    <row r="224" spans="1:5" ht="96" customHeight="1" x14ac:dyDescent="0.2">
      <c r="A224" s="24" t="str">
        <f>'HECVAT - Full | Vendor Response'!A232</f>
        <v>QLAS-04</v>
      </c>
      <c r="B224" s="24" t="str">
        <f>VLOOKUP($A224,Questions!$B$3:$I$256,2,FALSE)</f>
        <v>Do you incorporate customer feedback into security feature requests?</v>
      </c>
      <c r="C224" s="24"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4"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4" t="str">
        <f>'HECVAT - Full | Vendor Response'!A233</f>
        <v>QLAS-05</v>
      </c>
      <c r="B225" s="24" t="str">
        <f>VLOOKUP($A225,Questions!$B$3:$I$256,2,FALSE)</f>
        <v>Can you provide an evaluation site to the institution for testing?</v>
      </c>
      <c r="C225" s="24" t="str">
        <f>VLOOKUP($A225,Questions!$B$3:$I$256,7,FALSE)</f>
        <v xml:space="preserve">This question is used to gauge the importance of our industry (higher education) to the vendor. </v>
      </c>
      <c r="D225" s="24" t="str">
        <f>VLOOKUP($A225,Questions!$B$3:$I$256,8,FALSE)</f>
        <v>This is a general information question - any follow-up will be institution/implementation specific.</v>
      </c>
    </row>
    <row r="226" spans="1:4" ht="36" customHeight="1" x14ac:dyDescent="0.2">
      <c r="A226" s="287" t="str">
        <f>IF($C$30="","Vulnerability Scanning",IF($C$30="Yes","Vulnerability Scanning - Optional based on QUALIFIER response.","Vulnerability Scanning"))</f>
        <v>Vulnerability Scanning</v>
      </c>
      <c r="B226" s="287"/>
      <c r="C226" s="19" t="str">
        <f>$C$22</f>
        <v>Reason for Question</v>
      </c>
      <c r="D226" s="19" t="str">
        <f>$D$22</f>
        <v>Follow-up Inquiries/Responses</v>
      </c>
    </row>
    <row r="227" spans="1:4" ht="120" x14ac:dyDescent="0.2">
      <c r="A227" s="24" t="str">
        <f>'HECVAT - Full | Vendor Response'!A235</f>
        <v>VULN-01</v>
      </c>
      <c r="B227" s="24" t="str">
        <f>VLOOKUP($A227,Questions!$B$3:$I$256,2,FALSE)</f>
        <v>Are your systems and applications regularly scanned externally for vulnerabilities?</v>
      </c>
      <c r="C227" s="24"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4"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4" t="str">
        <f>'HECVAT - Full | Vendor Response'!A236</f>
        <v>VULN-02</v>
      </c>
      <c r="B228" s="24" t="str">
        <f>VLOOKUP($A228,Questions!$B$3:$I$256,2,FALSE)</f>
        <v>Have your systems and applications had a third party security assessment completed in the last year?</v>
      </c>
      <c r="C228" s="24"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4"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4" t="str">
        <f>'HECVAT - Full | Vendor Response'!A237</f>
        <v>VULN-03</v>
      </c>
      <c r="B229" s="24" t="str">
        <f>VLOOKUP($A229,Questions!$B$3:$I$256,2,FALSE)</f>
        <v>Are your systems and applications scanned with an authenticated user account for vulnerabilities [that are remediated] prior to new releases?</v>
      </c>
      <c r="C229" s="24"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4" t="str">
        <f>VLOOKUP($A229,Questions!$B$3:$I$256,8,FALSE)</f>
        <v>Ask if there are plans to implement these processes. Ask the vendor to summarize their decision behind not scanning their applications for vulnerabilities prior to release.</v>
      </c>
    </row>
    <row r="230" spans="1:4" ht="60" x14ac:dyDescent="0.2">
      <c r="A230" s="24" t="str">
        <f>'HECVAT - Full | Vendor Response'!A238</f>
        <v>VULN-04</v>
      </c>
      <c r="B230" s="24" t="str">
        <f>VLOOKUP($A230,Questions!$B$3:$I$256,2,FALSE)</f>
        <v>Will you provide results of application and system vulnerability scans to the Institution?</v>
      </c>
      <c r="C230" s="24" t="str">
        <f>VLOOKUP($A230,Questions!$B$3:$I$256,7,FALSE)</f>
        <v>If a vendor is scanning their applications and/or systems, oftentimes an institution will want to review the report, if possible. Preferably, any finding on the reports will have a matching mitigation action.</v>
      </c>
      <c r="D230" s="24" t="str">
        <f>VLOOKUP($A230,Questions!$B$3:$I$256,8,FALSE)</f>
        <v>If a vendor is hesitant to share the report, ask for a summarized version - some insight is better than none.</v>
      </c>
    </row>
    <row r="231" spans="1:4" ht="135" x14ac:dyDescent="0.2">
      <c r="A231" s="24" t="str">
        <f>'HECVAT - Full | Vendor Response'!A239</f>
        <v>VULN-05</v>
      </c>
      <c r="B231" s="24" t="str">
        <f>VLOOKUP($A231,Questions!$B$3:$I$256,2,FALSE)</f>
        <v>Describe or provide a reference to how you monitor for and protect against common web application security vulnerabilities (e.g. SQL injection, XSS, XSRF, etc.).</v>
      </c>
      <c r="C231" s="24"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4"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4" t="str">
        <f>'HECVAT - Full | Vendor Response'!A240</f>
        <v>VULN-06</v>
      </c>
      <c r="B232" s="24" t="str">
        <f>VLOOKUP($A232,Questions!$B$3:$I$256,2,FALSE)</f>
        <v>Will you allow the institution to perform its own vulnerability testing and/or scanning of your systems and/or application provided that testing is performed at a mutually agreed upon time and date?</v>
      </c>
      <c r="C232" s="24"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4" t="str">
        <f>VLOOKUP($A232,Questions!$B$3:$I$256,8,FALSE)</f>
        <v>Follow-up inquiries for vulnerability scanning and penetration testing will be institution/implementation specific.</v>
      </c>
    </row>
    <row r="233" spans="1:4" ht="36" customHeight="1" x14ac:dyDescent="0.2">
      <c r="A233" s="287" t="str">
        <f>IF(OR($C$24="No",$C$24="Yes"),"HIPAA - Optional based on QUALIFIER response.","HIPAA")</f>
        <v>HIPAA</v>
      </c>
      <c r="B233" s="287"/>
      <c r="C233" s="19" t="str">
        <f>$C$22</f>
        <v>Reason for Question</v>
      </c>
      <c r="D233" s="19" t="str">
        <f>$D$22</f>
        <v>Follow-up Inquiries/Responses</v>
      </c>
    </row>
    <row r="234" spans="1:4" ht="65" customHeight="1" x14ac:dyDescent="0.2">
      <c r="A234" s="24" t="str">
        <f>'HECVAT - Full | Vendor Response'!A242</f>
        <v>HIPA-01</v>
      </c>
      <c r="B234" s="24" t="str">
        <f>VLOOKUP($A234,Questions!$B$3:$I$256,2,FALSE)</f>
        <v>Do your workforce members receive regular training related to the HIPAA Privacy and Security Rules and the HITECH Act?</v>
      </c>
      <c r="C234" s="24" t="str">
        <f>VLOOKUP($A234,Questions!$B$3:$I$256,7,FALSE)</f>
        <v xml:space="preserve"> </v>
      </c>
      <c r="D234" s="24" t="str">
        <f>VLOOKUP($A234,Questions!$B$3:$I$256,8,FALSE)</f>
        <v xml:space="preserve">  </v>
      </c>
    </row>
    <row r="235" spans="1:4" ht="48" customHeight="1" x14ac:dyDescent="0.2">
      <c r="A235" s="24" t="str">
        <f>'HECVAT - Full | Vendor Response'!A243</f>
        <v>HIPA-02</v>
      </c>
      <c r="B235" s="24" t="str">
        <f>VLOOKUP($A235,Questions!$B$3:$I$256,2,FALSE)</f>
        <v>Do you monitor or receive information regarding changes in HIPAA regulations?</v>
      </c>
      <c r="C235" s="24" t="str">
        <f>VLOOKUP($A235,Questions!$B$3:$I$256,7,FALSE)</f>
        <v xml:space="preserve"> </v>
      </c>
      <c r="D235" s="24" t="str">
        <f>VLOOKUP($A235,Questions!$B$3:$I$256,8,FALSE)</f>
        <v xml:space="preserve">  </v>
      </c>
    </row>
    <row r="236" spans="1:4" ht="48" customHeight="1" x14ac:dyDescent="0.2">
      <c r="A236" s="24" t="str">
        <f>'HECVAT - Full | Vendor Response'!A244</f>
        <v>HIPA-03</v>
      </c>
      <c r="B236" s="24" t="str">
        <f>VLOOKUP($A236,Questions!$B$3:$I$256,2,FALSE)</f>
        <v>Has your organization designated HIPAA Privacy and Security officers as required by the Rules?</v>
      </c>
      <c r="C236" s="24" t="str">
        <f>VLOOKUP($A236,Questions!$B$3:$I$256,7,FALSE)</f>
        <v xml:space="preserve"> </v>
      </c>
      <c r="D236" s="24" t="str">
        <f>VLOOKUP($A236,Questions!$B$3:$I$256,8,FALSE)</f>
        <v xml:space="preserve"> </v>
      </c>
    </row>
    <row r="237" spans="1:4" ht="48" customHeight="1" x14ac:dyDescent="0.2">
      <c r="A237" s="24" t="str">
        <f>'HECVAT - Full | Vendor Response'!A245</f>
        <v>HIPA-04</v>
      </c>
      <c r="B237" s="24" t="str">
        <f>VLOOKUP($A237,Questions!$B$3:$I$256,2,FALSE)</f>
        <v>Do you comply with the requirements of the Health Information Technology for Economic and Clinical Health Act (HITECH)?</v>
      </c>
      <c r="C237" s="24" t="str">
        <f>VLOOKUP($A237,Questions!$B$3:$I$256,7,FALSE)</f>
        <v xml:space="preserve"> </v>
      </c>
      <c r="D237" s="24" t="str">
        <f>VLOOKUP($A237,Questions!$B$3:$I$256,8,FALSE)</f>
        <v xml:space="preserve"> </v>
      </c>
    </row>
    <row r="238" spans="1:4" ht="48" customHeight="1" x14ac:dyDescent="0.2">
      <c r="A238" s="24" t="str">
        <f>'HECVAT - Full | Vendor Response'!A246</f>
        <v>HIPA-05</v>
      </c>
      <c r="B238" s="24" t="str">
        <f>VLOOKUP($A238,Questions!$B$3:$I$256,2,FALSE)</f>
        <v>Have you conducted a risk analysis as required under the Security Rule?</v>
      </c>
      <c r="C238" s="24" t="str">
        <f>VLOOKUP($A238,Questions!$B$3:$I$256,7,FALSE)</f>
        <v xml:space="preserve"> </v>
      </c>
      <c r="D238" s="24" t="str">
        <f>VLOOKUP($A238,Questions!$B$3:$I$256,8,FALSE)</f>
        <v xml:space="preserve"> </v>
      </c>
    </row>
    <row r="239" spans="1:4" ht="48" customHeight="1" x14ac:dyDescent="0.2">
      <c r="A239" s="24" t="str">
        <f>'HECVAT - Full | Vendor Response'!A247</f>
        <v>HIPA-06</v>
      </c>
      <c r="B239" s="24" t="str">
        <f>VLOOKUP($A239,Questions!$B$3:$I$256,2,FALSE)</f>
        <v>Have you identified areas of risks?</v>
      </c>
      <c r="C239" s="24" t="str">
        <f>VLOOKUP($A239,Questions!$B$3:$I$256,7,FALSE)</f>
        <v xml:space="preserve"> </v>
      </c>
      <c r="D239" s="24" t="str">
        <f>VLOOKUP($A239,Questions!$B$3:$I$256,8,FALSE)</f>
        <v xml:space="preserve"> </v>
      </c>
    </row>
    <row r="240" spans="1:4" ht="48" customHeight="1" x14ac:dyDescent="0.2">
      <c r="A240" s="24" t="str">
        <f>'HECVAT - Full | Vendor Response'!A248</f>
        <v>HIPA-07</v>
      </c>
      <c r="B240" s="24" t="str">
        <f>VLOOKUP($A240,Questions!$B$3:$I$256,2,FALSE)</f>
        <v>Have you taken actions to mitigate the identified risks?</v>
      </c>
      <c r="C240" s="24" t="str">
        <f>VLOOKUP($A240,Questions!$B$3:$I$256,7,FALSE)</f>
        <v xml:space="preserve"> </v>
      </c>
      <c r="D240" s="24" t="str">
        <f>VLOOKUP($A240,Questions!$B$3:$I$256,8,FALSE)</f>
        <v xml:space="preserve"> </v>
      </c>
    </row>
    <row r="241" spans="1:4" ht="48" customHeight="1" x14ac:dyDescent="0.2">
      <c r="A241" s="24" t="str">
        <f>'HECVAT - Full | Vendor Response'!A249</f>
        <v>HIPA-08</v>
      </c>
      <c r="B241" s="24" t="str">
        <f>VLOOKUP($A241,Questions!$B$3:$I$256,2,FALSE)</f>
        <v>Does your application require user and system administrator password changes at a frequency no greater than 90 days?</v>
      </c>
      <c r="C241" s="24" t="str">
        <f>VLOOKUP($A241,Questions!$B$3:$I$256,7,FALSE)</f>
        <v xml:space="preserve"> </v>
      </c>
      <c r="D241" s="24" t="str">
        <f>VLOOKUP($A241,Questions!$B$3:$I$256,8,FALSE)</f>
        <v xml:space="preserve"> </v>
      </c>
    </row>
    <row r="242" spans="1:4" ht="48" customHeight="1" x14ac:dyDescent="0.2">
      <c r="A242" s="24" t="str">
        <f>'HECVAT - Full | Vendor Response'!A250</f>
        <v>HIPA-09</v>
      </c>
      <c r="B242" s="24" t="str">
        <f>VLOOKUP($A242,Questions!$B$3:$I$256,2,FALSE)</f>
        <v>Does your application require a user to set their own password after an administrator reset or on first use of the account?</v>
      </c>
      <c r="C242" s="24" t="str">
        <f>VLOOKUP($A242,Questions!$B$3:$I$256,7,FALSE)</f>
        <v xml:space="preserve"> </v>
      </c>
      <c r="D242" s="24" t="str">
        <f>VLOOKUP($A242,Questions!$B$3:$I$256,8,FALSE)</f>
        <v xml:space="preserve"> </v>
      </c>
    </row>
    <row r="243" spans="1:4" ht="48" customHeight="1" x14ac:dyDescent="0.2">
      <c r="A243" s="24" t="str">
        <f>'HECVAT - Full | Vendor Response'!A251</f>
        <v>HIPA-10</v>
      </c>
      <c r="B243" s="24" t="str">
        <f>VLOOKUP($A243,Questions!$B$3:$I$256,2,FALSE)</f>
        <v xml:space="preserve">Does your application lock-out an account after a number of failed login attempts? </v>
      </c>
      <c r="C243" s="24" t="str">
        <f>VLOOKUP($A243,Questions!$B$3:$I$256,7,FALSE)</f>
        <v xml:space="preserve"> </v>
      </c>
      <c r="D243" s="24" t="str">
        <f>VLOOKUP($A243,Questions!$B$3:$I$256,8,FALSE)</f>
        <v xml:space="preserve"> </v>
      </c>
    </row>
    <row r="244" spans="1:4" ht="48" customHeight="1" x14ac:dyDescent="0.2">
      <c r="A244" s="24" t="str">
        <f>'HECVAT - Full | Vendor Response'!A252</f>
        <v>HIPA-11</v>
      </c>
      <c r="B244" s="24" t="str">
        <f>VLOOKUP($A244,Questions!$B$3:$I$256,2,FALSE)</f>
        <v>Does your application automatically lock or log-out an account after a period of inactivity?</v>
      </c>
      <c r="C244" s="24" t="str">
        <f>VLOOKUP($A244,Questions!$B$3:$I$256,7,FALSE)</f>
        <v xml:space="preserve"> </v>
      </c>
      <c r="D244" s="24" t="str">
        <f>VLOOKUP($A244,Questions!$B$3:$I$256,8,FALSE)</f>
        <v xml:space="preserve"> </v>
      </c>
    </row>
    <row r="245" spans="1:4" ht="48" customHeight="1" x14ac:dyDescent="0.2">
      <c r="A245" s="24" t="str">
        <f>'HECVAT - Full | Vendor Response'!A253</f>
        <v>HIPA-12</v>
      </c>
      <c r="B245" s="24" t="str">
        <f>VLOOKUP($A245,Questions!$B$3:$I$256,2,FALSE)</f>
        <v>Are passwords visible in plain text, whether when stored or entered, including service level accounts (i.e. database accounts, etc.)?</v>
      </c>
      <c r="C245" s="24" t="str">
        <f>VLOOKUP($A245,Questions!$B$3:$I$256,7,FALSE)</f>
        <v xml:space="preserve"> </v>
      </c>
      <c r="D245" s="24" t="str">
        <f>VLOOKUP($A245,Questions!$B$3:$I$256,8,FALSE)</f>
        <v xml:space="preserve"> </v>
      </c>
    </row>
    <row r="246" spans="1:4" ht="48" customHeight="1" x14ac:dyDescent="0.2">
      <c r="A246" s="24" t="str">
        <f>'HECVAT - Full | Vendor Response'!A254</f>
        <v>HIPA-13</v>
      </c>
      <c r="B246" s="24" t="str">
        <f>VLOOKUP($A246,Questions!$B$3:$I$256,2,FALSE)</f>
        <v>If the application is institution-hosted, can all service level and administrative account passwords be changed by the institution?</v>
      </c>
      <c r="C246" s="24" t="str">
        <f>VLOOKUP($A246,Questions!$B$3:$I$256,7,FALSE)</f>
        <v xml:space="preserve"> </v>
      </c>
      <c r="D246" s="24" t="str">
        <f>VLOOKUP($A246,Questions!$B$3:$I$256,8,FALSE)</f>
        <v xml:space="preserve"> </v>
      </c>
    </row>
    <row r="247" spans="1:4" ht="48" customHeight="1" x14ac:dyDescent="0.2">
      <c r="A247" s="24" t="str">
        <f>'HECVAT - Full | Vendor Response'!A255</f>
        <v>HIPA-14</v>
      </c>
      <c r="B247" s="24" t="str">
        <f>VLOOKUP($A247,Questions!$B$3:$I$256,2,FALSE)</f>
        <v>Does your application provide the ability to define user access levels?</v>
      </c>
      <c r="C247" s="24" t="str">
        <f>VLOOKUP($A247,Questions!$B$3:$I$256,7,FALSE)</f>
        <v xml:space="preserve"> </v>
      </c>
      <c r="D247" s="24" t="str">
        <f>VLOOKUP($A247,Questions!$B$3:$I$256,8,FALSE)</f>
        <v xml:space="preserve"> </v>
      </c>
    </row>
    <row r="248" spans="1:4" ht="48" customHeight="1" x14ac:dyDescent="0.2">
      <c r="A248" s="24" t="str">
        <f>'HECVAT - Full | Vendor Response'!A256</f>
        <v>HIPA-15</v>
      </c>
      <c r="B248" s="24" t="str">
        <f>VLOOKUP($A248,Questions!$B$3:$I$256,2,FALSE)</f>
        <v>Does your application support varying levels of access to administrative tasks defined individually per user?</v>
      </c>
      <c r="C248" s="24" t="str">
        <f>VLOOKUP($A248,Questions!$B$3:$I$256,7,FALSE)</f>
        <v xml:space="preserve"> </v>
      </c>
      <c r="D248" s="24" t="str">
        <f>VLOOKUP($A248,Questions!$B$3:$I$256,8,FALSE)</f>
        <v xml:space="preserve"> </v>
      </c>
    </row>
    <row r="249" spans="1:4" ht="48" customHeight="1" x14ac:dyDescent="0.2">
      <c r="A249" s="24" t="str">
        <f>'HECVAT - Full | Vendor Response'!A257</f>
        <v>HIPA-16</v>
      </c>
      <c r="B249" s="24" t="str">
        <f>VLOOKUP($A249,Questions!$B$3:$I$256,2,FALSE)</f>
        <v>Does your application support varying levels of access to records based on user ID?</v>
      </c>
      <c r="C249" s="24" t="str">
        <f>VLOOKUP($A249,Questions!$B$3:$I$256,7,FALSE)</f>
        <v xml:space="preserve"> </v>
      </c>
      <c r="D249" s="24" t="str">
        <f>VLOOKUP($A249,Questions!$B$3:$I$256,8,FALSE)</f>
        <v xml:space="preserve"> </v>
      </c>
    </row>
    <row r="250" spans="1:4" ht="48" customHeight="1" x14ac:dyDescent="0.2">
      <c r="A250" s="24" t="str">
        <f>'HECVAT - Full | Vendor Response'!A258</f>
        <v>HIPA-17</v>
      </c>
      <c r="B250" s="24" t="str">
        <f>VLOOKUP($A250,Questions!$B$3:$I$256,2,FALSE)</f>
        <v>Is there a limit to the number of groups a user can be assigned?</v>
      </c>
      <c r="C250" s="24" t="str">
        <f>VLOOKUP($A250,Questions!$B$3:$I$256,7,FALSE)</f>
        <v xml:space="preserve"> </v>
      </c>
      <c r="D250" s="24" t="str">
        <f>VLOOKUP($A250,Questions!$B$3:$I$256,8,FALSE)</f>
        <v xml:space="preserve">  </v>
      </c>
    </row>
    <row r="251" spans="1:4" ht="48" customHeight="1" x14ac:dyDescent="0.2">
      <c r="A251" s="24" t="str">
        <f>'HECVAT - Full | Vendor Response'!A259</f>
        <v>HIPA-18</v>
      </c>
      <c r="B251" s="24" t="str">
        <f>VLOOKUP($A251,Questions!$B$3:$I$256,2,FALSE)</f>
        <v>Do accounts used for vendor supplied remote support abide by the same authentication policies and access logging as the rest of the system?</v>
      </c>
      <c r="C251" s="24" t="str">
        <f>VLOOKUP($A251,Questions!$B$3:$I$256,7,FALSE)</f>
        <v xml:space="preserve"> </v>
      </c>
      <c r="D251" s="24" t="str">
        <f>VLOOKUP($A251,Questions!$B$3:$I$256,8,FALSE)</f>
        <v xml:space="preserve"> </v>
      </c>
    </row>
    <row r="252" spans="1:4" ht="47" customHeight="1" x14ac:dyDescent="0.2">
      <c r="A252" s="24" t="str">
        <f>'HECVAT - Full | Vendor Response'!A260</f>
        <v>HIPA-19</v>
      </c>
      <c r="B252" s="24" t="str">
        <f>VLOOKUP($A252,Questions!$B$3:$I$256,2,FALSE)</f>
        <v xml:space="preserve">Does the application log record access including specific user, date/time of access, and originating IP or device? </v>
      </c>
      <c r="C252" s="24" t="str">
        <f>VLOOKUP($A252,Questions!$B$3:$I$256,7,FALSE)</f>
        <v xml:space="preserve"> </v>
      </c>
      <c r="D252" s="24" t="str">
        <f>VLOOKUP($A252,Questions!$B$3:$I$256,8,FALSE)</f>
        <v xml:space="preserve"> </v>
      </c>
    </row>
    <row r="253" spans="1:4" ht="47" customHeight="1" x14ac:dyDescent="0.2">
      <c r="A253" s="24" t="str">
        <f>'HECVAT - Full | Vendor Response'!A261</f>
        <v>HIPA-20</v>
      </c>
      <c r="B253" s="24" t="str">
        <f>VLOOKUP($A253,Questions!$B$3:$I$256,2,FALSE)</f>
        <v>Does the application log administrative activity, such user account access changes and password changes, including specific user, date/time of changes, and originating IP or device?</v>
      </c>
      <c r="C253" s="24" t="str">
        <f>VLOOKUP($A253,Questions!$B$3:$I$256,7,FALSE)</f>
        <v xml:space="preserve"> </v>
      </c>
      <c r="D253" s="24" t="str">
        <f>VLOOKUP($A253,Questions!$B$3:$I$256,8,FALSE)</f>
        <v xml:space="preserve"> </v>
      </c>
    </row>
    <row r="254" spans="1:4" ht="48" customHeight="1" x14ac:dyDescent="0.2">
      <c r="A254" s="24" t="str">
        <f>'HECVAT - Full | Vendor Response'!A262</f>
        <v>HIPA-21</v>
      </c>
      <c r="B254" s="24" t="str">
        <f>VLOOKUP($A254,Questions!$B$3:$I$256,2,FALSE)</f>
        <v>How long does the application keep access/change logs?</v>
      </c>
      <c r="C254" s="24" t="str">
        <f>VLOOKUP($A254,Questions!$B$3:$I$256,7,FALSE)</f>
        <v xml:space="preserve"> </v>
      </c>
      <c r="D254" s="24" t="str">
        <f>VLOOKUP($A254,Questions!$B$3:$I$256,8,FALSE)</f>
        <v xml:space="preserve"> </v>
      </c>
    </row>
    <row r="255" spans="1:4" ht="65" customHeight="1" x14ac:dyDescent="0.2">
      <c r="A255" s="24" t="str">
        <f>'HECVAT - Full | Vendor Response'!A263</f>
        <v>HIPA-22</v>
      </c>
      <c r="B255" s="24" t="str">
        <f>VLOOKUP($A255,Questions!$B$3:$I$256,2,FALSE)</f>
        <v xml:space="preserve">Can the application logs be archived? </v>
      </c>
      <c r="C255" s="24" t="str">
        <f>VLOOKUP($A255,Questions!$B$3:$I$256,7,FALSE)</f>
        <v xml:space="preserve"> </v>
      </c>
      <c r="D255" s="24" t="str">
        <f>VLOOKUP($A255,Questions!$B$3:$I$256,8,FALSE)</f>
        <v xml:space="preserve"> </v>
      </c>
    </row>
    <row r="256" spans="1:4" ht="48" customHeight="1" x14ac:dyDescent="0.2">
      <c r="A256" s="24" t="str">
        <f>'HECVAT - Full | Vendor Response'!A264</f>
        <v>HIPA-23</v>
      </c>
      <c r="B256" s="24" t="str">
        <f>VLOOKUP($A256,Questions!$B$3:$I$256,2,FALSE)</f>
        <v xml:space="preserve">Can the application logs be saved externally? </v>
      </c>
      <c r="C256" s="24" t="str">
        <f>VLOOKUP($A256,Questions!$B$3:$I$256,7,FALSE)</f>
        <v xml:space="preserve"> </v>
      </c>
      <c r="D256" s="24" t="str">
        <f>VLOOKUP($A256,Questions!$B$3:$I$256,8,FALSE)</f>
        <v xml:space="preserve"> </v>
      </c>
    </row>
    <row r="257" spans="1:4" ht="48" customHeight="1" x14ac:dyDescent="0.2">
      <c r="A257" s="24" t="str">
        <f>'HECVAT - Full | Vendor Response'!A265</f>
        <v>HIPA-24</v>
      </c>
      <c r="B257" s="24" t="str">
        <f>VLOOKUP($A257,Questions!$B$3:$I$256,2,FALSE)</f>
        <v>Does your data backup and retention policies and practices meet HIPAA requirements?</v>
      </c>
      <c r="C257" s="24" t="str">
        <f>VLOOKUP($A257,Questions!$B$3:$I$256,7,FALSE)</f>
        <v xml:space="preserve"> </v>
      </c>
      <c r="D257" s="24" t="str">
        <f>VLOOKUP($A257,Questions!$B$3:$I$256,8,FALSE)</f>
        <v xml:space="preserve"> </v>
      </c>
    </row>
    <row r="258" spans="1:4" ht="48" customHeight="1" x14ac:dyDescent="0.2">
      <c r="A258" s="24" t="str">
        <f>'HECVAT - Full | Vendor Response'!A266</f>
        <v>HIPA-25</v>
      </c>
      <c r="B258" s="24" t="str">
        <f>VLOOKUP($A258,Questions!$B$3:$I$256,2,FALSE)</f>
        <v>Do you have a disaster recovery plan and emergency mode operation plan?</v>
      </c>
      <c r="C258" s="24" t="str">
        <f>VLOOKUP($A258,Questions!$B$3:$I$256,7,FALSE)</f>
        <v xml:space="preserve"> </v>
      </c>
      <c r="D258" s="24" t="str">
        <f>VLOOKUP($A258,Questions!$B$3:$I$256,8,FALSE)</f>
        <v xml:space="preserve"> </v>
      </c>
    </row>
    <row r="259" spans="1:4" ht="48" customHeight="1" x14ac:dyDescent="0.2">
      <c r="A259" s="24" t="str">
        <f>'HECVAT - Full | Vendor Response'!A267</f>
        <v>HIPA-26</v>
      </c>
      <c r="B259" s="24" t="str">
        <f>VLOOKUP($A259,Questions!$B$3:$I$256,2,FALSE)</f>
        <v>Have the policies/plans mentioned above been tested?</v>
      </c>
      <c r="C259" s="24" t="str">
        <f>VLOOKUP($A259,Questions!$B$3:$I$256,7,FALSE)</f>
        <v xml:space="preserve"> </v>
      </c>
      <c r="D259" s="24" t="str">
        <f>VLOOKUP($A259,Questions!$B$3:$I$256,8,FALSE)</f>
        <v xml:space="preserve"> </v>
      </c>
    </row>
    <row r="260" spans="1:4" ht="48" customHeight="1" x14ac:dyDescent="0.2">
      <c r="A260" s="24" t="str">
        <f>'HECVAT - Full | Vendor Response'!A268</f>
        <v>HIPA-27</v>
      </c>
      <c r="B260" s="24" t="str">
        <f>VLOOKUP($A260,Questions!$B$3:$I$256,2,FALSE)</f>
        <v>Can you provide a HIPAA compliance attestation document?</v>
      </c>
      <c r="C260" s="24" t="str">
        <f>VLOOKUP($A260,Questions!$B$3:$I$256,7,FALSE)</f>
        <v xml:space="preserve"> </v>
      </c>
      <c r="D260" s="24" t="str">
        <f>VLOOKUP($A260,Questions!$B$3:$I$256,8,FALSE)</f>
        <v xml:space="preserve"> </v>
      </c>
    </row>
    <row r="261" spans="1:4" ht="48" customHeight="1" x14ac:dyDescent="0.2">
      <c r="A261" s="24" t="str">
        <f>'HECVAT - Full | Vendor Response'!A269</f>
        <v>HIPA-28</v>
      </c>
      <c r="B261" s="24" t="str">
        <f>VLOOKUP($A261,Questions!$B$3:$I$256,2,FALSE)</f>
        <v>Are you willing to enter into a Business Associate Agreement (BAA)?</v>
      </c>
      <c r="C261" s="24" t="str">
        <f>VLOOKUP($A261,Questions!$B$3:$I$256,7,FALSE)</f>
        <v xml:space="preserve"> </v>
      </c>
      <c r="D261" s="24" t="str">
        <f>VLOOKUP($A261,Questions!$B$3:$I$256,8,FALSE)</f>
        <v xml:space="preserve"> </v>
      </c>
    </row>
    <row r="262" spans="1:4" ht="48" customHeight="1" x14ac:dyDescent="0.2">
      <c r="A262" s="24" t="str">
        <f>'HECVAT - Full | Vendor Response'!A270</f>
        <v>HIPA-29</v>
      </c>
      <c r="B262" s="24" t="str">
        <f>VLOOKUP($A262,Questions!$B$3:$I$256,2,FALSE)</f>
        <v>Have you entered into a BAA with all subcontractors who may have access to protected health information (PHI)?</v>
      </c>
      <c r="C262" s="24" t="str">
        <f>VLOOKUP($A262,Questions!$B$3:$I$256,7,FALSE)</f>
        <v xml:space="preserve"> </v>
      </c>
      <c r="D262" s="24" t="str">
        <f>VLOOKUP($A262,Questions!$B$3:$I$256,8,FALSE)</f>
        <v xml:space="preserve"> </v>
      </c>
    </row>
    <row r="263" spans="1:4" ht="36" customHeight="1" x14ac:dyDescent="0.2">
      <c r="A263" s="287" t="str">
        <f>IF(OR($C$28="No",$C$28="Yes"),"PCI DSS - Optional based on QUALIFIER response.","PCI DSS")</f>
        <v>PCI DSS</v>
      </c>
      <c r="B263" s="287"/>
      <c r="C263" s="19" t="str">
        <f>$C$22</f>
        <v>Reason for Question</v>
      </c>
      <c r="D263" s="19" t="str">
        <f>$D$22</f>
        <v>Follow-up Inquiries/Responses</v>
      </c>
    </row>
    <row r="264" spans="1:4" ht="48" customHeight="1" x14ac:dyDescent="0.2">
      <c r="A264" s="24" t="str">
        <f>'HECVAT - Full | Vendor Response'!A272</f>
        <v>PCID-01</v>
      </c>
      <c r="B264" s="24" t="str">
        <f>VLOOKUP($A264,Questions!$B$3:$I$256,2,FALSE)</f>
        <v>Do your systems or products store, process, or transmit cardholder (payment/credit/debt card) data?</v>
      </c>
      <c r="C264" s="24" t="str">
        <f>VLOOKUP($A264,Questions!$B$3:$I$256,7,FALSE)</f>
        <v xml:space="preserve"> </v>
      </c>
      <c r="D264" s="24" t="str">
        <f>VLOOKUP($A264,Questions!$B$3:$I$256,8,FALSE)</f>
        <v xml:space="preserve"> </v>
      </c>
    </row>
    <row r="265" spans="1:4" ht="48" customHeight="1" x14ac:dyDescent="0.2">
      <c r="A265" s="24" t="str">
        <f>'HECVAT - Full | Vendor Response'!A273</f>
        <v>PCID-02</v>
      </c>
      <c r="B265" s="24" t="str">
        <f>VLOOKUP($A265,Questions!$B$3:$I$256,2,FALSE)</f>
        <v>Are you compliant with the Payment Card Industry Data Security Standard (PCI DSS)?</v>
      </c>
      <c r="C265" s="24" t="str">
        <f>VLOOKUP($A265,Questions!$B$3:$I$256,7,FALSE)</f>
        <v xml:space="preserve"> </v>
      </c>
      <c r="D265" s="24" t="str">
        <f>VLOOKUP($A265,Questions!$B$3:$I$256,8,FALSE)</f>
        <v xml:space="preserve"> </v>
      </c>
    </row>
    <row r="266" spans="1:4" ht="48" customHeight="1" x14ac:dyDescent="0.2">
      <c r="A266" s="24" t="str">
        <f>'HECVAT - Full | Vendor Response'!A274</f>
        <v>PCID-03</v>
      </c>
      <c r="B266" s="24" t="str">
        <f>VLOOKUP($A266,Questions!$B$3:$I$256,2,FALSE)</f>
        <v>Do you have a current, executed within the past year, Attestation of Compliance (AoC) or Report on Compliance (RoC)?</v>
      </c>
      <c r="C266" s="24" t="str">
        <f>VLOOKUP($A266,Questions!$B$3:$I$256,7,FALSE)</f>
        <v xml:space="preserve"> </v>
      </c>
      <c r="D266" s="24" t="str">
        <f>VLOOKUP($A266,Questions!$B$3:$I$256,8,FALSE)</f>
        <v xml:space="preserve"> </v>
      </c>
    </row>
    <row r="267" spans="1:4" ht="48" customHeight="1" x14ac:dyDescent="0.2">
      <c r="A267" s="24" t="str">
        <f>'HECVAT - Full | Vendor Response'!A275</f>
        <v>PCID-04</v>
      </c>
      <c r="B267" s="24" t="str">
        <f>VLOOKUP($A267,Questions!$B$3:$I$256,2,FALSE)</f>
        <v>Are you classified as a service provider?</v>
      </c>
      <c r="C267" s="24" t="str">
        <f>VLOOKUP($A267,Questions!$B$3:$I$256,7,FALSE)</f>
        <v xml:space="preserve"> </v>
      </c>
      <c r="D267" s="24" t="str">
        <f>VLOOKUP($A267,Questions!$B$3:$I$256,8,FALSE)</f>
        <v xml:space="preserve"> </v>
      </c>
    </row>
    <row r="268" spans="1:4" ht="48" customHeight="1" x14ac:dyDescent="0.2">
      <c r="A268" s="24" t="str">
        <f>'HECVAT - Full | Vendor Response'!A276</f>
        <v>PCID-05</v>
      </c>
      <c r="B268" s="24" t="str">
        <f>VLOOKUP($A268,Questions!$B$3:$I$256,2,FALSE)</f>
        <v xml:space="preserve">Are you on the list of VISA approved service providers? </v>
      </c>
      <c r="C268" s="24" t="str">
        <f>VLOOKUP($A268,Questions!$B$3:$I$256,7,FALSE)</f>
        <v xml:space="preserve"> </v>
      </c>
      <c r="D268" s="24" t="str">
        <f>VLOOKUP($A268,Questions!$B$3:$I$256,8,FALSE)</f>
        <v xml:space="preserve"> </v>
      </c>
    </row>
    <row r="269" spans="1:4" ht="48" customHeight="1" x14ac:dyDescent="0.2">
      <c r="A269" s="24" t="str">
        <f>'HECVAT - Full | Vendor Response'!A277</f>
        <v>PCID-06</v>
      </c>
      <c r="B269" s="24" t="str">
        <f>VLOOKUP($A269,Questions!$B$3:$I$256,2,FALSE)</f>
        <v>Are you classified as a merchant?  If so, what level (1, 2, 3, 4)?</v>
      </c>
      <c r="C269" s="24" t="str">
        <f>VLOOKUP($A269,Questions!$B$3:$I$256,7,FALSE)</f>
        <v xml:space="preserve"> </v>
      </c>
      <c r="D269" s="24" t="str">
        <f>VLOOKUP($A269,Questions!$B$3:$I$256,8,FALSE)</f>
        <v xml:space="preserve"> </v>
      </c>
    </row>
    <row r="270" spans="1:4" ht="64.25" customHeight="1" x14ac:dyDescent="0.2">
      <c r="A270" s="24" t="str">
        <f>'HECVAT - Full | Vendor Response'!A278</f>
        <v>PCID-07</v>
      </c>
      <c r="B270" s="24" t="str">
        <f>VLOOKUP($A270,Questions!$B$3:$I$256,2,FALSE)</f>
        <v>Describe the architecture employed by the system to verify and authorize credit card transactions.</v>
      </c>
      <c r="C270" s="24" t="str">
        <f>VLOOKUP($A270,Questions!$B$3:$I$256,7,FALSE)</f>
        <v xml:space="preserve"> </v>
      </c>
      <c r="D270" s="24" t="str">
        <f>VLOOKUP($A270,Questions!$B$3:$I$256,8,FALSE)</f>
        <v xml:space="preserve"> </v>
      </c>
    </row>
    <row r="271" spans="1:4" ht="64.25" customHeight="1" x14ac:dyDescent="0.2">
      <c r="A271" s="24" t="str">
        <f>'HECVAT - Full | Vendor Response'!A279</f>
        <v>PCID-08</v>
      </c>
      <c r="B271" s="24" t="str">
        <f>VLOOKUP($A271,Questions!$B$3:$I$256,2,FALSE)</f>
        <v xml:space="preserve">What payment processors/gateways does the system support? </v>
      </c>
      <c r="C271" s="24" t="str">
        <f>VLOOKUP($A271,Questions!$B$3:$I$256,7,FALSE)</f>
        <v xml:space="preserve"> </v>
      </c>
      <c r="D271" s="24" t="str">
        <f>VLOOKUP($A271,Questions!$B$3:$I$256,8,FALSE)</f>
        <v xml:space="preserve"> </v>
      </c>
    </row>
    <row r="272" spans="1:4" ht="48" customHeight="1" x14ac:dyDescent="0.2">
      <c r="A272" s="24" t="str">
        <f>'HECVAT - Full | Vendor Response'!A280</f>
        <v>PCID-09</v>
      </c>
      <c r="B272" s="24" t="str">
        <f>VLOOKUP($A272,Questions!$B$3:$I$256,2,FALSE)</f>
        <v>Can the application be installed in a PCI DSS compliant manner ?</v>
      </c>
      <c r="C272" s="24" t="str">
        <f>VLOOKUP($A272,Questions!$B$3:$I$256,7,FALSE)</f>
        <v xml:space="preserve"> </v>
      </c>
      <c r="D272" s="24" t="str">
        <f>VLOOKUP($A272,Questions!$B$3:$I$256,8,FALSE)</f>
        <v xml:space="preserve"> </v>
      </c>
    </row>
    <row r="273" spans="1:4" ht="48" customHeight="1" x14ac:dyDescent="0.2">
      <c r="A273" s="24" t="str">
        <f>'HECVAT - Full | Vendor Response'!A281</f>
        <v>PCID-10</v>
      </c>
      <c r="B273" s="24" t="str">
        <f>VLOOKUP($A273,Questions!$B$3:$I$256,2,FALSE)</f>
        <v xml:space="preserve">Is the application listed as an approved PA-DSS application? </v>
      </c>
      <c r="C273" s="24" t="str">
        <f>VLOOKUP($A273,Questions!$B$3:$I$256,7,FALSE)</f>
        <v xml:space="preserve"> </v>
      </c>
      <c r="D273" s="24" t="str">
        <f>VLOOKUP($A273,Questions!$B$3:$I$256,8,FALSE)</f>
        <v xml:space="preserve"> </v>
      </c>
    </row>
    <row r="274" spans="1:4" ht="54" customHeight="1" x14ac:dyDescent="0.2">
      <c r="A274" s="24" t="str">
        <f>'HECVAT - Full | Vendor Response'!A282</f>
        <v>PCID-11</v>
      </c>
      <c r="B274" s="24" t="str">
        <f>VLOOKUP($A274,Questions!$B$3:$I$256,2,FALSE)</f>
        <v>Does the system or products use a third party to collect, store, process, or transmit cardholder (payment/credit/debt card) data?</v>
      </c>
      <c r="C274" s="24" t="str">
        <f>VLOOKUP($A274,Questions!$B$3:$I$256,7,FALSE)</f>
        <v xml:space="preserve"> </v>
      </c>
      <c r="D274" s="24" t="str">
        <f>VLOOKUP($A274,Questions!$B$3:$I$256,8,FALSE)</f>
        <v xml:space="preserve"> </v>
      </c>
    </row>
    <row r="275" spans="1:4" ht="64.25" customHeight="1" x14ac:dyDescent="0.2">
      <c r="A275" s="24" t="str">
        <f>'HECVAT - Full | Vendor Response'!A283</f>
        <v>PCID-12</v>
      </c>
      <c r="B275" s="24"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4" t="str">
        <f>VLOOKUP($A275,Questions!$B$3:$I$256,7,FALSE)</f>
        <v xml:space="preserve"> </v>
      </c>
      <c r="D275" s="24" t="str">
        <f>VLOOKUP($A275,Questions!$B$3:$I$256,8,FALSE)</f>
        <v xml:space="preserve"> </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233">
    <cfRule type="expression" dxfId="170" priority="32">
      <formula>$C$24="No"</formula>
    </cfRule>
  </conditionalFormatting>
  <conditionalFormatting sqref="A59">
    <cfRule type="expression" dxfId="169" priority="31">
      <formula>$C$26="No"</formula>
    </cfRule>
  </conditionalFormatting>
  <conditionalFormatting sqref="A174">
    <cfRule type="expression" dxfId="168" priority="30">
      <formula>$C$28="No"</formula>
    </cfRule>
  </conditionalFormatting>
  <conditionalFormatting sqref="A263">
    <cfRule type="expression" dxfId="167" priority="28">
      <formula>$C$29="No"</formula>
    </cfRule>
  </conditionalFormatting>
  <conditionalFormatting sqref="A65">
    <cfRule type="expression" dxfId="166" priority="26">
      <formula>$C$30="No"</formula>
    </cfRule>
  </conditionalFormatting>
  <conditionalFormatting sqref="A104">
    <cfRule type="expression" dxfId="165" priority="25">
      <formula>$C$27="No"</formula>
    </cfRule>
  </conditionalFormatting>
  <conditionalFormatting sqref="A75:B75 A86:B86 A104:B104 A115:B115 A131:B131 A156:B156 A174:B174 A186:B186 A198:B198 A215:B215 A220:B220 A233:B233 A263:B263">
    <cfRule type="expression" dxfId="164" priority="23">
      <formula>$C$30="Yes"</formula>
    </cfRule>
  </conditionalFormatting>
  <conditionalFormatting sqref="A226:B226">
    <cfRule type="expression" dxfId="163"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workbookViewId="0">
      <selection activeCell="G14" sqref="G14"/>
    </sheetView>
  </sheetViews>
  <sheetFormatPr baseColWidth="10" defaultColWidth="8.5" defaultRowHeight="16" x14ac:dyDescent="0.2"/>
  <cols>
    <col min="1" max="1" width="14" customWidth="1"/>
    <col min="2" max="2" width="8.625" customWidth="1"/>
    <col min="3" max="3" width="36.25" customWidth="1"/>
    <col min="4" max="4" width="13.5" customWidth="1"/>
    <col min="5" max="5" width="24.25" customWidth="1"/>
  </cols>
  <sheetData>
    <row r="1" spans="1:5" s="12" customFormat="1" ht="36" customHeight="1" x14ac:dyDescent="0.2">
      <c r="A1" s="352" t="s">
        <v>2349</v>
      </c>
      <c r="B1" s="352"/>
      <c r="C1" s="352"/>
      <c r="D1" s="353"/>
      <c r="E1" s="81" t="str">
        <f>'HECVAT - Full | Vendor Response'!E1</f>
        <v>Version 3.03</v>
      </c>
    </row>
    <row r="2" spans="1:5" s="12" customFormat="1" ht="26" customHeight="1" x14ac:dyDescent="0.2">
      <c r="A2" s="354"/>
      <c r="B2" s="354"/>
      <c r="C2" s="354"/>
      <c r="D2" s="354"/>
      <c r="E2" s="354"/>
    </row>
    <row r="3" spans="1:5" s="67" customFormat="1" ht="36" customHeight="1" x14ac:dyDescent="0.2">
      <c r="A3" s="16" t="s">
        <v>2276</v>
      </c>
      <c r="B3" s="275" t="str">
        <f>'HECVAT - Full | Vendor Response'!C7</f>
        <v>Instructure</v>
      </c>
      <c r="C3" s="275"/>
      <c r="D3" s="275"/>
      <c r="E3" s="275"/>
    </row>
    <row r="4" spans="1:5" s="12" customFormat="1" ht="48" customHeight="1" x14ac:dyDescent="0.2">
      <c r="A4" s="77" t="s">
        <v>2277</v>
      </c>
      <c r="B4" s="355" t="str">
        <f>'HECVAT - Full | Vendor Response'!C9</f>
        <v>A cloud-based LMS</v>
      </c>
      <c r="C4" s="355"/>
      <c r="D4" s="355"/>
      <c r="E4" s="355"/>
    </row>
    <row r="5" spans="1:5" s="12" customFormat="1" ht="36" customHeight="1" x14ac:dyDescent="0.2">
      <c r="A5" s="108"/>
      <c r="B5" s="109"/>
      <c r="C5" s="109"/>
      <c r="D5" s="109"/>
      <c r="E5" s="110"/>
    </row>
    <row r="6" spans="1:5" ht="36" customHeight="1" x14ac:dyDescent="0.2">
      <c r="A6" s="111"/>
      <c r="B6" s="112"/>
      <c r="C6" s="112"/>
      <c r="D6" s="112"/>
      <c r="E6" s="113"/>
    </row>
    <row r="7" spans="1:5" x14ac:dyDescent="0.2">
      <c r="A7" s="114"/>
      <c r="B7" s="115"/>
      <c r="C7" s="115"/>
      <c r="D7" s="115"/>
      <c r="E7" s="116"/>
    </row>
    <row r="8" spans="1:5" x14ac:dyDescent="0.2">
      <c r="A8" s="114"/>
      <c r="B8" s="115"/>
      <c r="C8" s="115"/>
      <c r="D8" s="115"/>
      <c r="E8" s="116"/>
    </row>
    <row r="9" spans="1:5" x14ac:dyDescent="0.2">
      <c r="A9" s="114"/>
      <c r="B9" s="115"/>
      <c r="C9" s="115"/>
      <c r="D9" s="115"/>
      <c r="E9" s="116"/>
    </row>
    <row r="10" spans="1:5" x14ac:dyDescent="0.2">
      <c r="A10" s="114"/>
      <c r="B10" s="115"/>
      <c r="C10" s="115"/>
      <c r="D10" s="115"/>
      <c r="E10" s="116"/>
    </row>
    <row r="11" spans="1:5" x14ac:dyDescent="0.2">
      <c r="A11" s="114"/>
      <c r="B11" s="115"/>
      <c r="C11" s="115"/>
      <c r="D11" s="115"/>
      <c r="E11" s="116"/>
    </row>
    <row r="12" spans="1:5" x14ac:dyDescent="0.2">
      <c r="A12" s="114"/>
      <c r="B12" s="115"/>
      <c r="C12" s="115"/>
      <c r="D12" s="115"/>
      <c r="E12" s="116"/>
    </row>
    <row r="13" spans="1:5" x14ac:dyDescent="0.2">
      <c r="A13" s="114"/>
      <c r="B13" s="115"/>
      <c r="C13" s="115"/>
      <c r="D13" s="115"/>
      <c r="E13" s="116"/>
    </row>
    <row r="14" spans="1:5" x14ac:dyDescent="0.2">
      <c r="A14" s="114"/>
      <c r="B14" s="115"/>
      <c r="C14" s="115"/>
      <c r="D14" s="115"/>
      <c r="E14" s="116"/>
    </row>
    <row r="15" spans="1:5" x14ac:dyDescent="0.2">
      <c r="A15" s="114"/>
      <c r="B15" s="115"/>
      <c r="C15" s="115"/>
      <c r="D15" s="115"/>
      <c r="E15" s="116"/>
    </row>
    <row r="16" spans="1:5" x14ac:dyDescent="0.2">
      <c r="A16" s="114"/>
      <c r="B16" s="115"/>
      <c r="C16" s="115"/>
      <c r="D16" s="115"/>
      <c r="E16" s="116"/>
    </row>
    <row r="17" spans="1:5" x14ac:dyDescent="0.2">
      <c r="A17" s="114"/>
      <c r="B17" s="115"/>
      <c r="C17" s="115"/>
      <c r="D17" s="115"/>
      <c r="E17" s="116"/>
    </row>
    <row r="18" spans="1:5" x14ac:dyDescent="0.2">
      <c r="A18" s="114"/>
      <c r="B18" s="115"/>
      <c r="C18" s="115"/>
      <c r="D18" s="115"/>
      <c r="E18" s="116"/>
    </row>
    <row r="19" spans="1:5" x14ac:dyDescent="0.2">
      <c r="A19" s="114"/>
      <c r="B19" s="115"/>
      <c r="C19" s="115"/>
      <c r="D19" s="115"/>
      <c r="E19" s="116"/>
    </row>
    <row r="20" spans="1:5" x14ac:dyDescent="0.2">
      <c r="A20" s="114"/>
      <c r="B20" s="115"/>
      <c r="C20" s="115"/>
      <c r="D20" s="115"/>
      <c r="E20" s="116"/>
    </row>
    <row r="21" spans="1:5" x14ac:dyDescent="0.2">
      <c r="A21" s="114"/>
      <c r="B21" s="115"/>
      <c r="C21" s="115"/>
      <c r="D21" s="115"/>
      <c r="E21" s="116"/>
    </row>
    <row r="22" spans="1:5" x14ac:dyDescent="0.2">
      <c r="A22" s="114"/>
      <c r="B22" s="115"/>
      <c r="C22" s="115"/>
      <c r="D22" s="115"/>
      <c r="E22" s="116"/>
    </row>
    <row r="23" spans="1:5" x14ac:dyDescent="0.2">
      <c r="A23" s="114"/>
      <c r="B23" s="115"/>
      <c r="C23" s="115"/>
      <c r="D23" s="115"/>
      <c r="E23" s="116"/>
    </row>
    <row r="24" spans="1:5" x14ac:dyDescent="0.2">
      <c r="A24" s="114"/>
      <c r="B24" s="115"/>
      <c r="C24" s="115"/>
      <c r="D24" s="115"/>
      <c r="E24" s="116"/>
    </row>
    <row r="25" spans="1:5" x14ac:dyDescent="0.2">
      <c r="A25" s="114"/>
      <c r="B25" s="115"/>
      <c r="C25" s="115"/>
      <c r="D25" s="115"/>
      <c r="E25" s="116"/>
    </row>
    <row r="26" spans="1:5" x14ac:dyDescent="0.2">
      <c r="A26" s="114"/>
      <c r="B26" s="115"/>
      <c r="C26" s="115"/>
      <c r="D26" s="115"/>
      <c r="E26" s="116"/>
    </row>
    <row r="27" spans="1:5" x14ac:dyDescent="0.2">
      <c r="A27" s="114"/>
      <c r="B27" s="115"/>
      <c r="C27" s="115"/>
      <c r="D27" s="115"/>
      <c r="E27" s="116"/>
    </row>
    <row r="28" spans="1:5" x14ac:dyDescent="0.2">
      <c r="A28" s="114"/>
      <c r="B28" s="115"/>
      <c r="C28" s="115"/>
      <c r="D28" s="115"/>
      <c r="E28" s="116"/>
    </row>
    <row r="29" spans="1:5" x14ac:dyDescent="0.2">
      <c r="A29" s="114"/>
      <c r="B29" s="115"/>
      <c r="C29" s="115"/>
      <c r="D29" s="115"/>
      <c r="E29" s="116"/>
    </row>
    <row r="30" spans="1:5" x14ac:dyDescent="0.2">
      <c r="A30" s="114"/>
      <c r="B30" s="115"/>
      <c r="C30" s="115"/>
      <c r="D30" s="115"/>
      <c r="E30" s="116"/>
    </row>
    <row r="31" spans="1:5" x14ac:dyDescent="0.2">
      <c r="A31" s="114"/>
      <c r="B31" s="115"/>
      <c r="C31" s="115"/>
      <c r="D31" s="115"/>
      <c r="E31" s="116"/>
    </row>
    <row r="32" spans="1:5" x14ac:dyDescent="0.2">
      <c r="A32" s="114"/>
      <c r="B32" s="115"/>
      <c r="C32" s="115"/>
      <c r="D32" s="115"/>
      <c r="E32" s="116"/>
    </row>
    <row r="33" spans="1:5" x14ac:dyDescent="0.2">
      <c r="A33" s="114"/>
      <c r="B33" s="115"/>
      <c r="C33" s="115"/>
      <c r="D33" s="115"/>
      <c r="E33" s="116"/>
    </row>
    <row r="34" spans="1:5" x14ac:dyDescent="0.2">
      <c r="A34" s="114"/>
      <c r="B34" s="115"/>
      <c r="C34" s="115"/>
      <c r="D34" s="115"/>
      <c r="E34" s="116"/>
    </row>
    <row r="35" spans="1:5" x14ac:dyDescent="0.2">
      <c r="A35" s="114"/>
      <c r="B35" s="115"/>
      <c r="C35" s="115"/>
      <c r="D35" s="115"/>
      <c r="E35" s="116"/>
    </row>
    <row r="36" spans="1:5" x14ac:dyDescent="0.2">
      <c r="A36" s="114"/>
      <c r="B36" s="115"/>
      <c r="C36" s="115"/>
      <c r="D36" s="115"/>
      <c r="E36" s="116"/>
    </row>
    <row r="37" spans="1:5" x14ac:dyDescent="0.2">
      <c r="A37" s="114"/>
      <c r="B37" s="115"/>
      <c r="C37" s="115"/>
      <c r="D37" s="115"/>
      <c r="E37" s="116"/>
    </row>
    <row r="38" spans="1:5" x14ac:dyDescent="0.2">
      <c r="A38" s="114"/>
      <c r="B38" s="115"/>
      <c r="C38" s="115"/>
      <c r="D38" s="115"/>
      <c r="E38" s="116"/>
    </row>
    <row r="39" spans="1:5" x14ac:dyDescent="0.2">
      <c r="A39" s="114"/>
      <c r="B39" s="115"/>
      <c r="C39" s="115"/>
      <c r="D39" s="115"/>
      <c r="E39" s="116"/>
    </row>
    <row r="40" spans="1:5" x14ac:dyDescent="0.2">
      <c r="A40" s="114"/>
      <c r="B40" s="115"/>
      <c r="C40" s="115"/>
      <c r="D40" s="115"/>
      <c r="E40" s="116"/>
    </row>
    <row r="41" spans="1:5" x14ac:dyDescent="0.2">
      <c r="A41" s="114"/>
      <c r="B41" s="115"/>
      <c r="C41" s="115"/>
      <c r="D41" s="115"/>
      <c r="E41" s="116"/>
    </row>
    <row r="42" spans="1:5" x14ac:dyDescent="0.2">
      <c r="A42" s="114"/>
      <c r="B42" s="115"/>
      <c r="C42" s="115"/>
      <c r="D42" s="115"/>
      <c r="E42" s="116"/>
    </row>
    <row r="43" spans="1:5" x14ac:dyDescent="0.2">
      <c r="A43" s="114"/>
      <c r="B43" s="115"/>
      <c r="C43" s="115"/>
      <c r="D43" s="115"/>
      <c r="E43" s="116"/>
    </row>
    <row r="44" spans="1:5" x14ac:dyDescent="0.2">
      <c r="A44" s="114"/>
      <c r="B44" s="115"/>
      <c r="C44" s="115"/>
      <c r="D44" s="115"/>
      <c r="E44" s="116"/>
    </row>
    <row r="45" spans="1:5" x14ac:dyDescent="0.2">
      <c r="A45" s="117"/>
      <c r="B45" s="118"/>
      <c r="C45" s="118"/>
      <c r="D45" s="118"/>
      <c r="E45" s="119"/>
    </row>
    <row r="46" spans="1:5" ht="48" customHeight="1" x14ac:dyDescent="0.2">
      <c r="A46" s="345" t="s">
        <v>1804</v>
      </c>
      <c r="B46" s="346"/>
      <c r="C46" s="346"/>
      <c r="D46" s="346"/>
      <c r="E46" s="347"/>
    </row>
    <row r="47" spans="1:5" s="12" customFormat="1" ht="36" customHeight="1" x14ac:dyDescent="0.2">
      <c r="A47" s="348"/>
      <c r="B47" s="349"/>
      <c r="C47" s="349"/>
      <c r="D47" s="350" t="s">
        <v>2278</v>
      </c>
      <c r="E47" s="351"/>
    </row>
    <row r="48" spans="1:5" s="68" customFormat="1" ht="60" customHeight="1" x14ac:dyDescent="0.2">
      <c r="A48" s="69" t="str">
        <f>'High Risk Non-Compliant'!B4</f>
        <v>Question</v>
      </c>
      <c r="B48" s="357" t="str">
        <f>'High Risk Non-Compliant'!C4</f>
        <v>Additional Info</v>
      </c>
      <c r="C48" s="357"/>
      <c r="D48" s="80" t="str">
        <f>'Analyst Report'!C10</f>
        <v>ISO 27002:2013</v>
      </c>
      <c r="E48" s="79">
        <f>VLOOKUP('Analyst Report'!C10,Values!A60:B66,2)</f>
        <v>6</v>
      </c>
    </row>
    <row r="49" spans="1:5" ht="144" customHeight="1" x14ac:dyDescent="0.2">
      <c r="A49" s="71" t="str">
        <f>'High Risk Non-Compliant'!B5</f>
        <v>Does your product process protected health information (PHI) or any data covered by the Health Insurance Portability and Accountability Act?</v>
      </c>
      <c r="B49" s="359">
        <f>'High Risk Non-Compliant'!C5</f>
        <v>0</v>
      </c>
      <c r="C49" s="359"/>
      <c r="D49" s="70" t="str">
        <f>IF(VLOOKUP(A49,'High Risk Non-Compliant'!B:K,$E$48,FALSE)=0,"N/A",VLOOKUP(A49,'High Risk Non-Compliant'!B:K,$E$48,FALSE))</f>
        <v>ID.GV-3</v>
      </c>
      <c r="E49" s="70" t="str">
        <f>IF(D49="N/A","N/A",VLOOKUP(D49,'Crosswalk Detail'!A:B,2,FALSE))</f>
        <v xml:space="preserve"> Legal and regulatory requirements regarding cybersecurity, including privacy and civil liberties obligations, are understood and managed</v>
      </c>
    </row>
    <row r="50" spans="1:5" ht="144" customHeight="1" x14ac:dyDescent="0.2">
      <c r="A50" s="71" t="str">
        <f>'High Risk Non-Compliant'!B6</f>
        <v>Will institution data be shared with or hosted by any third parties? (e.g. any entity not wholly-owned by your company is considered a third-party)</v>
      </c>
      <c r="B50" s="359">
        <f>'High Risk Non-Compliant'!C6</f>
        <v>0</v>
      </c>
      <c r="C50" s="359"/>
      <c r="D50" s="70" t="str">
        <f>IF(VLOOKUP(A50,'High Risk Non-Compliant'!B:K,$E$48,FALSE)=0,"N/A",VLOOKUP(A50,'High Risk Non-Compliant'!B:K,$E$48,FALSE))</f>
        <v>ID.AM-6, PR.AT-3</v>
      </c>
      <c r="E50" s="70" t="e">
        <f>IF(D50="N/A","N/A",VLOOKUP(D50,'Crosswalk Detail'!A:B,2,FALSE))</f>
        <v>#N/A</v>
      </c>
    </row>
    <row r="51" spans="1:5" ht="144" customHeight="1" x14ac:dyDescent="0.2">
      <c r="A51" s="71" t="str">
        <f>'High Risk Non-Compliant'!B7</f>
        <v>Do you have a well documented Business Continuity Plan (BCP) that is tested annually?</v>
      </c>
      <c r="B51" s="359">
        <f>'High Risk Non-Compliant'!C7</f>
        <v>0</v>
      </c>
      <c r="C51" s="359"/>
      <c r="D51" s="70" t="str">
        <f>IF(VLOOKUP(A51,'High Risk Non-Compliant'!B:K,$E$48,FALSE)=0,"N/A",VLOOKUP(A51,'High Risk Non-Compliant'!B:K,$E$48,FALSE))</f>
        <v>PR.IP-9</v>
      </c>
      <c r="E51" s="70"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71" t="str">
        <f>'High Risk Non-Compliant'!B8</f>
        <v>Do you have a well documented Disaster Recovery Plan (DRP) that is tested annually?</v>
      </c>
      <c r="B52" s="359">
        <f>'High Risk Non-Compliant'!C8</f>
        <v>0</v>
      </c>
      <c r="C52" s="359"/>
      <c r="D52" s="70" t="str">
        <f>IF(VLOOKUP(A52,'High Risk Non-Compliant'!B:K,$E$48,FALSE)=0,"N/A",VLOOKUP(A52,'High Risk Non-Compliant'!B:K,$E$48,FALSE))</f>
        <v>(blank)</v>
      </c>
      <c r="E52" s="70" t="e">
        <f>IF(D52="N/A","N/A",VLOOKUP(D52,'Crosswalk Detail'!A:B,2,FALSE))</f>
        <v>#N/A</v>
      </c>
    </row>
    <row r="53" spans="1:5" ht="144" customHeight="1" x14ac:dyDescent="0.2">
      <c r="A53" s="71" t="str">
        <f>'High Risk Non-Compliant'!B9</f>
        <v>Is the vended product designed to process or store Credit Card information?</v>
      </c>
      <c r="B53" s="359">
        <f>'High Risk Non-Compliant'!C9</f>
        <v>0</v>
      </c>
      <c r="C53" s="359"/>
      <c r="D53" s="70" t="str">
        <f>IF(VLOOKUP(A53,'High Risk Non-Compliant'!B:K,$E$48,FALSE)=0,"N/A",VLOOKUP(A53,'High Risk Non-Compliant'!B:K,$E$48,FALSE))</f>
        <v>PR.IP-9</v>
      </c>
      <c r="E53" s="70"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71">
        <f>'High Risk Non-Compliant'!B10</f>
        <v>0</v>
      </c>
      <c r="B54" s="360">
        <f>'High Risk Non-Compliant'!C10</f>
        <v>0</v>
      </c>
      <c r="C54" s="360"/>
      <c r="D54" s="70" t="str">
        <f>IF(VLOOKUP(A54,'High Risk Non-Compliant'!B:K,$E$48,FALSE)=0,"N/A",VLOOKUP(A54,'High Risk Non-Compliant'!B:K,$E$48,FALSE))</f>
        <v>N/A</v>
      </c>
      <c r="E54" s="70" t="str">
        <f>IF(D54="N/A","N/A",VLOOKUP(D54,'Crosswalk Detail'!A:B,2,FALSE))</f>
        <v>N/A</v>
      </c>
    </row>
    <row r="55" spans="1:5" ht="144" customHeight="1" x14ac:dyDescent="0.2">
      <c r="A55" s="71">
        <f>'High Risk Non-Compliant'!B11</f>
        <v>0</v>
      </c>
      <c r="B55" s="359">
        <f>'High Risk Non-Compliant'!C11</f>
        <v>0</v>
      </c>
      <c r="C55" s="359"/>
      <c r="D55" s="70" t="str">
        <f>IF(VLOOKUP(A55,'High Risk Non-Compliant'!B:K,$E$48,FALSE)=0,"N/A",VLOOKUP(A55,'High Risk Non-Compliant'!B:K,$E$48,FALSE))</f>
        <v>N/A</v>
      </c>
      <c r="E55" s="70" t="str">
        <f>IF(D55="N/A","N/A",VLOOKUP(D55,'Crosswalk Detail'!A:B,2,FALSE))</f>
        <v>N/A</v>
      </c>
    </row>
    <row r="56" spans="1:5" ht="144" customHeight="1" x14ac:dyDescent="0.2">
      <c r="A56" s="71">
        <f>'High Risk Non-Compliant'!B12</f>
        <v>0</v>
      </c>
      <c r="B56" s="359">
        <f>'High Risk Non-Compliant'!C12</f>
        <v>0</v>
      </c>
      <c r="C56" s="359"/>
      <c r="D56" s="70" t="str">
        <f>IF(VLOOKUP(A56,'High Risk Non-Compliant'!B:K,$E$48,FALSE)=0,"N/A",VLOOKUP(A56,'High Risk Non-Compliant'!B:K,$E$48,FALSE))</f>
        <v>N/A</v>
      </c>
      <c r="E56" s="70" t="str">
        <f>IF(D56="N/A","N/A",VLOOKUP(D56,'Crosswalk Detail'!A:B,2,FALSE))</f>
        <v>N/A</v>
      </c>
    </row>
    <row r="57" spans="1:5" ht="144" customHeight="1" x14ac:dyDescent="0.2">
      <c r="A57" s="71">
        <f>'High Risk Non-Compliant'!B13</f>
        <v>0</v>
      </c>
      <c r="B57" s="359">
        <f>'High Risk Non-Compliant'!C13</f>
        <v>0</v>
      </c>
      <c r="C57" s="359"/>
      <c r="D57" s="70" t="str">
        <f>IF(VLOOKUP(A57,'High Risk Non-Compliant'!B:K,$E$48,FALSE)=0,"N/A",VLOOKUP(A57,'High Risk Non-Compliant'!B:K,$E$48,FALSE))</f>
        <v>N/A</v>
      </c>
      <c r="E57" s="70" t="str">
        <f>IF(D57="N/A","N/A",VLOOKUP(D57,'Crosswalk Detail'!A:B,2,FALSE))</f>
        <v>N/A</v>
      </c>
    </row>
    <row r="58" spans="1:5" ht="144" customHeight="1" x14ac:dyDescent="0.2">
      <c r="A58" s="71">
        <f>'High Risk Non-Compliant'!B14</f>
        <v>0</v>
      </c>
      <c r="B58" s="359">
        <f>'High Risk Non-Compliant'!C14</f>
        <v>0</v>
      </c>
      <c r="C58" s="359"/>
      <c r="D58" s="70" t="str">
        <f>IF(VLOOKUP(A58,'High Risk Non-Compliant'!B:K,$E$48,FALSE)=0,"N/A",VLOOKUP(A58,'High Risk Non-Compliant'!B:K,$E$48,FALSE))</f>
        <v>N/A</v>
      </c>
      <c r="E58" s="70" t="str">
        <f>IF(D58="N/A","N/A",VLOOKUP(D58,'Crosswalk Detail'!A:B,2,FALSE))</f>
        <v>N/A</v>
      </c>
    </row>
    <row r="59" spans="1:5" ht="144" customHeight="1" x14ac:dyDescent="0.2">
      <c r="A59" s="71">
        <f>'High Risk Non-Compliant'!B15</f>
        <v>0</v>
      </c>
      <c r="B59" s="359">
        <f>'High Risk Non-Compliant'!C15</f>
        <v>0</v>
      </c>
      <c r="C59" s="359"/>
      <c r="D59" s="70" t="str">
        <f>IF(VLOOKUP(A59,'High Risk Non-Compliant'!B:K,$E$48,FALSE)=0,"N/A",VLOOKUP(A59,'High Risk Non-Compliant'!B:K,$E$48,FALSE))</f>
        <v>N/A</v>
      </c>
      <c r="E59" s="70" t="str">
        <f>IF(D59="N/A","N/A",VLOOKUP(D59,'Crosswalk Detail'!A:B,2,FALSE))</f>
        <v>N/A</v>
      </c>
    </row>
    <row r="60" spans="1:5" ht="144" customHeight="1" x14ac:dyDescent="0.2">
      <c r="A60" s="71">
        <f>'High Risk Non-Compliant'!B16</f>
        <v>0</v>
      </c>
      <c r="B60" s="359">
        <f>'High Risk Non-Compliant'!C16</f>
        <v>0</v>
      </c>
      <c r="C60" s="359"/>
      <c r="D60" s="70" t="str">
        <f>IF(VLOOKUP(A60,'High Risk Non-Compliant'!B:K,$E$48,FALSE)=0,"N/A",VLOOKUP(A60,'High Risk Non-Compliant'!B:K,$E$48,FALSE))</f>
        <v>N/A</v>
      </c>
      <c r="E60" s="70" t="str">
        <f>IF(D60="N/A","N/A",VLOOKUP(D60,'Crosswalk Detail'!A:B,2,FALSE))</f>
        <v>N/A</v>
      </c>
    </row>
    <row r="61" spans="1:5" ht="144" customHeight="1" x14ac:dyDescent="0.2">
      <c r="A61" s="71">
        <f>'High Risk Non-Compliant'!B17</f>
        <v>0</v>
      </c>
      <c r="B61" s="359">
        <f>'High Risk Non-Compliant'!C17</f>
        <v>0</v>
      </c>
      <c r="C61" s="359"/>
      <c r="D61" s="70" t="str">
        <f>IF(VLOOKUP(A61,'High Risk Non-Compliant'!B:K,$E$48,FALSE)=0,"N/A",VLOOKUP(A61,'High Risk Non-Compliant'!B:K,$E$48,FALSE))</f>
        <v>N/A</v>
      </c>
      <c r="E61" s="70" t="str">
        <f>IF(D61="N/A","N/A",VLOOKUP(D61,'Crosswalk Detail'!A:B,2,FALSE))</f>
        <v>N/A</v>
      </c>
    </row>
    <row r="62" spans="1:5" ht="144" customHeight="1" x14ac:dyDescent="0.2">
      <c r="A62" s="71">
        <f>'High Risk Non-Compliant'!B18</f>
        <v>0</v>
      </c>
      <c r="B62" s="359">
        <f>'High Risk Non-Compliant'!C18</f>
        <v>0</v>
      </c>
      <c r="C62" s="359"/>
      <c r="D62" s="70" t="str">
        <f>IF(VLOOKUP(A62,'High Risk Non-Compliant'!B:K,$E$48,FALSE)=0,"N/A",VLOOKUP(A62,'High Risk Non-Compliant'!B:K,$E$48,FALSE))</f>
        <v>N/A</v>
      </c>
      <c r="E62" s="70" t="str">
        <f>IF(D62="N/A","N/A",VLOOKUP(D62,'Crosswalk Detail'!A:B,2,FALSE))</f>
        <v>N/A</v>
      </c>
    </row>
    <row r="63" spans="1:5" ht="144" customHeight="1" x14ac:dyDescent="0.2">
      <c r="A63" s="71">
        <f>'High Risk Non-Compliant'!B19</f>
        <v>0</v>
      </c>
      <c r="B63" s="359">
        <f>'High Risk Non-Compliant'!C19</f>
        <v>0</v>
      </c>
      <c r="C63" s="359"/>
      <c r="D63" s="70" t="str">
        <f>IF(VLOOKUP(A63,'High Risk Non-Compliant'!B:K,$E$48,FALSE)=0,"N/A",VLOOKUP(A63,'High Risk Non-Compliant'!B:K,$E$48,FALSE))</f>
        <v>N/A</v>
      </c>
      <c r="E63" s="70" t="str">
        <f>IF(D63="N/A","N/A",VLOOKUP(D63,'Crosswalk Detail'!A:B,2,FALSE))</f>
        <v>N/A</v>
      </c>
    </row>
    <row r="64" spans="1:5" ht="144" customHeight="1" x14ac:dyDescent="0.2">
      <c r="A64" s="71">
        <f>'High Risk Non-Compliant'!B20</f>
        <v>0</v>
      </c>
      <c r="B64" s="359">
        <f>'High Risk Non-Compliant'!C20</f>
        <v>0</v>
      </c>
      <c r="C64" s="359"/>
      <c r="D64" s="70" t="str">
        <f>IF(VLOOKUP(A64,'High Risk Non-Compliant'!B:K,$E$48,FALSE)=0,"N/A",VLOOKUP(A64,'High Risk Non-Compliant'!B:K,$E$48,FALSE))</f>
        <v>N/A</v>
      </c>
      <c r="E64" s="70" t="str">
        <f>IF(D64="N/A","N/A",VLOOKUP(D64,'Crosswalk Detail'!A:B,2,FALSE))</f>
        <v>N/A</v>
      </c>
    </row>
    <row r="65" spans="1:5" ht="144" customHeight="1" x14ac:dyDescent="0.2">
      <c r="A65" s="71">
        <f>'High Risk Non-Compliant'!B21</f>
        <v>0</v>
      </c>
      <c r="B65" s="359">
        <f>'High Risk Non-Compliant'!C21</f>
        <v>0</v>
      </c>
      <c r="C65" s="359"/>
      <c r="D65" s="70" t="str">
        <f>IF(VLOOKUP(A65,'High Risk Non-Compliant'!B:K,$E$48,FALSE)=0,"N/A",VLOOKUP(A65,'High Risk Non-Compliant'!B:K,$E$48,FALSE))</f>
        <v>N/A</v>
      </c>
      <c r="E65" s="70" t="str">
        <f>IF(D65="N/A","N/A",VLOOKUP(D65,'Crosswalk Detail'!A:B,2,FALSE))</f>
        <v>N/A</v>
      </c>
    </row>
    <row r="66" spans="1:5" ht="144" customHeight="1" x14ac:dyDescent="0.2">
      <c r="A66" s="71">
        <f>'High Risk Non-Compliant'!B22</f>
        <v>0</v>
      </c>
      <c r="B66" s="359">
        <f>'High Risk Non-Compliant'!C22</f>
        <v>0</v>
      </c>
      <c r="C66" s="359"/>
      <c r="D66" s="70" t="str">
        <f>IF(VLOOKUP(A66,'High Risk Non-Compliant'!B:K,$E$48,FALSE)=0,"N/A",VLOOKUP(A66,'High Risk Non-Compliant'!B:K,$E$48,FALSE))</f>
        <v>N/A</v>
      </c>
      <c r="E66" s="70" t="str">
        <f>IF(D66="N/A","N/A",VLOOKUP(D66,'Crosswalk Detail'!A:B,2,FALSE))</f>
        <v>N/A</v>
      </c>
    </row>
    <row r="67" spans="1:5" ht="144" customHeight="1" x14ac:dyDescent="0.2">
      <c r="A67" s="71">
        <f>'High Risk Non-Compliant'!B23</f>
        <v>0</v>
      </c>
      <c r="B67" s="359">
        <f>'High Risk Non-Compliant'!C23</f>
        <v>0</v>
      </c>
      <c r="C67" s="359"/>
      <c r="D67" s="70" t="str">
        <f>IF(VLOOKUP(A67,'High Risk Non-Compliant'!B:K,$E$48,FALSE)=0,"N/A",VLOOKUP(A67,'High Risk Non-Compliant'!B:K,$E$48,FALSE))</f>
        <v>N/A</v>
      </c>
      <c r="E67" s="70" t="str">
        <f>IF(D67="N/A","N/A",VLOOKUP(D67,'Crosswalk Detail'!A:B,2,FALSE))</f>
        <v>N/A</v>
      </c>
    </row>
    <row r="68" spans="1:5" ht="144" customHeight="1" x14ac:dyDescent="0.2">
      <c r="A68" s="71">
        <f>'High Risk Non-Compliant'!B24</f>
        <v>0</v>
      </c>
      <c r="B68" s="359">
        <f>'High Risk Non-Compliant'!C24</f>
        <v>0</v>
      </c>
      <c r="C68" s="359"/>
      <c r="D68" s="70" t="str">
        <f>IF(VLOOKUP(A68,'High Risk Non-Compliant'!B:K,$E$48,FALSE)=0,"N/A",VLOOKUP(A68,'High Risk Non-Compliant'!B:K,$E$48,FALSE))</f>
        <v>N/A</v>
      </c>
      <c r="E68" s="70" t="str">
        <f>IF(D68="N/A","N/A",VLOOKUP(D68,'Crosswalk Detail'!A:B,2,FALSE))</f>
        <v>N/A</v>
      </c>
    </row>
    <row r="69" spans="1:5" ht="144" customHeight="1" x14ac:dyDescent="0.2">
      <c r="A69" s="71">
        <f>'High Risk Non-Compliant'!B25</f>
        <v>0</v>
      </c>
      <c r="B69" s="359">
        <f>'High Risk Non-Compliant'!C25</f>
        <v>0</v>
      </c>
      <c r="C69" s="359"/>
      <c r="D69" s="70" t="str">
        <f>IF(VLOOKUP(A69,'High Risk Non-Compliant'!B:K,$E$48,FALSE)=0,"N/A",VLOOKUP(A69,'High Risk Non-Compliant'!B:K,$E$48,FALSE))</f>
        <v>N/A</v>
      </c>
      <c r="E69" s="70" t="str">
        <f>IF(D69="N/A","N/A",VLOOKUP(D69,'Crosswalk Detail'!A:B,2,FALSE))</f>
        <v>N/A</v>
      </c>
    </row>
    <row r="70" spans="1:5" ht="144" customHeight="1" x14ac:dyDescent="0.2">
      <c r="A70" s="71">
        <f>'High Risk Non-Compliant'!B26</f>
        <v>0</v>
      </c>
      <c r="B70" s="359">
        <f>'High Risk Non-Compliant'!C26</f>
        <v>0</v>
      </c>
      <c r="C70" s="359"/>
      <c r="D70" s="70" t="str">
        <f>IF(VLOOKUP(A70,'High Risk Non-Compliant'!B:K,$E$48,FALSE)=0,"N/A",VLOOKUP(A70,'High Risk Non-Compliant'!B:K,$E$48,FALSE))</f>
        <v>N/A</v>
      </c>
      <c r="E70" s="70" t="str">
        <f>IF(D70="N/A","N/A",VLOOKUP(D70,'Crosswalk Detail'!A:B,2,FALSE))</f>
        <v>N/A</v>
      </c>
    </row>
    <row r="71" spans="1:5" ht="144" customHeight="1" x14ac:dyDescent="0.2">
      <c r="A71" s="71">
        <f>'High Risk Non-Compliant'!B27</f>
        <v>0</v>
      </c>
      <c r="B71" s="359">
        <f>'High Risk Non-Compliant'!C27</f>
        <v>0</v>
      </c>
      <c r="C71" s="359"/>
      <c r="D71" s="70" t="str">
        <f>IF(VLOOKUP(A71,'High Risk Non-Compliant'!B:K,$E$48,FALSE)=0,"N/A",VLOOKUP(A71,'High Risk Non-Compliant'!B:K,$E$48,FALSE))</f>
        <v>N/A</v>
      </c>
      <c r="E71" s="70" t="str">
        <f>IF(D71="N/A","N/A",VLOOKUP(D71,'Crosswalk Detail'!A:B,2,FALSE))</f>
        <v>N/A</v>
      </c>
    </row>
    <row r="72" spans="1:5" ht="144" customHeight="1" x14ac:dyDescent="0.2">
      <c r="A72" s="71">
        <f>'High Risk Non-Compliant'!B28</f>
        <v>0</v>
      </c>
      <c r="B72" s="359">
        <f>'High Risk Non-Compliant'!C28</f>
        <v>0</v>
      </c>
      <c r="C72" s="359"/>
      <c r="D72" s="70" t="str">
        <f>IF(VLOOKUP(A72,'High Risk Non-Compliant'!B:K,$E$48,FALSE)=0,"N/A",VLOOKUP(A72,'High Risk Non-Compliant'!B:K,$E$48,FALSE))</f>
        <v>N/A</v>
      </c>
      <c r="E72" s="70" t="str">
        <f>IF(D72="N/A","N/A",VLOOKUP(D72,'Crosswalk Detail'!A:B,2,FALSE))</f>
        <v>N/A</v>
      </c>
    </row>
    <row r="73" spans="1:5" ht="144" customHeight="1" x14ac:dyDescent="0.2">
      <c r="A73" s="71">
        <f>'High Risk Non-Compliant'!B29</f>
        <v>0</v>
      </c>
      <c r="B73" s="359">
        <f>'High Risk Non-Compliant'!C29</f>
        <v>0</v>
      </c>
      <c r="C73" s="359"/>
      <c r="D73" s="70" t="str">
        <f>IF(VLOOKUP(A73,'High Risk Non-Compliant'!B:K,$E$48,FALSE)=0,"N/A",VLOOKUP(A73,'High Risk Non-Compliant'!B:K,$E$48,FALSE))</f>
        <v>N/A</v>
      </c>
      <c r="E73" s="70" t="str">
        <f>IF(D73="N/A","N/A",VLOOKUP(D73,'Crosswalk Detail'!A:B,2,FALSE))</f>
        <v>N/A</v>
      </c>
    </row>
    <row r="74" spans="1:5" ht="144" customHeight="1" x14ac:dyDescent="0.2">
      <c r="A74" s="71">
        <f>'High Risk Non-Compliant'!B30</f>
        <v>0</v>
      </c>
      <c r="B74" s="359">
        <f>'High Risk Non-Compliant'!C30</f>
        <v>0</v>
      </c>
      <c r="C74" s="359"/>
      <c r="D74" s="70" t="str">
        <f>IF(VLOOKUP(A74,'High Risk Non-Compliant'!B:K,$E$48,FALSE)=0,"N/A",VLOOKUP(A74,'High Risk Non-Compliant'!B:K,$E$48,FALSE))</f>
        <v>N/A</v>
      </c>
      <c r="E74" s="70" t="str">
        <f>IF(D74="N/A","N/A",VLOOKUP(D74,'Crosswalk Detail'!A:B,2,FALSE))</f>
        <v>N/A</v>
      </c>
    </row>
    <row r="75" spans="1:5" ht="144" customHeight="1" x14ac:dyDescent="0.2">
      <c r="A75" s="71">
        <f>'High Risk Non-Compliant'!B31</f>
        <v>0</v>
      </c>
      <c r="B75" s="359">
        <f>'High Risk Non-Compliant'!C31</f>
        <v>0</v>
      </c>
      <c r="C75" s="359"/>
      <c r="D75" s="70" t="str">
        <f>IF(VLOOKUP(A75,'High Risk Non-Compliant'!B:K,$E$48,FALSE)=0,"N/A",VLOOKUP(A75,'High Risk Non-Compliant'!B:K,$E$48,FALSE))</f>
        <v>N/A</v>
      </c>
      <c r="E75" s="70" t="str">
        <f>IF(D75="N/A","N/A",VLOOKUP(D75,'Crosswalk Detail'!A:B,2,FALSE))</f>
        <v>N/A</v>
      </c>
    </row>
    <row r="76" spans="1:5" ht="144" customHeight="1" x14ac:dyDescent="0.2">
      <c r="A76" s="71">
        <f>'High Risk Non-Compliant'!B32</f>
        <v>0</v>
      </c>
      <c r="B76" s="359">
        <f>'High Risk Non-Compliant'!C32</f>
        <v>0</v>
      </c>
      <c r="C76" s="359"/>
      <c r="D76" s="70" t="str">
        <f>IF(VLOOKUP(A76,'High Risk Non-Compliant'!B:K,$E$48,FALSE)=0,"N/A",VLOOKUP(A76,'High Risk Non-Compliant'!B:K,$E$48,FALSE))</f>
        <v>N/A</v>
      </c>
      <c r="E76" s="70" t="str">
        <f>IF(D76="N/A","N/A",VLOOKUP(D76,'Crosswalk Detail'!A:B,2,FALSE))</f>
        <v>N/A</v>
      </c>
    </row>
    <row r="77" spans="1:5" ht="144" customHeight="1" x14ac:dyDescent="0.2">
      <c r="A77" s="71">
        <f>'High Risk Non-Compliant'!B33</f>
        <v>0</v>
      </c>
      <c r="B77" s="359">
        <f>'High Risk Non-Compliant'!C33</f>
        <v>0</v>
      </c>
      <c r="C77" s="359"/>
      <c r="D77" s="70" t="str">
        <f>IF(VLOOKUP(A77,'High Risk Non-Compliant'!B:K,$E$48,FALSE)=0,"N/A",VLOOKUP(A77,'High Risk Non-Compliant'!B:K,$E$48,FALSE))</f>
        <v>N/A</v>
      </c>
      <c r="E77" s="70" t="str">
        <f>IF(D77="N/A","N/A",VLOOKUP(D77,'Crosswalk Detail'!A:B,2,FALSE))</f>
        <v>N/A</v>
      </c>
    </row>
    <row r="78" spans="1:5" ht="144" customHeight="1" x14ac:dyDescent="0.2">
      <c r="A78" s="71">
        <f>'High Risk Non-Compliant'!B34</f>
        <v>0</v>
      </c>
      <c r="B78" s="359">
        <f>'High Risk Non-Compliant'!C34</f>
        <v>0</v>
      </c>
      <c r="C78" s="359"/>
      <c r="D78" s="70" t="str">
        <f>IF(VLOOKUP(A78,'High Risk Non-Compliant'!B:K,$E$48,FALSE)=0,"N/A",VLOOKUP(A78,'High Risk Non-Compliant'!B:K,$E$48,FALSE))</f>
        <v>N/A</v>
      </c>
      <c r="E78" s="70" t="str">
        <f>IF(D78="N/A","N/A",VLOOKUP(D78,'Crosswalk Detail'!A:B,2,FALSE))</f>
        <v>N/A</v>
      </c>
    </row>
    <row r="79" spans="1:5" ht="144" customHeight="1" x14ac:dyDescent="0.2">
      <c r="A79" s="71">
        <f>'High Risk Non-Compliant'!B35</f>
        <v>0</v>
      </c>
      <c r="B79" s="359">
        <f>'High Risk Non-Compliant'!C35</f>
        <v>0</v>
      </c>
      <c r="C79" s="359"/>
      <c r="D79" s="70" t="str">
        <f>IF(VLOOKUP(A79,'High Risk Non-Compliant'!B:K,$E$48,FALSE)=0,"N/A",VLOOKUP(A79,'High Risk Non-Compliant'!B:K,$E$48,FALSE))</f>
        <v>N/A</v>
      </c>
      <c r="E79" s="70" t="str">
        <f>IF(D79="N/A","N/A",VLOOKUP(D79,'Crosswalk Detail'!A:B,2,FALSE))</f>
        <v>N/A</v>
      </c>
    </row>
    <row r="80" spans="1:5" ht="144" customHeight="1" x14ac:dyDescent="0.2">
      <c r="A80" s="71">
        <f>'High Risk Non-Compliant'!B36</f>
        <v>0</v>
      </c>
      <c r="B80" s="359">
        <f>'High Risk Non-Compliant'!C36</f>
        <v>0</v>
      </c>
      <c r="C80" s="359"/>
      <c r="D80" s="70" t="str">
        <f>IF(VLOOKUP(A80,'High Risk Non-Compliant'!B:K,$E$48,FALSE)=0,"N/A",VLOOKUP(A80,'High Risk Non-Compliant'!B:K,$E$48,FALSE))</f>
        <v>N/A</v>
      </c>
      <c r="E80" s="70" t="str">
        <f>IF(D80="N/A","N/A",VLOOKUP(D80,'Crosswalk Detail'!A:B,2,FALSE))</f>
        <v>N/A</v>
      </c>
    </row>
    <row r="81" spans="1:5" ht="144" customHeight="1" x14ac:dyDescent="0.2">
      <c r="A81" s="71">
        <f>'High Risk Non-Compliant'!B37</f>
        <v>0</v>
      </c>
      <c r="B81" s="359">
        <f>'High Risk Non-Compliant'!C37</f>
        <v>0</v>
      </c>
      <c r="C81" s="359"/>
      <c r="D81" s="70" t="str">
        <f>IF(VLOOKUP(A81,'High Risk Non-Compliant'!B:K,$E$48,FALSE)=0,"N/A",VLOOKUP(A81,'High Risk Non-Compliant'!B:K,$E$48,FALSE))</f>
        <v>N/A</v>
      </c>
      <c r="E81" s="70" t="str">
        <f>IF(D81="N/A","N/A",VLOOKUP(D81,'Crosswalk Detail'!A:B,2,FALSE))</f>
        <v>N/A</v>
      </c>
    </row>
    <row r="82" spans="1:5" ht="144" customHeight="1" x14ac:dyDescent="0.2">
      <c r="A82" s="71">
        <f>'High Risk Non-Compliant'!B38</f>
        <v>0</v>
      </c>
      <c r="B82" s="359">
        <f>'High Risk Non-Compliant'!C38</f>
        <v>0</v>
      </c>
      <c r="C82" s="359"/>
      <c r="D82" s="70" t="str">
        <f>IF(VLOOKUP(A82,'High Risk Non-Compliant'!B:K,$E$48,FALSE)=0,"N/A",VLOOKUP(A82,'High Risk Non-Compliant'!B:K,$E$48,FALSE))</f>
        <v>N/A</v>
      </c>
      <c r="E82" s="70" t="str">
        <f>IF(D82="N/A","N/A",VLOOKUP(D82,'Crosswalk Detail'!A:B,2,FALSE))</f>
        <v>N/A</v>
      </c>
    </row>
    <row r="83" spans="1:5" ht="144" customHeight="1" x14ac:dyDescent="0.2">
      <c r="A83" s="71">
        <f>'High Risk Non-Compliant'!B39</f>
        <v>0</v>
      </c>
      <c r="B83" s="359">
        <f>'High Risk Non-Compliant'!C39</f>
        <v>0</v>
      </c>
      <c r="C83" s="359"/>
      <c r="D83" s="70" t="str">
        <f>IF(VLOOKUP(A83,'High Risk Non-Compliant'!B:K,$E$48,FALSE)=0,"N/A",VLOOKUP(A83,'High Risk Non-Compliant'!B:K,$E$48,FALSE))</f>
        <v>N/A</v>
      </c>
      <c r="E83" s="70" t="str">
        <f>IF(D83="N/A","N/A",VLOOKUP(D83,'Crosswalk Detail'!A:B,2,FALSE))</f>
        <v>N/A</v>
      </c>
    </row>
    <row r="84" spans="1:5" ht="144" customHeight="1" x14ac:dyDescent="0.2">
      <c r="A84" s="71">
        <f>'High Risk Non-Compliant'!B40</f>
        <v>0</v>
      </c>
      <c r="B84" s="359">
        <f>'High Risk Non-Compliant'!C40</f>
        <v>0</v>
      </c>
      <c r="C84" s="359"/>
      <c r="D84" s="70" t="str">
        <f>IF(VLOOKUP(A84,'High Risk Non-Compliant'!B:K,$E$48,FALSE)=0,"N/A",VLOOKUP(A84,'High Risk Non-Compliant'!B:K,$E$48,FALSE))</f>
        <v>N/A</v>
      </c>
      <c r="E84" s="70" t="str">
        <f>IF(D84="N/A","N/A",VLOOKUP(D84,'Crosswalk Detail'!A:B,2,FALSE))</f>
        <v>N/A</v>
      </c>
    </row>
    <row r="85" spans="1:5" ht="144" customHeight="1" x14ac:dyDescent="0.2">
      <c r="A85" s="71">
        <f>'High Risk Non-Compliant'!B41</f>
        <v>0</v>
      </c>
      <c r="B85" s="359">
        <f>'High Risk Non-Compliant'!C41</f>
        <v>0</v>
      </c>
      <c r="C85" s="359"/>
      <c r="D85" s="70" t="str">
        <f>IF(VLOOKUP(A85,'High Risk Non-Compliant'!B:K,$E$48,FALSE)=0,"N/A",VLOOKUP(A85,'High Risk Non-Compliant'!B:K,$E$48,FALSE))</f>
        <v>N/A</v>
      </c>
      <c r="E85" s="70" t="str">
        <f>IF(D85="N/A","N/A",VLOOKUP(D85,'Crosswalk Detail'!A:B,2,FALSE))</f>
        <v>N/A</v>
      </c>
    </row>
    <row r="86" spans="1:5" ht="144" customHeight="1" x14ac:dyDescent="0.2">
      <c r="A86" s="71">
        <f>'High Risk Non-Compliant'!B42</f>
        <v>0</v>
      </c>
      <c r="B86" s="359">
        <f>'High Risk Non-Compliant'!C42</f>
        <v>0</v>
      </c>
      <c r="C86" s="359"/>
      <c r="D86" s="70" t="str">
        <f>IF(VLOOKUP(A86,'High Risk Non-Compliant'!B:K,$E$48,FALSE)=0,"N/A",VLOOKUP(A86,'High Risk Non-Compliant'!B:K,$E$48,FALSE))</f>
        <v>N/A</v>
      </c>
      <c r="E86" s="70" t="str">
        <f>IF(D86="N/A","N/A",VLOOKUP(D86,'Crosswalk Detail'!A:B,2,FALSE))</f>
        <v>N/A</v>
      </c>
    </row>
    <row r="87" spans="1:5" ht="144" customHeight="1" x14ac:dyDescent="0.2">
      <c r="A87" s="71">
        <f>'High Risk Non-Compliant'!B43</f>
        <v>0</v>
      </c>
      <c r="B87" s="359">
        <f>'High Risk Non-Compliant'!C43</f>
        <v>0</v>
      </c>
      <c r="C87" s="359"/>
      <c r="D87" s="70" t="str">
        <f>IF(VLOOKUP(A87,'High Risk Non-Compliant'!B:K,$E$48,FALSE)=0,"N/A",VLOOKUP(A87,'High Risk Non-Compliant'!B:K,$E$48,FALSE))</f>
        <v>N/A</v>
      </c>
      <c r="E87" s="70" t="str">
        <f>IF(D87="N/A","N/A",VLOOKUP(D87,'Crosswalk Detail'!A:B,2,FALSE))</f>
        <v>N/A</v>
      </c>
    </row>
    <row r="88" spans="1:5" ht="144" customHeight="1" x14ac:dyDescent="0.2">
      <c r="A88" s="71">
        <f>'High Risk Non-Compliant'!B44</f>
        <v>0</v>
      </c>
      <c r="B88" s="359">
        <f>'High Risk Non-Compliant'!C44</f>
        <v>0</v>
      </c>
      <c r="C88" s="359"/>
      <c r="D88" s="70" t="str">
        <f>IF(VLOOKUP(A88,'High Risk Non-Compliant'!B:K,$E$48,FALSE)=0,"N/A",VLOOKUP(A88,'High Risk Non-Compliant'!B:K,$E$48,FALSE))</f>
        <v>N/A</v>
      </c>
      <c r="E88" s="70" t="str">
        <f>IF(D88="N/A","N/A",VLOOKUP(D88,'Crosswalk Detail'!A:B,2,FALSE))</f>
        <v>N/A</v>
      </c>
    </row>
    <row r="89" spans="1:5" ht="144" customHeight="1" x14ac:dyDescent="0.2">
      <c r="A89" s="71">
        <f>'High Risk Non-Compliant'!B45</f>
        <v>0</v>
      </c>
      <c r="B89" s="359">
        <f>'High Risk Non-Compliant'!C45</f>
        <v>0</v>
      </c>
      <c r="C89" s="359"/>
      <c r="D89" s="70" t="str">
        <f>IF(VLOOKUP(A89,'High Risk Non-Compliant'!B:K,$E$48,FALSE)=0,"N/A",VLOOKUP(A89,'High Risk Non-Compliant'!B:K,$E$48,FALSE))</f>
        <v>N/A</v>
      </c>
      <c r="E89" s="70" t="str">
        <f>IF(D89="N/A","N/A",VLOOKUP(D89,'Crosswalk Detail'!A:B,2,FALSE))</f>
        <v>N/A</v>
      </c>
    </row>
    <row r="90" spans="1:5" ht="144" customHeight="1" x14ac:dyDescent="0.2">
      <c r="A90" s="71">
        <f>'High Risk Non-Compliant'!B46</f>
        <v>0</v>
      </c>
      <c r="B90" s="359">
        <f>'High Risk Non-Compliant'!C46</f>
        <v>0</v>
      </c>
      <c r="C90" s="359"/>
      <c r="D90" s="70" t="str">
        <f>IF(VLOOKUP(A90,'High Risk Non-Compliant'!B:K,$E$48,FALSE)=0,"N/A",VLOOKUP(A90,'High Risk Non-Compliant'!B:K,$E$48,FALSE))</f>
        <v>N/A</v>
      </c>
      <c r="E90" s="70" t="str">
        <f>IF(D90="N/A","N/A",VLOOKUP(D90,'Crosswalk Detail'!A:B,2,FALSE))</f>
        <v>N/A</v>
      </c>
    </row>
    <row r="91" spans="1:5" ht="144" customHeight="1" x14ac:dyDescent="0.2">
      <c r="A91" s="71">
        <f>'High Risk Non-Compliant'!B47</f>
        <v>0</v>
      </c>
      <c r="B91" s="359">
        <f>'High Risk Non-Compliant'!C47</f>
        <v>0</v>
      </c>
      <c r="C91" s="359"/>
      <c r="D91" s="70" t="str">
        <f>IF(VLOOKUP(A91,'High Risk Non-Compliant'!B:K,$E$48,FALSE)=0,"N/A",VLOOKUP(A91,'High Risk Non-Compliant'!B:K,$E$48,FALSE))</f>
        <v>N/A</v>
      </c>
      <c r="E91" s="70" t="str">
        <f>IF(D91="N/A","N/A",VLOOKUP(D91,'Crosswalk Detail'!A:B,2,FALSE))</f>
        <v>N/A</v>
      </c>
    </row>
    <row r="92" spans="1:5" ht="144" customHeight="1" x14ac:dyDescent="0.2">
      <c r="A92" s="71">
        <f>'High Risk Non-Compliant'!B48</f>
        <v>0</v>
      </c>
      <c r="B92" s="359">
        <f>'High Risk Non-Compliant'!C48</f>
        <v>0</v>
      </c>
      <c r="C92" s="359"/>
      <c r="D92" s="70" t="str">
        <f>IF(VLOOKUP(A92,'High Risk Non-Compliant'!B:K,$E$48,FALSE)=0,"N/A",VLOOKUP(A92,'High Risk Non-Compliant'!B:K,$E$48,FALSE))</f>
        <v>N/A</v>
      </c>
      <c r="E92" s="70" t="str">
        <f>IF(D92="N/A","N/A",VLOOKUP(D92,'Crosswalk Detail'!A:B,2,FALSE))</f>
        <v>N/A</v>
      </c>
    </row>
    <row r="93" spans="1:5" ht="144" customHeight="1" x14ac:dyDescent="0.2">
      <c r="A93" s="71">
        <f>'High Risk Non-Compliant'!B49</f>
        <v>0</v>
      </c>
      <c r="B93" s="359">
        <f>'High Risk Non-Compliant'!C49</f>
        <v>0</v>
      </c>
      <c r="C93" s="359"/>
      <c r="D93" s="70" t="str">
        <f>IF(VLOOKUP(A93,'High Risk Non-Compliant'!B:K,$E$48,FALSE)=0,"N/A",VLOOKUP(A93,'High Risk Non-Compliant'!B:K,$E$48,FALSE))</f>
        <v>N/A</v>
      </c>
      <c r="E93" s="70" t="str">
        <f>IF(D93="N/A","N/A",VLOOKUP(D93,'Crosswalk Detail'!A:B,2,FALSE))</f>
        <v>N/A</v>
      </c>
    </row>
    <row r="94" spans="1:5" ht="144" customHeight="1" x14ac:dyDescent="0.2">
      <c r="A94" s="71">
        <f>'High Risk Non-Compliant'!B50</f>
        <v>0</v>
      </c>
      <c r="B94" s="359">
        <f>'High Risk Non-Compliant'!C50</f>
        <v>0</v>
      </c>
      <c r="C94" s="359"/>
      <c r="D94" s="70" t="str">
        <f>IF(VLOOKUP(A94,'High Risk Non-Compliant'!B:K,$E$48,FALSE)=0,"N/A",VLOOKUP(A94,'High Risk Non-Compliant'!B:K,$E$48,FALSE))</f>
        <v>N/A</v>
      </c>
      <c r="E94" s="70" t="str">
        <f>IF(D94="N/A","N/A",VLOOKUP(D94,'Crosswalk Detail'!A:B,2,FALSE))</f>
        <v>N/A</v>
      </c>
    </row>
    <row r="95" spans="1:5" ht="144" customHeight="1" x14ac:dyDescent="0.2">
      <c r="A95" s="71">
        <f>'High Risk Non-Compliant'!B51</f>
        <v>0</v>
      </c>
      <c r="B95" s="359">
        <f>'High Risk Non-Compliant'!C51</f>
        <v>0</v>
      </c>
      <c r="C95" s="359"/>
      <c r="D95" s="70" t="str">
        <f>IF(VLOOKUP(A95,'High Risk Non-Compliant'!B:K,$E$48,FALSE)=0,"N/A",VLOOKUP(A95,'High Risk Non-Compliant'!B:K,$E$48,FALSE))</f>
        <v>N/A</v>
      </c>
      <c r="E95" s="70" t="str">
        <f>IF(D95="N/A","N/A",VLOOKUP(D95,'Crosswalk Detail'!A:B,2,FALSE))</f>
        <v>N/A</v>
      </c>
    </row>
    <row r="96" spans="1:5" ht="144" customHeight="1" x14ac:dyDescent="0.2">
      <c r="A96" s="71">
        <f>'High Risk Non-Compliant'!B52</f>
        <v>0</v>
      </c>
      <c r="B96" s="359">
        <f>'High Risk Non-Compliant'!C52</f>
        <v>0</v>
      </c>
      <c r="C96" s="359"/>
      <c r="D96" s="70" t="str">
        <f>IF(VLOOKUP(A96,'High Risk Non-Compliant'!B:K,$E$48,FALSE)=0,"N/A",VLOOKUP(A96,'High Risk Non-Compliant'!B:K,$E$48,FALSE))</f>
        <v>N/A</v>
      </c>
      <c r="E96" s="70" t="str">
        <f>IF(D96="N/A","N/A",VLOOKUP(D96,'Crosswalk Detail'!A:B,2,FALSE))</f>
        <v>N/A</v>
      </c>
    </row>
    <row r="97" spans="1:5" ht="144" customHeight="1" x14ac:dyDescent="0.2">
      <c r="A97" s="71">
        <f>'High Risk Non-Compliant'!B53</f>
        <v>0</v>
      </c>
      <c r="B97" s="359">
        <f>'High Risk Non-Compliant'!C53</f>
        <v>0</v>
      </c>
      <c r="C97" s="359"/>
      <c r="D97" s="70" t="str">
        <f>IF(VLOOKUP(A97,'High Risk Non-Compliant'!B:K,$E$48,FALSE)=0,"N/A",VLOOKUP(A97,'High Risk Non-Compliant'!B:K,$E$48,FALSE))</f>
        <v>N/A</v>
      </c>
      <c r="E97" s="70" t="str">
        <f>IF(D97="N/A","N/A",VLOOKUP(D97,'Crosswalk Detail'!A:B,2,FALSE))</f>
        <v>N/A</v>
      </c>
    </row>
    <row r="98" spans="1:5" ht="144" customHeight="1" x14ac:dyDescent="0.2">
      <c r="A98" s="71">
        <f>'High Risk Non-Compliant'!B54</f>
        <v>0</v>
      </c>
      <c r="B98" s="359">
        <f>'High Risk Non-Compliant'!C54</f>
        <v>0</v>
      </c>
      <c r="C98" s="359"/>
      <c r="D98" s="70" t="str">
        <f>IF(VLOOKUP(A98,'High Risk Non-Compliant'!B:K,$E$48,FALSE)=0,"N/A",VLOOKUP(A98,'High Risk Non-Compliant'!B:K,$E$48,FALSE))</f>
        <v>N/A</v>
      </c>
      <c r="E98" s="70" t="str">
        <f>IF(D98="N/A","N/A",VLOOKUP(D98,'Crosswalk Detail'!A:B,2,FALSE))</f>
        <v>N/A</v>
      </c>
    </row>
    <row r="99" spans="1:5" ht="144" customHeight="1" x14ac:dyDescent="0.2">
      <c r="A99" s="71">
        <f>'High Risk Non-Compliant'!B55</f>
        <v>0</v>
      </c>
      <c r="B99" s="359">
        <f>'High Risk Non-Compliant'!C55</f>
        <v>0</v>
      </c>
      <c r="C99" s="359"/>
      <c r="D99" s="70" t="str">
        <f>IF(VLOOKUP(A99,'High Risk Non-Compliant'!B:K,$E$48,FALSE)=0,"N/A",VLOOKUP(A99,'High Risk Non-Compliant'!B:K,$E$48,FALSE))</f>
        <v>N/A</v>
      </c>
      <c r="E99" s="70" t="str">
        <f>IF(D99="N/A","N/A",VLOOKUP(D99,'Crosswalk Detail'!A:B,2,FALSE))</f>
        <v>N/A</v>
      </c>
    </row>
    <row r="100" spans="1:5" ht="144" customHeight="1" x14ac:dyDescent="0.2">
      <c r="A100" s="71">
        <f>'High Risk Non-Compliant'!B56</f>
        <v>0</v>
      </c>
      <c r="B100" s="359">
        <f>'High Risk Non-Compliant'!C56</f>
        <v>0</v>
      </c>
      <c r="C100" s="359"/>
      <c r="D100" s="70" t="str">
        <f>IF(VLOOKUP(A100,'High Risk Non-Compliant'!B:K,$E$48,FALSE)=0,"N/A",VLOOKUP(A100,'High Risk Non-Compliant'!B:K,$E$48,FALSE))</f>
        <v>N/A</v>
      </c>
      <c r="E100" s="70" t="str">
        <f>IF(D100="N/A","N/A",VLOOKUP(D100,'Crosswalk Detail'!A:B,2,FALSE))</f>
        <v>N/A</v>
      </c>
    </row>
    <row r="101" spans="1:5" ht="144" customHeight="1" x14ac:dyDescent="0.2">
      <c r="A101" s="71">
        <f>'High Risk Non-Compliant'!B57</f>
        <v>0</v>
      </c>
      <c r="B101" s="359">
        <f>'High Risk Non-Compliant'!C57</f>
        <v>0</v>
      </c>
      <c r="C101" s="359"/>
      <c r="D101" s="70" t="str">
        <f>IF(VLOOKUP(A101,'High Risk Non-Compliant'!B:K,$E$48,FALSE)=0,"N/A",VLOOKUP(A101,'High Risk Non-Compliant'!B:K,$E$48,FALSE))</f>
        <v>N/A</v>
      </c>
      <c r="E101" s="70" t="str">
        <f>IF(D101="N/A","N/A",VLOOKUP(D101,'Crosswalk Detail'!A:B,2,FALSE))</f>
        <v>N/A</v>
      </c>
    </row>
    <row r="102" spans="1:5" ht="144" customHeight="1" x14ac:dyDescent="0.2">
      <c r="A102" s="71">
        <f>'High Risk Non-Compliant'!B58</f>
        <v>0</v>
      </c>
      <c r="B102" s="359">
        <f>'High Risk Non-Compliant'!C58</f>
        <v>0</v>
      </c>
      <c r="C102" s="359"/>
      <c r="D102" s="70" t="str">
        <f>IF(VLOOKUP(A102,'High Risk Non-Compliant'!B:K,$E$48,FALSE)=0,"N/A",VLOOKUP(A102,'High Risk Non-Compliant'!B:K,$E$48,FALSE))</f>
        <v>N/A</v>
      </c>
      <c r="E102" s="70" t="str">
        <f>IF(D102="N/A","N/A",VLOOKUP(D102,'Crosswalk Detail'!A:B,2,FALSE))</f>
        <v>N/A</v>
      </c>
    </row>
    <row r="103" spans="1:5" ht="144" customHeight="1" x14ac:dyDescent="0.2">
      <c r="A103" s="71">
        <f>'High Risk Non-Compliant'!B59</f>
        <v>0</v>
      </c>
      <c r="B103" s="359">
        <f>'High Risk Non-Compliant'!C59</f>
        <v>0</v>
      </c>
      <c r="C103" s="359"/>
      <c r="D103" s="70" t="str">
        <f>IF(VLOOKUP(A103,'High Risk Non-Compliant'!B:K,$E$48,FALSE)=0,"N/A",VLOOKUP(A103,'High Risk Non-Compliant'!B:K,$E$48,FALSE))</f>
        <v>N/A</v>
      </c>
      <c r="E103" s="70" t="str">
        <f>IF(D103="N/A","N/A",VLOOKUP(D103,'Crosswalk Detail'!A:B,2,FALSE))</f>
        <v>N/A</v>
      </c>
    </row>
    <row r="104" spans="1:5" ht="144" customHeight="1" x14ac:dyDescent="0.2">
      <c r="A104" s="71">
        <f>'High Risk Non-Compliant'!B60</f>
        <v>0</v>
      </c>
      <c r="B104" s="359">
        <f>'High Risk Non-Compliant'!C60</f>
        <v>0</v>
      </c>
      <c r="C104" s="359"/>
      <c r="D104" s="70" t="str">
        <f>IF(VLOOKUP(A104,'High Risk Non-Compliant'!B:K,$E$48,FALSE)=0,"N/A",VLOOKUP(A104,'High Risk Non-Compliant'!B:K,$E$48,FALSE))</f>
        <v>N/A</v>
      </c>
      <c r="E104" s="70" t="str">
        <f>IF(D104="N/A","N/A",VLOOKUP(D104,'Crosswalk Detail'!A:B,2,FALSE))</f>
        <v>N/A</v>
      </c>
    </row>
    <row r="105" spans="1:5" ht="144" customHeight="1" x14ac:dyDescent="0.2">
      <c r="A105" s="71">
        <f>'High Risk Non-Compliant'!B61</f>
        <v>0</v>
      </c>
      <c r="B105" s="359">
        <f>'High Risk Non-Compliant'!C61</f>
        <v>0</v>
      </c>
      <c r="C105" s="359"/>
      <c r="D105" s="70" t="str">
        <f>IF(VLOOKUP(A105,'High Risk Non-Compliant'!B:K,$E$48,FALSE)=0,"N/A",VLOOKUP(A105,'High Risk Non-Compliant'!B:K,$E$48,FALSE))</f>
        <v>N/A</v>
      </c>
      <c r="E105" s="70" t="str">
        <f>IF(D105="N/A","N/A",VLOOKUP(D105,'Crosswalk Detail'!A:B,2,FALSE))</f>
        <v>N/A</v>
      </c>
    </row>
    <row r="106" spans="1:5" ht="144" customHeight="1" x14ac:dyDescent="0.2">
      <c r="A106" s="71">
        <f>'High Risk Non-Compliant'!B62</f>
        <v>0</v>
      </c>
      <c r="B106" s="359">
        <f>'High Risk Non-Compliant'!C62</f>
        <v>0</v>
      </c>
      <c r="C106" s="359"/>
      <c r="D106" s="70" t="str">
        <f>IF(VLOOKUP(A106,'High Risk Non-Compliant'!B:K,$E$48,FALSE)=0,"N/A",VLOOKUP(A106,'High Risk Non-Compliant'!B:K,$E$48,FALSE))</f>
        <v>N/A</v>
      </c>
      <c r="E106" s="70" t="str">
        <f>IF(D106="N/A","N/A",VLOOKUP(D106,'Crosswalk Detail'!A:B,2,FALSE))</f>
        <v>N/A</v>
      </c>
    </row>
    <row r="107" spans="1:5" ht="144" customHeight="1" x14ac:dyDescent="0.2">
      <c r="A107" s="71">
        <f>'High Risk Non-Compliant'!B63</f>
        <v>0</v>
      </c>
      <c r="B107" s="359">
        <f>'High Risk Non-Compliant'!C63</f>
        <v>0</v>
      </c>
      <c r="C107" s="359"/>
      <c r="D107" s="70" t="str">
        <f>IF(VLOOKUP(A107,'High Risk Non-Compliant'!B:K,$E$48,FALSE)=0,"N/A",VLOOKUP(A107,'High Risk Non-Compliant'!B:K,$E$48,FALSE))</f>
        <v>N/A</v>
      </c>
      <c r="E107" s="70" t="str">
        <f>IF(D107="N/A","N/A",VLOOKUP(D107,'Crosswalk Detail'!A:B,2,FALSE))</f>
        <v>N/A</v>
      </c>
    </row>
    <row r="108" spans="1:5" ht="144" customHeight="1" x14ac:dyDescent="0.2">
      <c r="A108" s="71">
        <f>'High Risk Non-Compliant'!B64</f>
        <v>0</v>
      </c>
      <c r="B108" s="359">
        <f>'High Risk Non-Compliant'!C64</f>
        <v>0</v>
      </c>
      <c r="C108" s="359"/>
      <c r="D108" s="70" t="str">
        <f>IF(VLOOKUP(A108,'High Risk Non-Compliant'!B:K,$E$48,FALSE)=0,"N/A",VLOOKUP(A108,'High Risk Non-Compliant'!B:K,$E$48,FALSE))</f>
        <v>N/A</v>
      </c>
      <c r="E108" s="70" t="str">
        <f>IF(D108="N/A","N/A",VLOOKUP(D108,'Crosswalk Detail'!A:B,2,FALSE))</f>
        <v>N/A</v>
      </c>
    </row>
    <row r="109" spans="1:5" ht="144" customHeight="1" x14ac:dyDescent="0.2">
      <c r="A109" s="71">
        <f>'High Risk Non-Compliant'!B65</f>
        <v>0</v>
      </c>
      <c r="B109" s="359">
        <f>'High Risk Non-Compliant'!C65</f>
        <v>0</v>
      </c>
      <c r="C109" s="359"/>
      <c r="D109" s="70" t="str">
        <f>IF(VLOOKUP(A109,'High Risk Non-Compliant'!B:K,$E$48,FALSE)=0,"N/A",VLOOKUP(A109,'High Risk Non-Compliant'!B:K,$E$48,FALSE))</f>
        <v>N/A</v>
      </c>
      <c r="E109" s="70" t="str">
        <f>IF(D109="N/A","N/A",VLOOKUP(D109,'Crosswalk Detail'!A:B,2,FALSE))</f>
        <v>N/A</v>
      </c>
    </row>
    <row r="110" spans="1:5" ht="144" customHeight="1" x14ac:dyDescent="0.2">
      <c r="A110" s="71">
        <f>'High Risk Non-Compliant'!B66</f>
        <v>0</v>
      </c>
      <c r="B110" s="359">
        <f>'High Risk Non-Compliant'!C66</f>
        <v>0</v>
      </c>
      <c r="C110" s="359"/>
      <c r="D110" s="70" t="str">
        <f>IF(VLOOKUP(A110,'High Risk Non-Compliant'!B:K,$E$48,FALSE)=0,"N/A",VLOOKUP(A110,'High Risk Non-Compliant'!B:K,$E$48,FALSE))</f>
        <v>N/A</v>
      </c>
      <c r="E110" s="70" t="str">
        <f>IF(D110="N/A","N/A",VLOOKUP(D110,'Crosswalk Detail'!A:B,2,FALSE))</f>
        <v>N/A</v>
      </c>
    </row>
    <row r="111" spans="1:5" ht="144" customHeight="1" x14ac:dyDescent="0.2">
      <c r="A111" s="71">
        <f>'High Risk Non-Compliant'!B67</f>
        <v>0</v>
      </c>
      <c r="B111" s="359">
        <f>'High Risk Non-Compliant'!C67</f>
        <v>0</v>
      </c>
      <c r="C111" s="359"/>
      <c r="D111" s="70" t="str">
        <f>IF(VLOOKUP(A111,'High Risk Non-Compliant'!B:K,$E$48,FALSE)=0,"N/A",VLOOKUP(A111,'High Risk Non-Compliant'!B:K,$E$48,FALSE))</f>
        <v>N/A</v>
      </c>
      <c r="E111" s="70" t="str">
        <f>IF(D111="N/A","N/A",VLOOKUP(D111,'Crosswalk Detail'!A:B,2,FALSE))</f>
        <v>N/A</v>
      </c>
    </row>
    <row r="112" spans="1:5" ht="144" customHeight="1" x14ac:dyDescent="0.2">
      <c r="A112" s="71">
        <f>'High Risk Non-Compliant'!B68</f>
        <v>0</v>
      </c>
      <c r="B112" s="359">
        <f>'High Risk Non-Compliant'!C68</f>
        <v>0</v>
      </c>
      <c r="C112" s="359"/>
      <c r="D112" s="70" t="str">
        <f>IF(VLOOKUP(A112,'High Risk Non-Compliant'!B:K,$E$48,FALSE)=0,"N/A",VLOOKUP(A112,'High Risk Non-Compliant'!B:K,$E$48,FALSE))</f>
        <v>N/A</v>
      </c>
      <c r="E112" s="70" t="str">
        <f>IF(D112="N/A","N/A",VLOOKUP(D112,'Crosswalk Detail'!A:B,2,FALSE))</f>
        <v>N/A</v>
      </c>
    </row>
    <row r="113" spans="1:5" ht="144" customHeight="1" x14ac:dyDescent="0.2">
      <c r="A113" s="71">
        <f>'High Risk Non-Compliant'!B69</f>
        <v>0</v>
      </c>
      <c r="B113" s="359">
        <f>'High Risk Non-Compliant'!C69</f>
        <v>0</v>
      </c>
      <c r="C113" s="359"/>
      <c r="D113" s="70" t="str">
        <f>IF(VLOOKUP(A113,'High Risk Non-Compliant'!B:K,$E$48,FALSE)=0,"N/A",VLOOKUP(A113,'High Risk Non-Compliant'!B:K,$E$48,FALSE))</f>
        <v>N/A</v>
      </c>
      <c r="E113" s="70" t="str">
        <f>IF(D113="N/A","N/A",VLOOKUP(D113,'Crosswalk Detail'!A:B,2,FALSE))</f>
        <v>N/A</v>
      </c>
    </row>
    <row r="114" spans="1:5" ht="144" customHeight="1" x14ac:dyDescent="0.2">
      <c r="A114" s="71">
        <f>'High Risk Non-Compliant'!B70</f>
        <v>0</v>
      </c>
      <c r="B114" s="359">
        <f>'High Risk Non-Compliant'!C70</f>
        <v>0</v>
      </c>
      <c r="C114" s="359"/>
      <c r="D114" s="70" t="str">
        <f>IF(VLOOKUP(A114,'High Risk Non-Compliant'!B:K,$E$48,FALSE)=0,"N/A",VLOOKUP(A114,'High Risk Non-Compliant'!B:K,$E$48,FALSE))</f>
        <v>N/A</v>
      </c>
      <c r="E114" s="70" t="str">
        <f>IF(D114="N/A","N/A",VLOOKUP(D114,'Crosswalk Detail'!A:B,2,FALSE))</f>
        <v>N/A</v>
      </c>
    </row>
    <row r="115" spans="1:5" ht="144" customHeight="1" x14ac:dyDescent="0.2">
      <c r="A115" s="71">
        <f>'High Risk Non-Compliant'!B71</f>
        <v>0</v>
      </c>
      <c r="B115" s="359">
        <f>'High Risk Non-Compliant'!C71</f>
        <v>0</v>
      </c>
      <c r="C115" s="359"/>
      <c r="D115" s="70" t="str">
        <f>IF(VLOOKUP(A115,'High Risk Non-Compliant'!B:K,$E$48,FALSE)=0,"N/A",VLOOKUP(A115,'High Risk Non-Compliant'!B:K,$E$48,FALSE))</f>
        <v>N/A</v>
      </c>
      <c r="E115" s="70" t="str">
        <f>IF(D115="N/A","N/A",VLOOKUP(D115,'Crosswalk Detail'!A:B,2,FALSE))</f>
        <v>N/A</v>
      </c>
    </row>
    <row r="116" spans="1:5" ht="144" customHeight="1" x14ac:dyDescent="0.2">
      <c r="A116" s="71">
        <f>'High Risk Non-Compliant'!B72</f>
        <v>0</v>
      </c>
      <c r="B116" s="359">
        <f>'High Risk Non-Compliant'!C72</f>
        <v>0</v>
      </c>
      <c r="C116" s="359"/>
      <c r="D116" s="70" t="str">
        <f>IF(VLOOKUP(A116,'High Risk Non-Compliant'!B:K,$E$48,FALSE)=0,"N/A",VLOOKUP(A116,'High Risk Non-Compliant'!B:K,$E$48,FALSE))</f>
        <v>N/A</v>
      </c>
      <c r="E116" s="70" t="str">
        <f>IF(D116="N/A","N/A",VLOOKUP(D116,'Crosswalk Detail'!A:B,2,FALSE))</f>
        <v>N/A</v>
      </c>
    </row>
    <row r="117" spans="1:5" ht="144" customHeight="1" x14ac:dyDescent="0.2">
      <c r="A117" s="71">
        <f>'High Risk Non-Compliant'!B73</f>
        <v>0</v>
      </c>
      <c r="B117" s="359">
        <f>'High Risk Non-Compliant'!C73</f>
        <v>0</v>
      </c>
      <c r="C117" s="359"/>
      <c r="D117" s="70" t="str">
        <f>IF(VLOOKUP(A117,'High Risk Non-Compliant'!B:K,$E$48,FALSE)=0,"N/A",VLOOKUP(A117,'High Risk Non-Compliant'!B:K,$E$48,FALSE))</f>
        <v>N/A</v>
      </c>
      <c r="E117" s="70" t="str">
        <f>IF(D117="N/A","N/A",VLOOKUP(D117,'Crosswalk Detail'!A:B,2,FALSE))</f>
        <v>N/A</v>
      </c>
    </row>
    <row r="118" spans="1:5" ht="144" customHeight="1" x14ac:dyDescent="0.2">
      <c r="A118" s="71">
        <f>'High Risk Non-Compliant'!B74</f>
        <v>0</v>
      </c>
      <c r="B118" s="359">
        <f>'High Risk Non-Compliant'!C74</f>
        <v>0</v>
      </c>
      <c r="C118" s="359"/>
      <c r="D118" s="70" t="str">
        <f>IF(VLOOKUP(A118,'High Risk Non-Compliant'!B:K,$E$48,FALSE)=0,"N/A",VLOOKUP(A118,'High Risk Non-Compliant'!B:K,$E$48,FALSE))</f>
        <v>N/A</v>
      </c>
      <c r="E118" s="70" t="str">
        <f>IF(D118="N/A","N/A",VLOOKUP(D118,'Crosswalk Detail'!A:B,2,FALSE))</f>
        <v>N/A</v>
      </c>
    </row>
    <row r="119" spans="1:5" ht="144" customHeight="1" x14ac:dyDescent="0.2">
      <c r="A119" s="71">
        <f>'High Risk Non-Compliant'!B75</f>
        <v>0</v>
      </c>
      <c r="B119" s="359">
        <f>'High Risk Non-Compliant'!C75</f>
        <v>0</v>
      </c>
      <c r="C119" s="359"/>
      <c r="D119" s="70" t="str">
        <f>IF(VLOOKUP(A119,'High Risk Non-Compliant'!B:K,$E$48,FALSE)=0,"N/A",VLOOKUP(A119,'High Risk Non-Compliant'!B:K,$E$48,FALSE))</f>
        <v>N/A</v>
      </c>
      <c r="E119" s="70" t="str">
        <f>IF(D119="N/A","N/A",VLOOKUP(D119,'Crosswalk Detail'!A:B,2,FALSE))</f>
        <v>N/A</v>
      </c>
    </row>
    <row r="120" spans="1:5" ht="144" customHeight="1" x14ac:dyDescent="0.2">
      <c r="A120" s="71">
        <f>'High Risk Non-Compliant'!B76</f>
        <v>0</v>
      </c>
      <c r="B120" s="359">
        <f>'High Risk Non-Compliant'!C76</f>
        <v>0</v>
      </c>
      <c r="C120" s="359"/>
      <c r="D120" s="70" t="str">
        <f>IF(VLOOKUP(A120,'High Risk Non-Compliant'!B:K,$E$48,FALSE)=0,"N/A",VLOOKUP(A120,'High Risk Non-Compliant'!B:K,$E$48,FALSE))</f>
        <v>N/A</v>
      </c>
      <c r="E120" s="70" t="str">
        <f>IF(D120="N/A","N/A",VLOOKUP(D120,'Crosswalk Detail'!A:B,2,FALSE))</f>
        <v>N/A</v>
      </c>
    </row>
    <row r="121" spans="1:5" ht="144" customHeight="1" x14ac:dyDescent="0.2">
      <c r="A121" s="71">
        <f>'High Risk Non-Compliant'!B77</f>
        <v>0</v>
      </c>
      <c r="B121" s="359">
        <f>'High Risk Non-Compliant'!C77</f>
        <v>0</v>
      </c>
      <c r="C121" s="359"/>
      <c r="D121" s="70" t="str">
        <f>IF(VLOOKUP(A121,'High Risk Non-Compliant'!B:K,$E$48,FALSE)=0,"N/A",VLOOKUP(A121,'High Risk Non-Compliant'!B:K,$E$48,FALSE))</f>
        <v>N/A</v>
      </c>
      <c r="E121" s="70" t="str">
        <f>IF(D121="N/A","N/A",VLOOKUP(D121,'Crosswalk Detail'!A:B,2,FALSE))</f>
        <v>N/A</v>
      </c>
    </row>
    <row r="122" spans="1:5" ht="144" customHeight="1" x14ac:dyDescent="0.2">
      <c r="A122" s="71">
        <f>'High Risk Non-Compliant'!B78</f>
        <v>0</v>
      </c>
      <c r="B122" s="359">
        <f>'High Risk Non-Compliant'!C78</f>
        <v>0</v>
      </c>
      <c r="C122" s="359"/>
      <c r="D122" s="70" t="str">
        <f>IF(VLOOKUP(A122,'High Risk Non-Compliant'!B:K,$E$48,FALSE)=0,"N/A",VLOOKUP(A122,'High Risk Non-Compliant'!B:K,$E$48,FALSE))</f>
        <v>N/A</v>
      </c>
      <c r="E122" s="70" t="str">
        <f>IF(D122="N/A","N/A",VLOOKUP(D122,'Crosswalk Detail'!A:B,2,FALSE))</f>
        <v>N/A</v>
      </c>
    </row>
    <row r="123" spans="1:5" ht="144" customHeight="1" x14ac:dyDescent="0.2">
      <c r="A123" s="71">
        <f>'High Risk Non-Compliant'!B79</f>
        <v>0</v>
      </c>
      <c r="B123" s="359">
        <f>'High Risk Non-Compliant'!C79</f>
        <v>0</v>
      </c>
      <c r="C123" s="359"/>
      <c r="D123" s="70" t="str">
        <f>IF(VLOOKUP(A123,'High Risk Non-Compliant'!B:K,$E$48,FALSE)=0,"N/A",VLOOKUP(A123,'High Risk Non-Compliant'!B:K,$E$48,FALSE))</f>
        <v>N/A</v>
      </c>
      <c r="E123" s="70" t="str">
        <f>IF(D123="N/A","N/A",VLOOKUP(D123,'Crosswalk Detail'!A:B,2,FALSE))</f>
        <v>N/A</v>
      </c>
    </row>
    <row r="124" spans="1:5" ht="144" customHeight="1" x14ac:dyDescent="0.2">
      <c r="A124" s="71">
        <f>'High Risk Non-Compliant'!B80</f>
        <v>0</v>
      </c>
      <c r="B124" s="359">
        <f>'High Risk Non-Compliant'!C80</f>
        <v>0</v>
      </c>
      <c r="C124" s="359"/>
      <c r="D124" s="70" t="str">
        <f>IF(VLOOKUP(A124,'High Risk Non-Compliant'!B:K,$E$48,FALSE)=0,"N/A",VLOOKUP(A124,'High Risk Non-Compliant'!B:K,$E$48,FALSE))</f>
        <v>N/A</v>
      </c>
      <c r="E124" s="70" t="str">
        <f>IF(D124="N/A","N/A",VLOOKUP(D124,'Crosswalk Detail'!A:B,2,FALSE))</f>
        <v>N/A</v>
      </c>
    </row>
    <row r="125" spans="1:5" ht="144" customHeight="1" x14ac:dyDescent="0.2">
      <c r="A125" s="71">
        <f>'High Risk Non-Compliant'!B81</f>
        <v>0</v>
      </c>
      <c r="B125" s="359">
        <f>'High Risk Non-Compliant'!C81</f>
        <v>0</v>
      </c>
      <c r="C125" s="359"/>
      <c r="D125" s="70" t="str">
        <f>IF(VLOOKUP(A125,'High Risk Non-Compliant'!B:K,$E$48,FALSE)=0,"N/A",VLOOKUP(A125,'High Risk Non-Compliant'!B:K,$E$48,FALSE))</f>
        <v>N/A</v>
      </c>
      <c r="E125" s="70" t="str">
        <f>IF(D125="N/A","N/A",VLOOKUP(D125,'Crosswalk Detail'!A:B,2,FALSE))</f>
        <v>N/A</v>
      </c>
    </row>
    <row r="126" spans="1:5" ht="144" customHeight="1" x14ac:dyDescent="0.2">
      <c r="A126" s="71">
        <f>'High Risk Non-Compliant'!B82</f>
        <v>0</v>
      </c>
      <c r="B126" s="359">
        <f>'High Risk Non-Compliant'!C82</f>
        <v>0</v>
      </c>
      <c r="C126" s="359"/>
      <c r="D126" s="70" t="str">
        <f>IF(VLOOKUP(A126,'High Risk Non-Compliant'!B:K,$E$48,FALSE)=0,"N/A",VLOOKUP(A126,'High Risk Non-Compliant'!B:K,$E$48,FALSE))</f>
        <v>N/A</v>
      </c>
      <c r="E126" s="70" t="str">
        <f>IF(D126="N/A","N/A",VLOOKUP(D126,'Crosswalk Detail'!A:B,2,FALSE))</f>
        <v>N/A</v>
      </c>
    </row>
    <row r="127" spans="1:5" ht="144" customHeight="1" x14ac:dyDescent="0.2">
      <c r="A127" s="71">
        <f>'High Risk Non-Compliant'!B83</f>
        <v>0</v>
      </c>
      <c r="B127" s="359">
        <f>'High Risk Non-Compliant'!C83</f>
        <v>0</v>
      </c>
      <c r="C127" s="359"/>
      <c r="D127" s="70" t="str">
        <f>IF(VLOOKUP(A127,'High Risk Non-Compliant'!B:K,$E$48,FALSE)=0,"N/A",VLOOKUP(A127,'High Risk Non-Compliant'!B:K,$E$48,FALSE))</f>
        <v>N/A</v>
      </c>
      <c r="E127" s="70" t="str">
        <f>IF(D127="N/A","N/A",VLOOKUP(D127,'Crosswalk Detail'!A:B,2,FALSE))</f>
        <v>N/A</v>
      </c>
    </row>
    <row r="128" spans="1:5" ht="144" customHeight="1" x14ac:dyDescent="0.2">
      <c r="A128" s="71">
        <f>'High Risk Non-Compliant'!B84</f>
        <v>0</v>
      </c>
      <c r="B128" s="359">
        <f>'High Risk Non-Compliant'!C84</f>
        <v>0</v>
      </c>
      <c r="C128" s="359"/>
      <c r="D128" s="70" t="str">
        <f>IF(VLOOKUP(A128,'High Risk Non-Compliant'!B:K,$E$48,FALSE)=0,"N/A",VLOOKUP(A128,'High Risk Non-Compliant'!B:K,$E$48,FALSE))</f>
        <v>N/A</v>
      </c>
      <c r="E128" s="70" t="str">
        <f>IF(D128="N/A","N/A",VLOOKUP(D128,'Crosswalk Detail'!A:B,2,FALSE))</f>
        <v>N/A</v>
      </c>
    </row>
    <row r="129" spans="1:5" ht="144" customHeight="1" x14ac:dyDescent="0.2">
      <c r="A129" s="71">
        <f>'High Risk Non-Compliant'!B85</f>
        <v>0</v>
      </c>
      <c r="B129" s="359">
        <f>'High Risk Non-Compliant'!C85</f>
        <v>0</v>
      </c>
      <c r="C129" s="359"/>
      <c r="D129" s="70" t="str">
        <f>IF(VLOOKUP(A129,'High Risk Non-Compliant'!B:K,$E$48,FALSE)=0,"N/A",VLOOKUP(A129,'High Risk Non-Compliant'!B:K,$E$48,FALSE))</f>
        <v>N/A</v>
      </c>
      <c r="E129" s="70" t="str">
        <f>IF(D129="N/A","N/A",VLOOKUP(D129,'Crosswalk Detail'!A:B,2,FALSE))</f>
        <v>N/A</v>
      </c>
    </row>
    <row r="130" spans="1:5" ht="144" customHeight="1" x14ac:dyDescent="0.2">
      <c r="A130" s="71">
        <f>'High Risk Non-Compliant'!B86</f>
        <v>0</v>
      </c>
      <c r="B130" s="359">
        <f>'High Risk Non-Compliant'!C86</f>
        <v>0</v>
      </c>
      <c r="C130" s="359"/>
      <c r="D130" s="70" t="str">
        <f>IF(VLOOKUP(A130,'High Risk Non-Compliant'!B:K,$E$48,FALSE)=0,"N/A",VLOOKUP(A130,'High Risk Non-Compliant'!B:K,$E$48,FALSE))</f>
        <v>N/A</v>
      </c>
      <c r="E130" s="70" t="str">
        <f>IF(D130="N/A","N/A",VLOOKUP(D130,'Crosswalk Detail'!A:B,2,FALSE))</f>
        <v>N/A</v>
      </c>
    </row>
    <row r="131" spans="1:5" ht="144" customHeight="1" x14ac:dyDescent="0.2">
      <c r="A131" s="71">
        <f>'High Risk Non-Compliant'!B87</f>
        <v>0</v>
      </c>
      <c r="B131" s="359">
        <f>'High Risk Non-Compliant'!C87</f>
        <v>0</v>
      </c>
      <c r="C131" s="359"/>
      <c r="D131" s="70" t="str">
        <f>IF(VLOOKUP(A131,'High Risk Non-Compliant'!B:K,$E$48,FALSE)=0,"N/A",VLOOKUP(A131,'High Risk Non-Compliant'!B:K,$E$48,FALSE))</f>
        <v>N/A</v>
      </c>
      <c r="E131" s="70" t="str">
        <f>IF(D131="N/A","N/A",VLOOKUP(D131,'Crosswalk Detail'!A:B,2,FALSE))</f>
        <v>N/A</v>
      </c>
    </row>
    <row r="132" spans="1:5" ht="144" customHeight="1" x14ac:dyDescent="0.2">
      <c r="A132" s="71">
        <f>'High Risk Non-Compliant'!B88</f>
        <v>0</v>
      </c>
      <c r="B132" s="359">
        <f>'High Risk Non-Compliant'!C88</f>
        <v>0</v>
      </c>
      <c r="C132" s="359"/>
      <c r="D132" s="70" t="str">
        <f>IF(VLOOKUP(A132,'High Risk Non-Compliant'!B:K,$E$48,FALSE)=0,"N/A",VLOOKUP(A132,'High Risk Non-Compliant'!B:K,$E$48,FALSE))</f>
        <v>N/A</v>
      </c>
      <c r="E132" s="70" t="str">
        <f>IF(D132="N/A","N/A",VLOOKUP(D132,'Crosswalk Detail'!A:B,2,FALSE))</f>
        <v>N/A</v>
      </c>
    </row>
    <row r="133" spans="1:5" ht="144" customHeight="1" x14ac:dyDescent="0.2">
      <c r="A133" s="71">
        <f>'High Risk Non-Compliant'!B89</f>
        <v>0</v>
      </c>
      <c r="B133" s="359">
        <f>'High Risk Non-Compliant'!C89</f>
        <v>0</v>
      </c>
      <c r="C133" s="359"/>
      <c r="D133" s="70" t="str">
        <f>IF(VLOOKUP(A133,'High Risk Non-Compliant'!B:K,$E$48,FALSE)=0,"N/A",VLOOKUP(A133,'High Risk Non-Compliant'!B:K,$E$48,FALSE))</f>
        <v>N/A</v>
      </c>
      <c r="E133" s="70" t="str">
        <f>IF(D133="N/A","N/A",VLOOKUP(D133,'Crosswalk Detail'!A:B,2,FALSE))</f>
        <v>N/A</v>
      </c>
    </row>
    <row r="134" spans="1:5" ht="144" customHeight="1" x14ac:dyDescent="0.2">
      <c r="A134" s="71">
        <f>'High Risk Non-Compliant'!B90</f>
        <v>0</v>
      </c>
      <c r="B134" s="359">
        <f>'High Risk Non-Compliant'!C90</f>
        <v>0</v>
      </c>
      <c r="C134" s="359"/>
      <c r="D134" s="70" t="str">
        <f>IF(VLOOKUP(A134,'High Risk Non-Compliant'!B:K,$E$48,FALSE)=0,"N/A",VLOOKUP(A134,'High Risk Non-Compliant'!B:K,$E$48,FALSE))</f>
        <v>N/A</v>
      </c>
      <c r="E134" s="70" t="str">
        <f>IF(D134="N/A","N/A",VLOOKUP(D134,'Crosswalk Detail'!A:B,2,FALSE))</f>
        <v>N/A</v>
      </c>
    </row>
    <row r="135" spans="1:5" ht="144" customHeight="1" x14ac:dyDescent="0.2">
      <c r="A135" s="71">
        <f>'High Risk Non-Compliant'!B91</f>
        <v>0</v>
      </c>
      <c r="B135" s="359">
        <f>'High Risk Non-Compliant'!C91</f>
        <v>0</v>
      </c>
      <c r="C135" s="359"/>
      <c r="D135" s="70" t="str">
        <f>IF(VLOOKUP(A135,'High Risk Non-Compliant'!B:K,$E$48,FALSE)=0,"N/A",VLOOKUP(A135,'High Risk Non-Compliant'!B:K,$E$48,FALSE))</f>
        <v>N/A</v>
      </c>
      <c r="E135" s="70" t="str">
        <f>IF(D135="N/A","N/A",VLOOKUP(D135,'Crosswalk Detail'!A:B,2,FALSE))</f>
        <v>N/A</v>
      </c>
    </row>
    <row r="136" spans="1:5" ht="144" customHeight="1" x14ac:dyDescent="0.2">
      <c r="A136" s="71">
        <f>'High Risk Non-Compliant'!B92</f>
        <v>0</v>
      </c>
      <c r="B136" s="359">
        <f>'High Risk Non-Compliant'!C92</f>
        <v>0</v>
      </c>
      <c r="C136" s="359"/>
      <c r="D136" s="70" t="str">
        <f>IF(VLOOKUP(A136,'High Risk Non-Compliant'!B:K,$E$48,FALSE)=0,"N/A",VLOOKUP(A136,'High Risk Non-Compliant'!B:K,$E$48,FALSE))</f>
        <v>N/A</v>
      </c>
      <c r="E136" s="70" t="str">
        <f>IF(D136="N/A","N/A",VLOOKUP(D136,'Crosswalk Detail'!A:B,2,FALSE))</f>
        <v>N/A</v>
      </c>
    </row>
    <row r="137" spans="1:5" ht="144" customHeight="1" x14ac:dyDescent="0.2">
      <c r="A137" s="71">
        <f>'High Risk Non-Compliant'!B93</f>
        <v>0</v>
      </c>
      <c r="B137" s="359">
        <f>'High Risk Non-Compliant'!C93</f>
        <v>0</v>
      </c>
      <c r="C137" s="359"/>
      <c r="D137" s="70" t="str">
        <f>IF(VLOOKUP(A137,'High Risk Non-Compliant'!B:K,$E$48,FALSE)=0,"N/A",VLOOKUP(A137,'High Risk Non-Compliant'!B:K,$E$48,FALSE))</f>
        <v>N/A</v>
      </c>
      <c r="E137" s="70" t="str">
        <f>IF(D137="N/A","N/A",VLOOKUP(D137,'Crosswalk Detail'!A:B,2,FALSE))</f>
        <v>N/A</v>
      </c>
    </row>
    <row r="138" spans="1:5" ht="144" customHeight="1" x14ac:dyDescent="0.2">
      <c r="A138" s="71">
        <f>'High Risk Non-Compliant'!B94</f>
        <v>0</v>
      </c>
      <c r="B138" s="359">
        <f>'High Risk Non-Compliant'!C94</f>
        <v>0</v>
      </c>
      <c r="C138" s="359"/>
      <c r="D138" s="70" t="str">
        <f>IF(VLOOKUP(A138,'High Risk Non-Compliant'!B:K,$E$48,FALSE)=0,"N/A",VLOOKUP(A138,'High Risk Non-Compliant'!B:K,$E$48,FALSE))</f>
        <v>N/A</v>
      </c>
      <c r="E138" s="70" t="str">
        <f>IF(D138="N/A","N/A",VLOOKUP(D138,'Crosswalk Detail'!A:B,2,FALSE))</f>
        <v>N/A</v>
      </c>
    </row>
    <row r="139" spans="1:5" ht="144" customHeight="1" x14ac:dyDescent="0.2">
      <c r="A139" s="71">
        <f>'High Risk Non-Compliant'!B95</f>
        <v>0</v>
      </c>
      <c r="B139" s="359">
        <f>'High Risk Non-Compliant'!C95</f>
        <v>0</v>
      </c>
      <c r="C139" s="359"/>
      <c r="D139" s="70" t="str">
        <f>IF(VLOOKUP(A139,'High Risk Non-Compliant'!B:K,$E$48,FALSE)=0,"N/A",VLOOKUP(A139,'High Risk Non-Compliant'!B:K,$E$48,FALSE))</f>
        <v>N/A</v>
      </c>
      <c r="E139" s="70" t="str">
        <f>IF(D139="N/A","N/A",VLOOKUP(D139,'Crosswalk Detail'!A:B,2,FALSE))</f>
        <v>N/A</v>
      </c>
    </row>
    <row r="140" spans="1:5" ht="144" customHeight="1" x14ac:dyDescent="0.2">
      <c r="A140" s="71">
        <f>'High Risk Non-Compliant'!B96</f>
        <v>0</v>
      </c>
      <c r="B140" s="359">
        <f>'High Risk Non-Compliant'!C96</f>
        <v>0</v>
      </c>
      <c r="C140" s="359"/>
      <c r="D140" s="70" t="str">
        <f>IF(VLOOKUP(A140,'High Risk Non-Compliant'!B:K,$E$48,FALSE)=0,"N/A",VLOOKUP(A140,'High Risk Non-Compliant'!B:K,$E$48,FALSE))</f>
        <v>N/A</v>
      </c>
      <c r="E140" s="70" t="str">
        <f>IF(D140="N/A","N/A",VLOOKUP(D140,'Crosswalk Detail'!A:B,2,FALSE))</f>
        <v>N/A</v>
      </c>
    </row>
    <row r="141" spans="1:5" ht="144" customHeight="1" x14ac:dyDescent="0.2">
      <c r="A141" s="71">
        <f>'High Risk Non-Compliant'!B97</f>
        <v>0</v>
      </c>
      <c r="B141" s="359">
        <f>'High Risk Non-Compliant'!C97</f>
        <v>0</v>
      </c>
      <c r="C141" s="359"/>
      <c r="D141" s="70" t="str">
        <f>IF(VLOOKUP(A141,'High Risk Non-Compliant'!B:K,$E$48,FALSE)=0,"N/A",VLOOKUP(A141,'High Risk Non-Compliant'!B:K,$E$48,FALSE))</f>
        <v>N/A</v>
      </c>
      <c r="E141" s="70" t="str">
        <f>IF(D141="N/A","N/A",VLOOKUP(D141,'Crosswalk Detail'!A:B,2,FALSE))</f>
        <v>N/A</v>
      </c>
    </row>
    <row r="142" spans="1:5" ht="144" customHeight="1" x14ac:dyDescent="0.2">
      <c r="A142" s="71">
        <f>'High Risk Non-Compliant'!B98</f>
        <v>0</v>
      </c>
      <c r="B142" s="359">
        <f>'High Risk Non-Compliant'!C98</f>
        <v>0</v>
      </c>
      <c r="C142" s="359"/>
      <c r="D142" s="70" t="str">
        <f>IF(VLOOKUP(A142,'High Risk Non-Compliant'!B:K,$E$48,FALSE)=0,"N/A",VLOOKUP(A142,'High Risk Non-Compliant'!B:K,$E$48,FALSE))</f>
        <v>N/A</v>
      </c>
      <c r="E142" s="70" t="str">
        <f>IF(D142="N/A","N/A",VLOOKUP(D142,'Crosswalk Detail'!A:B,2,FALSE))</f>
        <v>N/A</v>
      </c>
    </row>
    <row r="143" spans="1:5" ht="144" customHeight="1" x14ac:dyDescent="0.2">
      <c r="A143" s="71">
        <f>'High Risk Non-Compliant'!B99</f>
        <v>0</v>
      </c>
      <c r="B143" s="359">
        <f>'High Risk Non-Compliant'!C99</f>
        <v>0</v>
      </c>
      <c r="C143" s="359"/>
      <c r="D143" s="70" t="str">
        <f>IF(VLOOKUP(A143,'High Risk Non-Compliant'!B:K,$E$48,FALSE)=0,"N/A",VLOOKUP(A143,'High Risk Non-Compliant'!B:K,$E$48,FALSE))</f>
        <v>N/A</v>
      </c>
      <c r="E143" s="70" t="str">
        <f>IF(D143="N/A","N/A",VLOOKUP(D143,'Crosswalk Detail'!A:B,2,FALSE))</f>
        <v>N/A</v>
      </c>
    </row>
    <row r="144" spans="1:5" ht="144" customHeight="1" x14ac:dyDescent="0.2">
      <c r="A144" s="71">
        <f>'High Risk Non-Compliant'!B100</f>
        <v>0</v>
      </c>
      <c r="B144" s="359">
        <f>'High Risk Non-Compliant'!C100</f>
        <v>0</v>
      </c>
      <c r="C144" s="359"/>
      <c r="D144" s="70" t="str">
        <f>IF(VLOOKUP(A144,'High Risk Non-Compliant'!B:K,$E$48,FALSE)=0,"N/A",VLOOKUP(A144,'High Risk Non-Compliant'!B:K,$E$48,FALSE))</f>
        <v>N/A</v>
      </c>
      <c r="E144" s="70" t="str">
        <f>IF(D144="N/A","N/A",VLOOKUP(D144,'Crosswalk Detail'!A:B,2,FALSE))</f>
        <v>N/A</v>
      </c>
    </row>
    <row r="145" spans="1:5" ht="144" customHeight="1" x14ac:dyDescent="0.2">
      <c r="A145" s="71">
        <f>'High Risk Non-Compliant'!B101</f>
        <v>0</v>
      </c>
      <c r="B145" s="359">
        <f>'High Risk Non-Compliant'!C101</f>
        <v>0</v>
      </c>
      <c r="C145" s="359"/>
      <c r="D145" s="70" t="str">
        <f>IF(VLOOKUP(A145,'High Risk Non-Compliant'!B:K,$E$48,FALSE)=0,"N/A",VLOOKUP(A145,'High Risk Non-Compliant'!B:K,$E$48,FALSE))</f>
        <v>N/A</v>
      </c>
      <c r="E145" s="70" t="str">
        <f>IF(D145="N/A","N/A",VLOOKUP(D145,'Crosswalk Detail'!A:B,2,FALSE))</f>
        <v>N/A</v>
      </c>
    </row>
    <row r="146" spans="1:5" ht="144" customHeight="1" x14ac:dyDescent="0.2">
      <c r="A146" s="71">
        <f>'High Risk Non-Compliant'!B102</f>
        <v>0</v>
      </c>
      <c r="B146" s="359">
        <f>'High Risk Non-Compliant'!C102</f>
        <v>0</v>
      </c>
      <c r="C146" s="359"/>
      <c r="D146" s="70" t="str">
        <f>IF(VLOOKUP(A146,'High Risk Non-Compliant'!B:K,$E$48,FALSE)=0,"N/A",VLOOKUP(A146,'High Risk Non-Compliant'!B:K,$E$48,FALSE))</f>
        <v>N/A</v>
      </c>
      <c r="E146" s="70" t="str">
        <f>IF(D146="N/A","N/A",VLOOKUP(D146,'Crosswalk Detail'!A:B,2,FALSE))</f>
        <v>N/A</v>
      </c>
    </row>
    <row r="147" spans="1:5" ht="144" customHeight="1" x14ac:dyDescent="0.2">
      <c r="A147" s="71">
        <f>'High Risk Non-Compliant'!B103</f>
        <v>0</v>
      </c>
      <c r="B147" s="359">
        <f>'High Risk Non-Compliant'!C103</f>
        <v>0</v>
      </c>
      <c r="C147" s="359"/>
      <c r="D147" s="70" t="str">
        <f>IF(VLOOKUP(A147,'High Risk Non-Compliant'!B:K,$E$48,FALSE)=0,"N/A",VLOOKUP(A147,'High Risk Non-Compliant'!B:K,$E$48,FALSE))</f>
        <v>N/A</v>
      </c>
      <c r="E147" s="70" t="str">
        <f>IF(D147="N/A","N/A",VLOOKUP(D147,'Crosswalk Detail'!A:B,2,FALSE))</f>
        <v>N/A</v>
      </c>
    </row>
    <row r="148" spans="1:5" ht="144" customHeight="1" x14ac:dyDescent="0.2">
      <c r="A148" s="71">
        <f>'High Risk Non-Compliant'!B104</f>
        <v>0</v>
      </c>
      <c r="B148" s="359">
        <f>'High Risk Non-Compliant'!C104</f>
        <v>0</v>
      </c>
      <c r="C148" s="359"/>
      <c r="D148" s="70" t="str">
        <f>IF(VLOOKUP(A148,'High Risk Non-Compliant'!B:K,$E$48,FALSE)=0,"N/A",VLOOKUP(A148,'High Risk Non-Compliant'!B:K,$E$48,FALSE))</f>
        <v>N/A</v>
      </c>
      <c r="E148" s="70" t="str">
        <f>IF(D148="N/A","N/A",VLOOKUP(D148,'Crosswalk Detail'!A:B,2,FALSE))</f>
        <v>N/A</v>
      </c>
    </row>
    <row r="149" spans="1:5" ht="144" customHeight="1" x14ac:dyDescent="0.2">
      <c r="A149" s="71">
        <f>'High Risk Non-Compliant'!B105</f>
        <v>0</v>
      </c>
      <c r="B149" s="359">
        <f>'High Risk Non-Compliant'!C105</f>
        <v>0</v>
      </c>
      <c r="C149" s="359"/>
      <c r="D149" s="70" t="str">
        <f>IF(VLOOKUP(A149,'High Risk Non-Compliant'!B:K,$E$48,FALSE)=0,"N/A",VLOOKUP(A149,'High Risk Non-Compliant'!B:K,$E$48,FALSE))</f>
        <v>N/A</v>
      </c>
      <c r="E149" s="70" t="str">
        <f>IF(D149="N/A","N/A",VLOOKUP(D149,'Crosswalk Detail'!A:B,2,FALSE))</f>
        <v>N/A</v>
      </c>
    </row>
    <row r="150" spans="1:5" ht="144" customHeight="1" x14ac:dyDescent="0.2">
      <c r="A150" s="71">
        <f>'High Risk Non-Compliant'!B106</f>
        <v>0</v>
      </c>
      <c r="B150" s="359">
        <f>'High Risk Non-Compliant'!C106</f>
        <v>0</v>
      </c>
      <c r="C150" s="359"/>
      <c r="D150" s="70" t="str">
        <f>IF(VLOOKUP(A150,'High Risk Non-Compliant'!B:K,$E$48,FALSE)=0,"N/A",VLOOKUP(A150,'High Risk Non-Compliant'!B:K,$E$48,FALSE))</f>
        <v>N/A</v>
      </c>
      <c r="E150" s="70" t="str">
        <f>IF(D150="N/A","N/A",VLOOKUP(D150,'Crosswalk Detail'!A:B,2,FALSE))</f>
        <v>N/A</v>
      </c>
    </row>
    <row r="151" spans="1:5" ht="144" customHeight="1" x14ac:dyDescent="0.2">
      <c r="A151" s="71">
        <f>'High Risk Non-Compliant'!B107</f>
        <v>0</v>
      </c>
      <c r="B151" s="359">
        <f>'High Risk Non-Compliant'!C107</f>
        <v>0</v>
      </c>
      <c r="C151" s="359"/>
      <c r="D151" s="70" t="str">
        <f>IF(VLOOKUP(A151,'High Risk Non-Compliant'!B:K,$E$48,FALSE)=0,"N/A",VLOOKUP(A151,'High Risk Non-Compliant'!B:K,$E$48,FALSE))</f>
        <v>N/A</v>
      </c>
      <c r="E151" s="70" t="str">
        <f>IF(D151="N/A","N/A",VLOOKUP(D151,'Crosswalk Detail'!A:B,2,FALSE))</f>
        <v>N/A</v>
      </c>
    </row>
    <row r="152" spans="1:5" ht="144" customHeight="1" x14ac:dyDescent="0.2">
      <c r="A152" s="71">
        <f>'High Risk Non-Compliant'!B108</f>
        <v>0</v>
      </c>
      <c r="B152" s="359">
        <f>'High Risk Non-Compliant'!C108</f>
        <v>0</v>
      </c>
      <c r="C152" s="359"/>
      <c r="D152" s="70" t="str">
        <f>IF(VLOOKUP(A152,'High Risk Non-Compliant'!B:K,$E$48,FALSE)=0,"N/A",VLOOKUP(A152,'High Risk Non-Compliant'!B:K,$E$48,FALSE))</f>
        <v>N/A</v>
      </c>
      <c r="E152" s="70" t="str">
        <f>IF(D152="N/A","N/A",VLOOKUP(D152,'Crosswalk Detail'!A:B,2,FALSE))</f>
        <v>N/A</v>
      </c>
    </row>
    <row r="153" spans="1:5" ht="144" customHeight="1" x14ac:dyDescent="0.2">
      <c r="A153" s="71">
        <f>'High Risk Non-Compliant'!B109</f>
        <v>0</v>
      </c>
      <c r="B153" s="359">
        <f>'High Risk Non-Compliant'!C109</f>
        <v>0</v>
      </c>
      <c r="C153" s="359"/>
      <c r="D153" s="70" t="str">
        <f>IF(VLOOKUP(A153,'High Risk Non-Compliant'!B:K,$E$48,FALSE)=0,"N/A",VLOOKUP(A153,'High Risk Non-Compliant'!B:K,$E$48,FALSE))</f>
        <v>N/A</v>
      </c>
      <c r="E153" s="70" t="str">
        <f>IF(D153="N/A","N/A",VLOOKUP(D153,'Crosswalk Detail'!A:B,2,FALSE))</f>
        <v>N/A</v>
      </c>
    </row>
    <row r="154" spans="1:5" ht="144" customHeight="1" x14ac:dyDescent="0.2">
      <c r="A154" s="71">
        <f>'High Risk Non-Compliant'!B110</f>
        <v>0</v>
      </c>
      <c r="B154" s="359">
        <f>'High Risk Non-Compliant'!C110</f>
        <v>0</v>
      </c>
      <c r="C154" s="359"/>
      <c r="D154" s="70" t="str">
        <f>IF(VLOOKUP(A154,'High Risk Non-Compliant'!B:K,$E$48,FALSE)=0,"N/A",VLOOKUP(A154,'High Risk Non-Compliant'!B:K,$E$48,FALSE))</f>
        <v>N/A</v>
      </c>
      <c r="E154" s="70" t="str">
        <f>IF(D154="N/A","N/A",VLOOKUP(D154,'Crosswalk Detail'!A:B,2,FALSE))</f>
        <v>N/A</v>
      </c>
    </row>
    <row r="155" spans="1:5" ht="144" customHeight="1" x14ac:dyDescent="0.2">
      <c r="A155" s="71">
        <f>'High Risk Non-Compliant'!B111</f>
        <v>0</v>
      </c>
      <c r="B155" s="359">
        <f>'High Risk Non-Compliant'!C111</f>
        <v>0</v>
      </c>
      <c r="C155" s="359"/>
      <c r="D155" s="70" t="str">
        <f>IF(VLOOKUP(A155,'High Risk Non-Compliant'!B:K,$E$48,FALSE)=0,"N/A",VLOOKUP(A155,'High Risk Non-Compliant'!B:K,$E$48,FALSE))</f>
        <v>N/A</v>
      </c>
      <c r="E155" s="70" t="str">
        <f>IF(D155="N/A","N/A",VLOOKUP(D155,'Crosswalk Detail'!A:B,2,FALSE))</f>
        <v>N/A</v>
      </c>
    </row>
    <row r="156" spans="1:5" ht="144" customHeight="1" x14ac:dyDescent="0.2">
      <c r="A156" s="71">
        <f>'High Risk Non-Compliant'!B112</f>
        <v>0</v>
      </c>
      <c r="B156" s="359">
        <f>'High Risk Non-Compliant'!C112</f>
        <v>0</v>
      </c>
      <c r="C156" s="359"/>
      <c r="D156" s="70" t="str">
        <f>IF(VLOOKUP(A156,'High Risk Non-Compliant'!B:K,$E$48,FALSE)=0,"N/A",VLOOKUP(A156,'High Risk Non-Compliant'!B:K,$E$48,FALSE))</f>
        <v>N/A</v>
      </c>
      <c r="E156" s="70" t="str">
        <f>IF(D156="N/A","N/A",VLOOKUP(D156,'Crosswalk Detail'!A:B,2,FALSE))</f>
        <v>N/A</v>
      </c>
    </row>
    <row r="157" spans="1:5" ht="144" customHeight="1" x14ac:dyDescent="0.2">
      <c r="A157" s="71">
        <f>'High Risk Non-Compliant'!B113</f>
        <v>0</v>
      </c>
      <c r="B157" s="359">
        <f>'High Risk Non-Compliant'!C113</f>
        <v>0</v>
      </c>
      <c r="C157" s="359"/>
      <c r="D157" s="70" t="str">
        <f>IF(VLOOKUP(A157,'High Risk Non-Compliant'!B:K,$E$48,FALSE)=0,"N/A",VLOOKUP(A157,'High Risk Non-Compliant'!B:K,$E$48,FALSE))</f>
        <v>N/A</v>
      </c>
      <c r="E157" s="70" t="str">
        <f>IF(D157="N/A","N/A",VLOOKUP(D157,'Crosswalk Detail'!A:B,2,FALSE))</f>
        <v>N/A</v>
      </c>
    </row>
    <row r="158" spans="1:5" ht="144" customHeight="1" x14ac:dyDescent="0.2">
      <c r="A158" s="71">
        <f>'High Risk Non-Compliant'!B114</f>
        <v>0</v>
      </c>
      <c r="B158" s="359">
        <f>'High Risk Non-Compliant'!C114</f>
        <v>0</v>
      </c>
      <c r="C158" s="359"/>
      <c r="D158" s="70" t="str">
        <f>IF(VLOOKUP(A158,'High Risk Non-Compliant'!B:K,$E$48,FALSE)=0,"N/A",VLOOKUP(A158,'High Risk Non-Compliant'!B:K,$E$48,FALSE))</f>
        <v>N/A</v>
      </c>
      <c r="E158" s="70" t="str">
        <f>IF(D158="N/A","N/A",VLOOKUP(D158,'Crosswalk Detail'!A:B,2,FALSE))</f>
        <v>N/A</v>
      </c>
    </row>
    <row r="159" spans="1:5" ht="144" customHeight="1" x14ac:dyDescent="0.2">
      <c r="A159" s="71">
        <f>'High Risk Non-Compliant'!B115</f>
        <v>0</v>
      </c>
      <c r="B159" s="359">
        <f>'High Risk Non-Compliant'!C115</f>
        <v>0</v>
      </c>
      <c r="C159" s="359"/>
      <c r="D159" s="70" t="str">
        <f>IF(VLOOKUP(A159,'High Risk Non-Compliant'!B:K,$E$48,FALSE)=0,"N/A",VLOOKUP(A159,'High Risk Non-Compliant'!B:K,$E$48,FALSE))</f>
        <v>N/A</v>
      </c>
      <c r="E159" s="70" t="str">
        <f>IF(D159="N/A","N/A",VLOOKUP(D159,'Crosswalk Detail'!A:B,2,FALSE))</f>
        <v>N/A</v>
      </c>
    </row>
    <row r="160" spans="1:5" ht="144" customHeight="1" x14ac:dyDescent="0.2">
      <c r="A160" s="71">
        <f>'High Risk Non-Compliant'!B116</f>
        <v>0</v>
      </c>
      <c r="B160" s="359">
        <f>'High Risk Non-Compliant'!C116</f>
        <v>0</v>
      </c>
      <c r="C160" s="359"/>
      <c r="D160" s="70" t="str">
        <f>IF(VLOOKUP(A160,'High Risk Non-Compliant'!B:K,$E$48,FALSE)=0,"N/A",VLOOKUP(A160,'High Risk Non-Compliant'!B:K,$E$48,FALSE))</f>
        <v>N/A</v>
      </c>
      <c r="E160" s="70" t="str">
        <f>IF(D160="N/A","N/A",VLOOKUP(D160,'Crosswalk Detail'!A:B,2,FALSE))</f>
        <v>N/A</v>
      </c>
    </row>
    <row r="161" spans="1:5" ht="144" customHeight="1" x14ac:dyDescent="0.2">
      <c r="A161" s="71">
        <f>'High Risk Non-Compliant'!B117</f>
        <v>0</v>
      </c>
      <c r="B161" s="359">
        <f>'High Risk Non-Compliant'!C117</f>
        <v>0</v>
      </c>
      <c r="C161" s="359"/>
      <c r="D161" s="70" t="str">
        <f>IF(VLOOKUP(A161,'High Risk Non-Compliant'!B:K,$E$48,FALSE)=0,"N/A",VLOOKUP(A161,'High Risk Non-Compliant'!B:K,$E$48,FALSE))</f>
        <v>N/A</v>
      </c>
      <c r="E161" s="70" t="str">
        <f>IF(D161="N/A","N/A",VLOOKUP(D161,'Crosswalk Detail'!A:B,2,FALSE))</f>
        <v>N/A</v>
      </c>
    </row>
    <row r="162" spans="1:5" ht="144" customHeight="1" x14ac:dyDescent="0.2">
      <c r="A162" s="71">
        <f>'High Risk Non-Compliant'!B118</f>
        <v>0</v>
      </c>
      <c r="B162" s="359">
        <f>'High Risk Non-Compliant'!C118</f>
        <v>0</v>
      </c>
      <c r="C162" s="359"/>
      <c r="D162" s="70" t="str">
        <f>IF(VLOOKUP(A162,'High Risk Non-Compliant'!B:K,$E$48,FALSE)=0,"N/A",VLOOKUP(A162,'High Risk Non-Compliant'!B:K,$E$48,FALSE))</f>
        <v>N/A</v>
      </c>
      <c r="E162" s="70" t="str">
        <f>IF(D162="N/A","N/A",VLOOKUP(D162,'Crosswalk Detail'!A:B,2,FALSE))</f>
        <v>N/A</v>
      </c>
    </row>
    <row r="163" spans="1:5" ht="144" customHeight="1" x14ac:dyDescent="0.2">
      <c r="A163" s="71">
        <f>'High Risk Non-Compliant'!B119</f>
        <v>0</v>
      </c>
      <c r="B163" s="359">
        <f>'High Risk Non-Compliant'!C119</f>
        <v>0</v>
      </c>
      <c r="C163" s="359"/>
      <c r="D163" s="70" t="str">
        <f>IF(VLOOKUP(A163,'High Risk Non-Compliant'!B:K,$E$48,FALSE)=0,"N/A",VLOOKUP(A163,'High Risk Non-Compliant'!B:K,$E$48,FALSE))</f>
        <v>N/A</v>
      </c>
      <c r="E163" s="70" t="str">
        <f>IF(D163="N/A","N/A",VLOOKUP(D163,'Crosswalk Detail'!A:B,2,FALSE))</f>
        <v>N/A</v>
      </c>
    </row>
    <row r="164" spans="1:5" ht="144" customHeight="1" x14ac:dyDescent="0.2">
      <c r="A164" s="71">
        <f>'High Risk Non-Compliant'!B120</f>
        <v>0</v>
      </c>
      <c r="B164" s="359">
        <f>'High Risk Non-Compliant'!C120</f>
        <v>0</v>
      </c>
      <c r="C164" s="359"/>
      <c r="D164" s="70" t="str">
        <f>IF(VLOOKUP(A164,'High Risk Non-Compliant'!B:K,$E$48,FALSE)=0,"N/A",VLOOKUP(A164,'High Risk Non-Compliant'!B:K,$E$48,FALSE))</f>
        <v>N/A</v>
      </c>
      <c r="E164" s="70" t="str">
        <f>IF(D164="N/A","N/A",VLOOKUP(D164,'Crosswalk Detail'!A:B,2,FALSE))</f>
        <v>N/A</v>
      </c>
    </row>
    <row r="165" spans="1:5" ht="144" customHeight="1" x14ac:dyDescent="0.2">
      <c r="A165" s="71">
        <f>'High Risk Non-Compliant'!B121</f>
        <v>0</v>
      </c>
      <c r="B165" s="359">
        <f>'High Risk Non-Compliant'!C121</f>
        <v>0</v>
      </c>
      <c r="C165" s="359"/>
      <c r="D165" s="70" t="str">
        <f>IF(VLOOKUP(A165,'High Risk Non-Compliant'!B:K,$E$48,FALSE)=0,"N/A",VLOOKUP(A165,'High Risk Non-Compliant'!B:K,$E$48,FALSE))</f>
        <v>N/A</v>
      </c>
      <c r="E165" s="70" t="str">
        <f>IF(D165="N/A","N/A",VLOOKUP(D165,'Crosswalk Detail'!A:B,2,FALSE))</f>
        <v>N/A</v>
      </c>
    </row>
    <row r="166" spans="1:5" ht="144" customHeight="1" x14ac:dyDescent="0.2">
      <c r="A166" s="71">
        <f>'High Risk Non-Compliant'!B122</f>
        <v>0</v>
      </c>
      <c r="B166" s="359">
        <f>'High Risk Non-Compliant'!C122</f>
        <v>0</v>
      </c>
      <c r="C166" s="359"/>
      <c r="D166" s="70" t="str">
        <f>IF(VLOOKUP(A166,'High Risk Non-Compliant'!B:K,$E$48,FALSE)=0,"N/A",VLOOKUP(A166,'High Risk Non-Compliant'!B:K,$E$48,FALSE))</f>
        <v>N/A</v>
      </c>
      <c r="E166" s="70" t="str">
        <f>IF(D166="N/A","N/A",VLOOKUP(D166,'Crosswalk Detail'!A:B,2,FALSE))</f>
        <v>N/A</v>
      </c>
    </row>
    <row r="167" spans="1:5" ht="144" customHeight="1" x14ac:dyDescent="0.2">
      <c r="A167" s="71">
        <f>'High Risk Non-Compliant'!B123</f>
        <v>0</v>
      </c>
      <c r="B167" s="359">
        <f>'High Risk Non-Compliant'!C123</f>
        <v>0</v>
      </c>
      <c r="C167" s="359"/>
      <c r="D167" s="70" t="str">
        <f>IF(VLOOKUP(A167,'High Risk Non-Compliant'!B:K,$E$48,FALSE)=0,"N/A",VLOOKUP(A167,'High Risk Non-Compliant'!B:K,$E$48,FALSE))</f>
        <v>N/A</v>
      </c>
      <c r="E167" s="70" t="str">
        <f>IF(D167="N/A","N/A",VLOOKUP(D167,'Crosswalk Detail'!A:B,2,FALSE))</f>
        <v>N/A</v>
      </c>
    </row>
    <row r="168" spans="1:5" ht="144" customHeight="1" x14ac:dyDescent="0.2">
      <c r="A168" s="71">
        <f>'High Risk Non-Compliant'!B124</f>
        <v>0</v>
      </c>
      <c r="B168" s="359">
        <f>'High Risk Non-Compliant'!C124</f>
        <v>0</v>
      </c>
      <c r="C168" s="359"/>
      <c r="D168" s="70" t="str">
        <f>IF(VLOOKUP(A168,'High Risk Non-Compliant'!B:K,$E$48,FALSE)=0,"N/A",VLOOKUP(A168,'High Risk Non-Compliant'!B:K,$E$48,FALSE))</f>
        <v>N/A</v>
      </c>
      <c r="E168" s="70" t="str">
        <f>IF(D168="N/A","N/A",VLOOKUP(D168,'Crosswalk Detail'!A:B,2,FALSE))</f>
        <v>N/A</v>
      </c>
    </row>
    <row r="169" spans="1:5" ht="144" customHeight="1" x14ac:dyDescent="0.2">
      <c r="A169" s="71">
        <f>'High Risk Non-Compliant'!B125</f>
        <v>0</v>
      </c>
      <c r="B169" s="359">
        <f>'High Risk Non-Compliant'!C125</f>
        <v>0</v>
      </c>
      <c r="C169" s="359"/>
      <c r="D169" s="70" t="str">
        <f>IF(VLOOKUP(A169,'High Risk Non-Compliant'!B:K,$E$48,FALSE)=0,"N/A",VLOOKUP(A169,'High Risk Non-Compliant'!B:K,$E$48,FALSE))</f>
        <v>N/A</v>
      </c>
      <c r="E169" s="70" t="str">
        <f>IF(D169="N/A","N/A",VLOOKUP(D169,'Crosswalk Detail'!A:B,2,FALSE))</f>
        <v>N/A</v>
      </c>
    </row>
    <row r="170" spans="1:5" ht="144" customHeight="1" x14ac:dyDescent="0.2">
      <c r="A170" s="71">
        <f>'High Risk Non-Compliant'!B126</f>
        <v>0</v>
      </c>
      <c r="B170" s="359">
        <f>'High Risk Non-Compliant'!C126</f>
        <v>0</v>
      </c>
      <c r="C170" s="359"/>
      <c r="D170" s="70" t="str">
        <f>IF(VLOOKUP(A170,'High Risk Non-Compliant'!B:K,$E$48,FALSE)=0,"N/A",VLOOKUP(A170,'High Risk Non-Compliant'!B:K,$E$48,FALSE))</f>
        <v>N/A</v>
      </c>
      <c r="E170" s="70" t="str">
        <f>IF(D170="N/A","N/A",VLOOKUP(D170,'Crosswalk Detail'!A:B,2,FALSE))</f>
        <v>N/A</v>
      </c>
    </row>
    <row r="171" spans="1:5" ht="144" customHeight="1" x14ac:dyDescent="0.2">
      <c r="A171" s="71">
        <f>'High Risk Non-Compliant'!B127</f>
        <v>0</v>
      </c>
      <c r="B171" s="359">
        <f>'High Risk Non-Compliant'!C127</f>
        <v>0</v>
      </c>
      <c r="C171" s="359"/>
      <c r="D171" s="70" t="str">
        <f>IF(VLOOKUP(A171,'High Risk Non-Compliant'!B:K,$E$48,FALSE)=0,"N/A",VLOOKUP(A171,'High Risk Non-Compliant'!B:K,$E$48,FALSE))</f>
        <v>N/A</v>
      </c>
      <c r="E171" s="70" t="str">
        <f>IF(D171="N/A","N/A",VLOOKUP(D171,'Crosswalk Detail'!A:B,2,FALSE))</f>
        <v>N/A</v>
      </c>
    </row>
    <row r="172" spans="1:5" ht="144" customHeight="1" x14ac:dyDescent="0.2">
      <c r="A172" s="71">
        <f>'High Risk Non-Compliant'!B128</f>
        <v>0</v>
      </c>
      <c r="B172" s="359">
        <f>'High Risk Non-Compliant'!C128</f>
        <v>0</v>
      </c>
      <c r="C172" s="359"/>
      <c r="D172" s="70" t="str">
        <f>IF(VLOOKUP(A172,'High Risk Non-Compliant'!B:K,$E$48,FALSE)=0,"N/A",VLOOKUP(A172,'High Risk Non-Compliant'!B:K,$E$48,FALSE))</f>
        <v>N/A</v>
      </c>
      <c r="E172" s="70" t="str">
        <f>IF(D172="N/A","N/A",VLOOKUP(D172,'Crosswalk Detail'!A:B,2,FALSE))</f>
        <v>N/A</v>
      </c>
    </row>
    <row r="173" spans="1:5" ht="144" customHeight="1" x14ac:dyDescent="0.2">
      <c r="A173" s="71">
        <f>'High Risk Non-Compliant'!B129</f>
        <v>0</v>
      </c>
      <c r="B173" s="359">
        <f>'High Risk Non-Compliant'!C129</f>
        <v>0</v>
      </c>
      <c r="C173" s="359"/>
      <c r="D173" s="70" t="str">
        <f>IF(VLOOKUP(A173,'High Risk Non-Compliant'!B:K,$E$48,FALSE)=0,"N/A",VLOOKUP(A173,'High Risk Non-Compliant'!B:K,$E$48,FALSE))</f>
        <v>N/A</v>
      </c>
      <c r="E173" s="70" t="str">
        <f>IF(D173="N/A","N/A",VLOOKUP(D173,'Crosswalk Detail'!A:B,2,FALSE))</f>
        <v>N/A</v>
      </c>
    </row>
    <row r="174" spans="1:5" ht="144" customHeight="1" x14ac:dyDescent="0.2">
      <c r="A174" s="71">
        <f>'High Risk Non-Compliant'!B130</f>
        <v>0</v>
      </c>
      <c r="B174" s="359">
        <f>'High Risk Non-Compliant'!C130</f>
        <v>0</v>
      </c>
      <c r="C174" s="359"/>
      <c r="D174" s="70" t="str">
        <f>IF(VLOOKUP(A174,'High Risk Non-Compliant'!B:K,$E$48,FALSE)=0,"N/A",VLOOKUP(A174,'High Risk Non-Compliant'!B:K,$E$48,FALSE))</f>
        <v>N/A</v>
      </c>
      <c r="E174" s="70" t="str">
        <f>IF(D174="N/A","N/A",VLOOKUP(D174,'Crosswalk Detail'!A:B,2,FALSE))</f>
        <v>N/A</v>
      </c>
    </row>
    <row r="175" spans="1:5" ht="144" customHeight="1" x14ac:dyDescent="0.2">
      <c r="A175" s="71">
        <f>'High Risk Non-Compliant'!B131</f>
        <v>0</v>
      </c>
      <c r="B175" s="359">
        <f>'High Risk Non-Compliant'!C131</f>
        <v>0</v>
      </c>
      <c r="C175" s="359"/>
      <c r="D175" s="70" t="str">
        <f>IF(VLOOKUP(A175,'High Risk Non-Compliant'!B:K,$E$48,FALSE)=0,"N/A",VLOOKUP(A175,'High Risk Non-Compliant'!B:K,$E$48,FALSE))</f>
        <v>N/A</v>
      </c>
      <c r="E175" s="70" t="str">
        <f>IF(D175="N/A","N/A",VLOOKUP(D175,'Crosswalk Detail'!A:B,2,FALSE))</f>
        <v>N/A</v>
      </c>
    </row>
    <row r="176" spans="1:5" ht="144" customHeight="1" x14ac:dyDescent="0.2">
      <c r="A176" s="71">
        <f>'High Risk Non-Compliant'!B132</f>
        <v>0</v>
      </c>
      <c r="B176" s="359">
        <f>'High Risk Non-Compliant'!C132</f>
        <v>0</v>
      </c>
      <c r="C176" s="359"/>
      <c r="D176" s="70" t="str">
        <f>IF(VLOOKUP(A176,'High Risk Non-Compliant'!B:K,$E$48,FALSE)=0,"N/A",VLOOKUP(A176,'High Risk Non-Compliant'!B:K,$E$48,FALSE))</f>
        <v>N/A</v>
      </c>
      <c r="E176" s="70" t="str">
        <f>IF(D176="N/A","N/A",VLOOKUP(D176,'Crosswalk Detail'!A:B,2,FALSE))</f>
        <v>N/A</v>
      </c>
    </row>
    <row r="177" spans="1:5" ht="144" customHeight="1" x14ac:dyDescent="0.2">
      <c r="A177" s="71">
        <f>'High Risk Non-Compliant'!B133</f>
        <v>0</v>
      </c>
      <c r="B177" s="359">
        <f>'High Risk Non-Compliant'!C133</f>
        <v>0</v>
      </c>
      <c r="C177" s="359"/>
      <c r="D177" s="70" t="str">
        <f>IF(VLOOKUP(A177,'High Risk Non-Compliant'!B:K,$E$48,FALSE)=0,"N/A",VLOOKUP(A177,'High Risk Non-Compliant'!B:K,$E$48,FALSE))</f>
        <v>N/A</v>
      </c>
      <c r="E177" s="70" t="str">
        <f>IF(D177="N/A","N/A",VLOOKUP(D177,'Crosswalk Detail'!A:B,2,FALSE))</f>
        <v>N/A</v>
      </c>
    </row>
    <row r="178" spans="1:5" ht="144" customHeight="1" x14ac:dyDescent="0.2">
      <c r="A178" s="71">
        <f>'High Risk Non-Compliant'!B134</f>
        <v>0</v>
      </c>
      <c r="B178" s="359">
        <f>'High Risk Non-Compliant'!C134</f>
        <v>0</v>
      </c>
      <c r="C178" s="359"/>
      <c r="D178" s="70" t="str">
        <f>IF(VLOOKUP(A178,'High Risk Non-Compliant'!B:K,$E$48,FALSE)=0,"N/A",VLOOKUP(A178,'High Risk Non-Compliant'!B:K,$E$48,FALSE))</f>
        <v>N/A</v>
      </c>
      <c r="E178" s="70" t="str">
        <f>IF(D178="N/A","N/A",VLOOKUP(D178,'Crosswalk Detail'!A:B,2,FALSE))</f>
        <v>N/A</v>
      </c>
    </row>
    <row r="179" spans="1:5" ht="144" customHeight="1" x14ac:dyDescent="0.2">
      <c r="A179" s="71">
        <f>'High Risk Non-Compliant'!B135</f>
        <v>0</v>
      </c>
      <c r="B179" s="359">
        <f>'High Risk Non-Compliant'!C135</f>
        <v>0</v>
      </c>
      <c r="C179" s="359"/>
      <c r="D179" s="70" t="str">
        <f>IF(VLOOKUP(A179,'High Risk Non-Compliant'!B:K,$E$48,FALSE)=0,"N/A",VLOOKUP(A179,'High Risk Non-Compliant'!B:K,$E$48,FALSE))</f>
        <v>N/A</v>
      </c>
      <c r="E179" s="70" t="str">
        <f>IF(D179="N/A","N/A",VLOOKUP(D179,'Crosswalk Detail'!A:B,2,FALSE))</f>
        <v>N/A</v>
      </c>
    </row>
    <row r="180" spans="1:5" ht="144" customHeight="1" x14ac:dyDescent="0.2">
      <c r="A180" s="71">
        <f>'High Risk Non-Compliant'!B136</f>
        <v>0</v>
      </c>
      <c r="B180" s="359">
        <f>'High Risk Non-Compliant'!C136</f>
        <v>0</v>
      </c>
      <c r="C180" s="359"/>
      <c r="D180" s="70" t="str">
        <f>IF(VLOOKUP(A180,'High Risk Non-Compliant'!B:K,$E$48,FALSE)=0,"N/A",VLOOKUP(A180,'High Risk Non-Compliant'!B:K,$E$48,FALSE))</f>
        <v>N/A</v>
      </c>
      <c r="E180" s="70" t="str">
        <f>IF(D180="N/A","N/A",VLOOKUP(D180,'Crosswalk Detail'!A:B,2,FALSE))</f>
        <v>N/A</v>
      </c>
    </row>
    <row r="181" spans="1:5" ht="144" customHeight="1" x14ac:dyDescent="0.2">
      <c r="A181" s="71">
        <f>'High Risk Non-Compliant'!B137</f>
        <v>0</v>
      </c>
      <c r="B181" s="359">
        <f>'High Risk Non-Compliant'!C137</f>
        <v>0</v>
      </c>
      <c r="C181" s="359"/>
      <c r="D181" s="70" t="str">
        <f>IF(VLOOKUP(A181,'High Risk Non-Compliant'!B:K,$E$48,FALSE)=0,"N/A",VLOOKUP(A181,'High Risk Non-Compliant'!B:K,$E$48,FALSE))</f>
        <v>N/A</v>
      </c>
      <c r="E181" s="70" t="str">
        <f>IF(D181="N/A","N/A",VLOOKUP(D181,'Crosswalk Detail'!A:B,2,FALSE))</f>
        <v>N/A</v>
      </c>
    </row>
    <row r="182" spans="1:5" ht="144" customHeight="1" x14ac:dyDescent="0.2">
      <c r="A182" s="71">
        <f>'High Risk Non-Compliant'!B138</f>
        <v>0</v>
      </c>
      <c r="B182" s="359">
        <f>'High Risk Non-Compliant'!C138</f>
        <v>0</v>
      </c>
      <c r="C182" s="359"/>
      <c r="D182" s="70" t="str">
        <f>IF(VLOOKUP(A182,'High Risk Non-Compliant'!B:K,$E$48,FALSE)=0,"N/A",VLOOKUP(A182,'High Risk Non-Compliant'!B:K,$E$48,FALSE))</f>
        <v>N/A</v>
      </c>
      <c r="E182" s="70" t="str">
        <f>IF(D182="N/A","N/A",VLOOKUP(D182,'Crosswalk Detail'!A:B,2,FALSE))</f>
        <v>N/A</v>
      </c>
    </row>
    <row r="183" spans="1:5" ht="144" customHeight="1" x14ac:dyDescent="0.2">
      <c r="A183" s="71">
        <f>'High Risk Non-Compliant'!B139</f>
        <v>0</v>
      </c>
      <c r="B183" s="359">
        <f>'High Risk Non-Compliant'!C139</f>
        <v>0</v>
      </c>
      <c r="C183" s="359"/>
      <c r="D183" s="70" t="str">
        <f>IF(VLOOKUP(A183,'High Risk Non-Compliant'!B:K,$E$48,FALSE)=0,"N/A",VLOOKUP(A183,'High Risk Non-Compliant'!B:K,$E$48,FALSE))</f>
        <v>N/A</v>
      </c>
      <c r="E183" s="70" t="str">
        <f>IF(D183="N/A","N/A",VLOOKUP(D183,'Crosswalk Detail'!A:B,2,FALSE))</f>
        <v>N/A</v>
      </c>
    </row>
    <row r="184" spans="1:5" ht="144" customHeight="1" x14ac:dyDescent="0.2">
      <c r="A184" s="71">
        <f>'High Risk Non-Compliant'!B140</f>
        <v>0</v>
      </c>
      <c r="B184" s="359">
        <f>'High Risk Non-Compliant'!C140</f>
        <v>0</v>
      </c>
      <c r="C184" s="359"/>
      <c r="D184" s="70" t="str">
        <f>IF(VLOOKUP(A184,'High Risk Non-Compliant'!B:K,$E$48,FALSE)=0,"N/A",VLOOKUP(A184,'High Risk Non-Compliant'!B:K,$E$48,FALSE))</f>
        <v>N/A</v>
      </c>
      <c r="E184" s="70" t="str">
        <f>IF(D184="N/A","N/A",VLOOKUP(D184,'Crosswalk Detail'!A:B,2,FALSE))</f>
        <v>N/A</v>
      </c>
    </row>
    <row r="185" spans="1:5" ht="144" customHeight="1" x14ac:dyDescent="0.2">
      <c r="A185" s="71">
        <f>'High Risk Non-Compliant'!B141</f>
        <v>0</v>
      </c>
      <c r="B185" s="359">
        <f>'High Risk Non-Compliant'!C141</f>
        <v>0</v>
      </c>
      <c r="C185" s="359"/>
      <c r="D185" s="70" t="str">
        <f>IF(VLOOKUP(A185,'High Risk Non-Compliant'!B:K,$E$48,FALSE)=0,"N/A",VLOOKUP(A185,'High Risk Non-Compliant'!B:K,$E$48,FALSE))</f>
        <v>N/A</v>
      </c>
      <c r="E185" s="70" t="str">
        <f>IF(D185="N/A","N/A",VLOOKUP(D185,'Crosswalk Detail'!A:B,2,FALSE))</f>
        <v>N/A</v>
      </c>
    </row>
    <row r="186" spans="1:5" ht="144" customHeight="1" x14ac:dyDescent="0.2">
      <c r="A186" s="71">
        <f>'High Risk Non-Compliant'!B142</f>
        <v>0</v>
      </c>
      <c r="B186" s="359">
        <f>'High Risk Non-Compliant'!C142</f>
        <v>0</v>
      </c>
      <c r="C186" s="359"/>
      <c r="D186" s="70" t="str">
        <f>IF(VLOOKUP(A186,'High Risk Non-Compliant'!B:K,$E$48,FALSE)=0,"N/A",VLOOKUP(A186,'High Risk Non-Compliant'!B:K,$E$48,FALSE))</f>
        <v>N/A</v>
      </c>
      <c r="E186" s="70" t="str">
        <f>IF(D186="N/A","N/A",VLOOKUP(D186,'Crosswalk Detail'!A:B,2,FALSE))</f>
        <v>N/A</v>
      </c>
    </row>
    <row r="187" spans="1:5" ht="144" customHeight="1" x14ac:dyDescent="0.2">
      <c r="A187" s="71">
        <f>'High Risk Non-Compliant'!B143</f>
        <v>0</v>
      </c>
      <c r="B187" s="359">
        <f>'High Risk Non-Compliant'!C143</f>
        <v>0</v>
      </c>
      <c r="C187" s="359"/>
      <c r="D187" s="70" t="str">
        <f>IF(VLOOKUP(A187,'High Risk Non-Compliant'!B:K,$E$48,FALSE)=0,"N/A",VLOOKUP(A187,'High Risk Non-Compliant'!B:K,$E$48,FALSE))</f>
        <v>N/A</v>
      </c>
      <c r="E187" s="70" t="str">
        <f>IF(D187="N/A","N/A",VLOOKUP(D187,'Crosswalk Detail'!A:B,2,FALSE))</f>
        <v>N/A</v>
      </c>
    </row>
    <row r="188" spans="1:5" ht="144" customHeight="1" x14ac:dyDescent="0.2">
      <c r="A188" s="71">
        <f>'High Risk Non-Compliant'!B144</f>
        <v>0</v>
      </c>
      <c r="B188" s="359">
        <f>'High Risk Non-Compliant'!C144</f>
        <v>0</v>
      </c>
      <c r="C188" s="359"/>
      <c r="D188" s="70" t="str">
        <f>IF(VLOOKUP(A188,'High Risk Non-Compliant'!B:K,$E$48,FALSE)=0,"N/A",VLOOKUP(A188,'High Risk Non-Compliant'!B:K,$E$48,FALSE))</f>
        <v>N/A</v>
      </c>
      <c r="E188" s="70" t="str">
        <f>IF(D188="N/A","N/A",VLOOKUP(D188,'Crosswalk Detail'!A:B,2,FALSE))</f>
        <v>N/A</v>
      </c>
    </row>
    <row r="189" spans="1:5" ht="144" customHeight="1" x14ac:dyDescent="0.2">
      <c r="A189" s="71">
        <f>'High Risk Non-Compliant'!B145</f>
        <v>0</v>
      </c>
      <c r="B189" s="359">
        <f>'High Risk Non-Compliant'!C145</f>
        <v>0</v>
      </c>
      <c r="C189" s="359"/>
      <c r="D189" s="70" t="str">
        <f>IF(VLOOKUP(A189,'High Risk Non-Compliant'!B:K,$E$48,FALSE)=0,"N/A",VLOOKUP(A189,'High Risk Non-Compliant'!B:K,$E$48,FALSE))</f>
        <v>N/A</v>
      </c>
      <c r="E189" s="70" t="str">
        <f>IF(D189="N/A","N/A",VLOOKUP(D189,'Crosswalk Detail'!A:B,2,FALSE))</f>
        <v>N/A</v>
      </c>
    </row>
    <row r="190" spans="1:5" ht="144" customHeight="1" x14ac:dyDescent="0.2">
      <c r="A190" s="71">
        <f>'High Risk Non-Compliant'!B146</f>
        <v>0</v>
      </c>
      <c r="B190" s="359">
        <f>'High Risk Non-Compliant'!C146</f>
        <v>0</v>
      </c>
      <c r="C190" s="359"/>
      <c r="D190" s="70" t="str">
        <f>IF(VLOOKUP(A190,'High Risk Non-Compliant'!B:K,$E$48,FALSE)=0,"N/A",VLOOKUP(A190,'High Risk Non-Compliant'!B:K,$E$48,FALSE))</f>
        <v>N/A</v>
      </c>
      <c r="E190" s="70" t="str">
        <f>IF(D190="N/A","N/A",VLOOKUP(D190,'Crosswalk Detail'!A:B,2,FALSE))</f>
        <v>N/A</v>
      </c>
    </row>
    <row r="191" spans="1:5" ht="144" customHeight="1" x14ac:dyDescent="0.2">
      <c r="A191" s="71">
        <f>'High Risk Non-Compliant'!B147</f>
        <v>0</v>
      </c>
      <c r="B191" s="359">
        <f>'High Risk Non-Compliant'!C147</f>
        <v>0</v>
      </c>
      <c r="C191" s="359"/>
      <c r="D191" s="70" t="str">
        <f>IF(VLOOKUP(A191,'High Risk Non-Compliant'!B:K,$E$48,FALSE)=0,"N/A",VLOOKUP(A191,'High Risk Non-Compliant'!B:K,$E$48,FALSE))</f>
        <v>N/A</v>
      </c>
      <c r="E191" s="70" t="str">
        <f>IF(D191="N/A","N/A",VLOOKUP(D191,'Crosswalk Detail'!A:B,2,FALSE))</f>
        <v>N/A</v>
      </c>
    </row>
    <row r="192" spans="1:5" ht="144" customHeight="1" x14ac:dyDescent="0.2">
      <c r="A192" s="71">
        <f>'High Risk Non-Compliant'!B148</f>
        <v>0</v>
      </c>
      <c r="B192" s="359">
        <f>'High Risk Non-Compliant'!C148</f>
        <v>0</v>
      </c>
      <c r="C192" s="359"/>
      <c r="D192" s="70" t="str">
        <f>IF(VLOOKUP(A192,'High Risk Non-Compliant'!B:K,$E$48,FALSE)=0,"N/A",VLOOKUP(A192,'High Risk Non-Compliant'!B:K,$E$48,FALSE))</f>
        <v>N/A</v>
      </c>
      <c r="E192" s="70" t="str">
        <f>IF(D192="N/A","N/A",VLOOKUP(D192,'Crosswalk Detail'!A:B,2,FALSE))</f>
        <v>N/A</v>
      </c>
    </row>
    <row r="193" spans="1:5" ht="144" customHeight="1" x14ac:dyDescent="0.2">
      <c r="A193" s="71">
        <f>'High Risk Non-Compliant'!B149</f>
        <v>0</v>
      </c>
      <c r="B193" s="359">
        <f>'High Risk Non-Compliant'!C149</f>
        <v>0</v>
      </c>
      <c r="C193" s="359"/>
      <c r="D193" s="70" t="str">
        <f>IF(VLOOKUP(A193,'High Risk Non-Compliant'!B:K,$E$48,FALSE)=0,"N/A",VLOOKUP(A193,'High Risk Non-Compliant'!B:K,$E$48,FALSE))</f>
        <v>N/A</v>
      </c>
      <c r="E193" s="70" t="str">
        <f>IF(D193="N/A","N/A",VLOOKUP(D193,'Crosswalk Detail'!A:B,2,FALSE))</f>
        <v>N/A</v>
      </c>
    </row>
    <row r="194" spans="1:5" ht="144" customHeight="1" x14ac:dyDescent="0.2">
      <c r="A194" s="71">
        <f>'High Risk Non-Compliant'!B150</f>
        <v>0</v>
      </c>
      <c r="B194" s="359">
        <f>'High Risk Non-Compliant'!C150</f>
        <v>0</v>
      </c>
      <c r="C194" s="359"/>
      <c r="D194" s="70" t="str">
        <f>IF(VLOOKUP(A194,'High Risk Non-Compliant'!B:K,$E$48,FALSE)=0,"N/A",VLOOKUP(A194,'High Risk Non-Compliant'!B:K,$E$48,FALSE))</f>
        <v>N/A</v>
      </c>
      <c r="E194" s="70" t="str">
        <f>IF(D194="N/A","N/A",VLOOKUP(D194,'Crosswalk Detail'!A:B,2,FALSE))</f>
        <v>N/A</v>
      </c>
    </row>
    <row r="195" spans="1:5" ht="144" customHeight="1" x14ac:dyDescent="0.2">
      <c r="A195" s="71">
        <f>'High Risk Non-Compliant'!B151</f>
        <v>0</v>
      </c>
      <c r="B195" s="359">
        <f>'High Risk Non-Compliant'!C151</f>
        <v>0</v>
      </c>
      <c r="C195" s="359"/>
      <c r="D195" s="70" t="str">
        <f>IF(VLOOKUP(A195,'High Risk Non-Compliant'!B:K,$E$48,FALSE)=0,"N/A",VLOOKUP(A195,'High Risk Non-Compliant'!B:K,$E$48,FALSE))</f>
        <v>N/A</v>
      </c>
      <c r="E195" s="70" t="str">
        <f>IF(D195="N/A","N/A",VLOOKUP(D195,'Crosswalk Detail'!A:B,2,FALSE))</f>
        <v>N/A</v>
      </c>
    </row>
    <row r="196" spans="1:5" ht="144" customHeight="1" x14ac:dyDescent="0.2">
      <c r="A196" s="71">
        <f>'High Risk Non-Compliant'!B152</f>
        <v>0</v>
      </c>
      <c r="B196" s="359">
        <f>'High Risk Non-Compliant'!C152</f>
        <v>0</v>
      </c>
      <c r="C196" s="359"/>
      <c r="D196" s="70" t="str">
        <f>IF(VLOOKUP(A196,'High Risk Non-Compliant'!B:K,$E$48,FALSE)=0,"N/A",VLOOKUP(A196,'High Risk Non-Compliant'!B:K,$E$48,FALSE))</f>
        <v>N/A</v>
      </c>
      <c r="E196" s="70" t="str">
        <f>IF(D196="N/A","N/A",VLOOKUP(D196,'Crosswalk Detail'!A:B,2,FALSE))</f>
        <v>N/A</v>
      </c>
    </row>
    <row r="197" spans="1:5" ht="144" customHeight="1" x14ac:dyDescent="0.2">
      <c r="A197" s="71">
        <f>'High Risk Non-Compliant'!B153</f>
        <v>0</v>
      </c>
      <c r="B197" s="359">
        <f>'High Risk Non-Compliant'!C153</f>
        <v>0</v>
      </c>
      <c r="C197" s="359"/>
      <c r="D197" s="70" t="str">
        <f>IF(VLOOKUP(A197,'High Risk Non-Compliant'!B:K,$E$48,FALSE)=0,"N/A",VLOOKUP(A197,'High Risk Non-Compliant'!B:K,$E$48,FALSE))</f>
        <v>N/A</v>
      </c>
      <c r="E197" s="70" t="str">
        <f>IF(D197="N/A","N/A",VLOOKUP(D197,'Crosswalk Detail'!A:B,2,FALSE))</f>
        <v>N/A</v>
      </c>
    </row>
    <row r="198" spans="1:5" ht="144" customHeight="1" x14ac:dyDescent="0.2">
      <c r="A198" s="71">
        <f>'High Risk Non-Compliant'!B154</f>
        <v>0</v>
      </c>
      <c r="B198" s="359">
        <f>'High Risk Non-Compliant'!C154</f>
        <v>0</v>
      </c>
      <c r="C198" s="359"/>
      <c r="D198" s="70" t="str">
        <f>IF(VLOOKUP(A198,'High Risk Non-Compliant'!B:K,$E$48,FALSE)=0,"N/A",VLOOKUP(A198,'High Risk Non-Compliant'!B:K,$E$48,FALSE))</f>
        <v>N/A</v>
      </c>
      <c r="E198" s="70" t="str">
        <f>IF(D198="N/A","N/A",VLOOKUP(D198,'Crosswalk Detail'!A:B,2,FALSE))</f>
        <v>N/A</v>
      </c>
    </row>
    <row r="199" spans="1:5" ht="144" customHeight="1" x14ac:dyDescent="0.2">
      <c r="A199" s="71">
        <f>'High Risk Non-Compliant'!B155</f>
        <v>0</v>
      </c>
      <c r="B199" s="359">
        <f>'High Risk Non-Compliant'!C155</f>
        <v>0</v>
      </c>
      <c r="C199" s="359"/>
      <c r="D199" s="70" t="str">
        <f>IF(VLOOKUP(A199,'High Risk Non-Compliant'!B:K,$E$48,FALSE)=0,"N/A",VLOOKUP(A199,'High Risk Non-Compliant'!B:K,$E$48,FALSE))</f>
        <v>N/A</v>
      </c>
      <c r="E199" s="70" t="str">
        <f>IF(D199="N/A","N/A",VLOOKUP(D199,'Crosswalk Detail'!A:B,2,FALSE))</f>
        <v>N/A</v>
      </c>
    </row>
    <row r="200" spans="1:5" ht="144" customHeight="1" x14ac:dyDescent="0.2">
      <c r="A200" s="71">
        <f>'High Risk Non-Compliant'!B156</f>
        <v>0</v>
      </c>
      <c r="B200" s="359">
        <f>'High Risk Non-Compliant'!C156</f>
        <v>0</v>
      </c>
      <c r="C200" s="359"/>
      <c r="D200" s="70" t="str">
        <f>IF(VLOOKUP(A200,'High Risk Non-Compliant'!B:K,$E$48,FALSE)=0,"N/A",VLOOKUP(A200,'High Risk Non-Compliant'!B:K,$E$48,FALSE))</f>
        <v>N/A</v>
      </c>
      <c r="E200" s="70" t="str">
        <f>IF(D200="N/A","N/A",VLOOKUP(D200,'Crosswalk Detail'!A:B,2,FALSE))</f>
        <v>N/A</v>
      </c>
    </row>
    <row r="201" spans="1:5" ht="144" customHeight="1" x14ac:dyDescent="0.2">
      <c r="A201" s="71">
        <f>'High Risk Non-Compliant'!B157</f>
        <v>0</v>
      </c>
      <c r="B201" s="359">
        <f>'High Risk Non-Compliant'!C157</f>
        <v>0</v>
      </c>
      <c r="C201" s="359"/>
      <c r="D201" s="70" t="str">
        <f>IF(VLOOKUP(A201,'High Risk Non-Compliant'!B:K,$E$48,FALSE)=0,"N/A",VLOOKUP(A201,'High Risk Non-Compliant'!B:K,$E$48,FALSE))</f>
        <v>N/A</v>
      </c>
      <c r="E201" s="70" t="str">
        <f>IF(D201="N/A","N/A",VLOOKUP(D201,'Crosswalk Detail'!A:B,2,FALSE))</f>
        <v>N/A</v>
      </c>
    </row>
    <row r="202" spans="1:5" ht="144" customHeight="1" x14ac:dyDescent="0.2">
      <c r="A202" s="71">
        <f>'High Risk Non-Compliant'!B158</f>
        <v>0</v>
      </c>
      <c r="B202" s="359">
        <f>'High Risk Non-Compliant'!C158</f>
        <v>0</v>
      </c>
      <c r="C202" s="359"/>
      <c r="D202" s="70" t="str">
        <f>IF(VLOOKUP(A202,'High Risk Non-Compliant'!B:K,$E$48,FALSE)=0,"N/A",VLOOKUP(A202,'High Risk Non-Compliant'!B:K,$E$48,FALSE))</f>
        <v>N/A</v>
      </c>
      <c r="E202" s="70" t="str">
        <f>IF(D202="N/A","N/A",VLOOKUP(D202,'Crosswalk Detail'!A:B,2,FALSE))</f>
        <v>N/A</v>
      </c>
    </row>
    <row r="203" spans="1:5" ht="144" customHeight="1" x14ac:dyDescent="0.2">
      <c r="A203" s="71">
        <f>'High Risk Non-Compliant'!B159</f>
        <v>0</v>
      </c>
      <c r="B203" s="359">
        <f>'High Risk Non-Compliant'!C159</f>
        <v>0</v>
      </c>
      <c r="C203" s="359"/>
      <c r="D203" s="70" t="str">
        <f>IF(VLOOKUP(A203,'High Risk Non-Compliant'!B:K,$E$48,FALSE)=0,"N/A",VLOOKUP(A203,'High Risk Non-Compliant'!B:K,$E$48,FALSE))</f>
        <v>N/A</v>
      </c>
      <c r="E203" s="70" t="str">
        <f>IF(D203="N/A","N/A",VLOOKUP(D203,'Crosswalk Detail'!A:B,2,FALSE))</f>
        <v>N/A</v>
      </c>
    </row>
    <row r="204" spans="1:5" ht="144" customHeight="1" x14ac:dyDescent="0.2">
      <c r="A204" s="71">
        <f>'High Risk Non-Compliant'!B160</f>
        <v>0</v>
      </c>
      <c r="B204" s="359">
        <f>'High Risk Non-Compliant'!C160</f>
        <v>0</v>
      </c>
      <c r="C204" s="359"/>
      <c r="D204" s="70" t="str">
        <f>IF(VLOOKUP(A204,'High Risk Non-Compliant'!B:K,$E$48,FALSE)=0,"N/A",VLOOKUP(A204,'High Risk Non-Compliant'!B:K,$E$48,FALSE))</f>
        <v>N/A</v>
      </c>
      <c r="E204" s="70" t="str">
        <f>IF(D204="N/A","N/A",VLOOKUP(D204,'Crosswalk Detail'!A:B,2,FALSE))</f>
        <v>N/A</v>
      </c>
    </row>
    <row r="205" spans="1:5" ht="144" customHeight="1" x14ac:dyDescent="0.2">
      <c r="A205" s="71">
        <f>'High Risk Non-Compliant'!B161</f>
        <v>0</v>
      </c>
      <c r="B205" s="359">
        <f>'High Risk Non-Compliant'!C161</f>
        <v>0</v>
      </c>
      <c r="C205" s="359"/>
      <c r="D205" s="70" t="str">
        <f>IF(VLOOKUP(A205,'High Risk Non-Compliant'!B:K,$E$48,FALSE)=0,"N/A",VLOOKUP(A205,'High Risk Non-Compliant'!B:K,$E$48,FALSE))</f>
        <v>N/A</v>
      </c>
      <c r="E205" s="70" t="str">
        <f>IF(D205="N/A","N/A",VLOOKUP(D205,'Crosswalk Detail'!A:B,2,FALSE))</f>
        <v>N/A</v>
      </c>
    </row>
    <row r="206" spans="1:5" ht="144" customHeight="1" x14ac:dyDescent="0.2">
      <c r="A206" s="71">
        <f>'High Risk Non-Compliant'!B162</f>
        <v>0</v>
      </c>
      <c r="B206" s="359">
        <f>'High Risk Non-Compliant'!C162</f>
        <v>0</v>
      </c>
      <c r="C206" s="359"/>
      <c r="D206" s="70" t="str">
        <f>IF(VLOOKUP(A206,'High Risk Non-Compliant'!B:K,$E$48,FALSE)=0,"N/A",VLOOKUP(A206,'High Risk Non-Compliant'!B:K,$E$48,FALSE))</f>
        <v>N/A</v>
      </c>
      <c r="E206" s="70" t="str">
        <f>IF(D206="N/A","N/A",VLOOKUP(D206,'Crosswalk Detail'!A:B,2,FALSE))</f>
        <v>N/A</v>
      </c>
    </row>
    <row r="207" spans="1:5" ht="144" customHeight="1" x14ac:dyDescent="0.2">
      <c r="A207" s="71">
        <f>'High Risk Non-Compliant'!B163</f>
        <v>0</v>
      </c>
      <c r="B207" s="359">
        <f>'High Risk Non-Compliant'!C163</f>
        <v>0</v>
      </c>
      <c r="C207" s="359"/>
      <c r="D207" s="70" t="str">
        <f>IF(VLOOKUP(A207,'High Risk Non-Compliant'!B:K,$E$48,FALSE)=0,"N/A",VLOOKUP(A207,'High Risk Non-Compliant'!B:K,$E$48,FALSE))</f>
        <v>N/A</v>
      </c>
      <c r="E207" s="70" t="str">
        <f>IF(D207="N/A","N/A",VLOOKUP(D207,'Crosswalk Detail'!A:B,2,FALSE))</f>
        <v>N/A</v>
      </c>
    </row>
    <row r="208" spans="1:5" ht="144" customHeight="1" x14ac:dyDescent="0.2">
      <c r="A208" s="71">
        <f>'High Risk Non-Compliant'!B164</f>
        <v>0</v>
      </c>
      <c r="B208" s="359">
        <f>'High Risk Non-Compliant'!C164</f>
        <v>0</v>
      </c>
      <c r="C208" s="359"/>
      <c r="D208" s="70" t="str">
        <f>IF(VLOOKUP(A208,'High Risk Non-Compliant'!B:K,$E$48,FALSE)=0,"N/A",VLOOKUP(A208,'High Risk Non-Compliant'!B:K,$E$48,FALSE))</f>
        <v>N/A</v>
      </c>
      <c r="E208" s="70" t="str">
        <f>IF(D208="N/A","N/A",VLOOKUP(D208,'Crosswalk Detail'!A:B,2,FALSE))</f>
        <v>N/A</v>
      </c>
    </row>
    <row r="209" spans="1:5" ht="144" customHeight="1" x14ac:dyDescent="0.2">
      <c r="A209" s="71">
        <f>'High Risk Non-Compliant'!B165</f>
        <v>0</v>
      </c>
      <c r="B209" s="359">
        <f>'High Risk Non-Compliant'!C165</f>
        <v>0</v>
      </c>
      <c r="C209" s="359"/>
      <c r="D209" s="70" t="str">
        <f>IF(VLOOKUP(A209,'High Risk Non-Compliant'!B:K,$E$48,FALSE)=0,"N/A",VLOOKUP(A209,'High Risk Non-Compliant'!B:K,$E$48,FALSE))</f>
        <v>N/A</v>
      </c>
      <c r="E209" s="70" t="str">
        <f>IF(D209="N/A","N/A",VLOOKUP(D209,'Crosswalk Detail'!A:B,2,FALSE))</f>
        <v>N/A</v>
      </c>
    </row>
    <row r="210" spans="1:5" ht="144" customHeight="1" x14ac:dyDescent="0.2">
      <c r="A210" s="71">
        <f>'High Risk Non-Compliant'!B166</f>
        <v>0</v>
      </c>
      <c r="B210" s="359">
        <f>'High Risk Non-Compliant'!C166</f>
        <v>0</v>
      </c>
      <c r="C210" s="359"/>
      <c r="D210" s="70" t="str">
        <f>IF(VLOOKUP(A210,'High Risk Non-Compliant'!B:K,$E$48,FALSE)=0,"N/A",VLOOKUP(A210,'High Risk Non-Compliant'!B:K,$E$48,FALSE))</f>
        <v>N/A</v>
      </c>
      <c r="E210" s="70" t="str">
        <f>IF(D210="N/A","N/A",VLOOKUP(D210,'Crosswalk Detail'!A:B,2,FALSE))</f>
        <v>N/A</v>
      </c>
    </row>
    <row r="211" spans="1:5" ht="144" customHeight="1" x14ac:dyDescent="0.2">
      <c r="A211" s="71">
        <f>'High Risk Non-Compliant'!B167</f>
        <v>0</v>
      </c>
      <c r="B211" s="359">
        <f>'High Risk Non-Compliant'!C167</f>
        <v>0</v>
      </c>
      <c r="C211" s="359"/>
      <c r="D211" s="70" t="str">
        <f>IF(VLOOKUP(A211,'High Risk Non-Compliant'!B:K,$E$48,FALSE)=0,"N/A",VLOOKUP(A211,'High Risk Non-Compliant'!B:K,$E$48,FALSE))</f>
        <v>N/A</v>
      </c>
      <c r="E211" s="70" t="str">
        <f>IF(D211="N/A","N/A",VLOOKUP(D211,'Crosswalk Detail'!A:B,2,FALSE))</f>
        <v>N/A</v>
      </c>
    </row>
    <row r="212" spans="1:5" ht="144" customHeight="1" x14ac:dyDescent="0.2">
      <c r="A212" s="71">
        <f>'High Risk Non-Compliant'!B168</f>
        <v>0</v>
      </c>
      <c r="B212" s="359">
        <f>'High Risk Non-Compliant'!C168</f>
        <v>0</v>
      </c>
      <c r="C212" s="359"/>
      <c r="D212" s="70" t="str">
        <f>IF(VLOOKUP(A212,'High Risk Non-Compliant'!B:K,$E$48,FALSE)=0,"N/A",VLOOKUP(A212,'High Risk Non-Compliant'!B:K,$E$48,FALSE))</f>
        <v>N/A</v>
      </c>
      <c r="E212" s="70" t="str">
        <f>IF(D212="N/A","N/A",VLOOKUP(D212,'Crosswalk Detail'!A:B,2,FALSE))</f>
        <v>N/A</v>
      </c>
    </row>
    <row r="213" spans="1:5" ht="144" customHeight="1" x14ac:dyDescent="0.2">
      <c r="A213" s="71">
        <f>'High Risk Non-Compliant'!B169</f>
        <v>0</v>
      </c>
      <c r="B213" s="359">
        <f>'High Risk Non-Compliant'!C169</f>
        <v>0</v>
      </c>
      <c r="C213" s="359"/>
      <c r="D213" s="70" t="str">
        <f>IF(VLOOKUP(A213,'High Risk Non-Compliant'!B:K,$E$48,FALSE)=0,"N/A",VLOOKUP(A213,'High Risk Non-Compliant'!B:K,$E$48,FALSE))</f>
        <v>N/A</v>
      </c>
      <c r="E213" s="70" t="str">
        <f>IF(D213="N/A","N/A",VLOOKUP(D213,'Crosswalk Detail'!A:B,2,FALSE))</f>
        <v>N/A</v>
      </c>
    </row>
    <row r="214" spans="1:5" ht="144" customHeight="1" x14ac:dyDescent="0.2">
      <c r="A214" s="71">
        <f>'High Risk Non-Compliant'!B170</f>
        <v>0</v>
      </c>
      <c r="B214" s="359">
        <f>'High Risk Non-Compliant'!C170</f>
        <v>0</v>
      </c>
      <c r="C214" s="359"/>
      <c r="D214" s="70" t="str">
        <f>IF(VLOOKUP(A214,'High Risk Non-Compliant'!B:K,$E$48,FALSE)=0,"N/A",VLOOKUP(A214,'High Risk Non-Compliant'!B:K,$E$48,FALSE))</f>
        <v>N/A</v>
      </c>
      <c r="E214" s="70" t="str">
        <f>IF(D214="N/A","N/A",VLOOKUP(D214,'Crosswalk Detail'!A:B,2,FALSE))</f>
        <v>N/A</v>
      </c>
    </row>
    <row r="215" spans="1:5" ht="144" customHeight="1" x14ac:dyDescent="0.2">
      <c r="A215" s="71">
        <f>'High Risk Non-Compliant'!B171</f>
        <v>0</v>
      </c>
      <c r="B215" s="359">
        <f>'High Risk Non-Compliant'!C171</f>
        <v>0</v>
      </c>
      <c r="C215" s="359"/>
      <c r="D215" s="70" t="str">
        <f>IF(VLOOKUP(A215,'High Risk Non-Compliant'!B:K,$E$48,FALSE)=0,"N/A",VLOOKUP(A215,'High Risk Non-Compliant'!B:K,$E$48,FALSE))</f>
        <v>N/A</v>
      </c>
      <c r="E215" s="70" t="str">
        <f>IF(D215="N/A","N/A",VLOOKUP(D215,'Crosswalk Detail'!A:B,2,FALSE))</f>
        <v>N/A</v>
      </c>
    </row>
    <row r="216" spans="1:5" ht="144" customHeight="1" x14ac:dyDescent="0.2">
      <c r="A216" s="71">
        <f>'High Risk Non-Compliant'!B172</f>
        <v>0</v>
      </c>
      <c r="B216" s="359">
        <f>'High Risk Non-Compliant'!C172</f>
        <v>0</v>
      </c>
      <c r="C216" s="359"/>
      <c r="D216" s="70" t="str">
        <f>IF(VLOOKUP(A216,'High Risk Non-Compliant'!B:K,$E$48,FALSE)=0,"N/A",VLOOKUP(A216,'High Risk Non-Compliant'!B:K,$E$48,FALSE))</f>
        <v>N/A</v>
      </c>
      <c r="E216" s="70" t="str">
        <f>IF(D216="N/A","N/A",VLOOKUP(D216,'Crosswalk Detail'!A:B,2,FALSE))</f>
        <v>N/A</v>
      </c>
    </row>
    <row r="217" spans="1:5" ht="144" customHeight="1" x14ac:dyDescent="0.2">
      <c r="A217" s="72">
        <f>'High Risk Non-Compliant'!B173</f>
        <v>0</v>
      </c>
      <c r="B217" s="358">
        <f>'High Risk Non-Compliant'!C173</f>
        <v>0</v>
      </c>
      <c r="C217" s="358"/>
      <c r="D217" s="70" t="str">
        <f>IF(VLOOKUP(A217,'High Risk Non-Compliant'!B:K,$E$48,FALSE)=0,"N/A",VLOOKUP(A217,'High Risk Non-Compliant'!B:K,$E$48,FALSE))</f>
        <v>N/A</v>
      </c>
      <c r="E217" s="70" t="str">
        <f>IF(D217="N/A","N/A",VLOOKUP(D217,'Crosswalk Detail'!A:B,2,FALSE))</f>
        <v>N/A</v>
      </c>
    </row>
    <row r="218" spans="1:5" ht="144" customHeight="1" x14ac:dyDescent="0.2">
      <c r="A218" s="72">
        <f>'High Risk Non-Compliant'!B174</f>
        <v>0</v>
      </c>
      <c r="B218" s="358">
        <f>'High Risk Non-Compliant'!C174</f>
        <v>0</v>
      </c>
      <c r="C218" s="358"/>
      <c r="D218" s="70" t="str">
        <f>IF(VLOOKUP(A218,'High Risk Non-Compliant'!B:K,$E$48,FALSE)=0,"N/A",VLOOKUP(A218,'High Risk Non-Compliant'!B:K,$E$48,FALSE))</f>
        <v>N/A</v>
      </c>
      <c r="E218" s="70" t="str">
        <f>IF(D218="N/A","N/A",VLOOKUP(D218,'Crosswalk Detail'!A:B,2,FALSE))</f>
        <v>N/A</v>
      </c>
    </row>
    <row r="219" spans="1:5" ht="144" customHeight="1" x14ac:dyDescent="0.2">
      <c r="A219" s="72">
        <f>'High Risk Non-Compliant'!B175</f>
        <v>0</v>
      </c>
      <c r="B219" s="358">
        <f>'High Risk Non-Compliant'!C175</f>
        <v>0</v>
      </c>
      <c r="C219" s="358"/>
      <c r="D219" s="70" t="str">
        <f>IF(VLOOKUP(A219,'High Risk Non-Compliant'!B:K,$E$48,FALSE)=0,"N/A",VLOOKUP(A219,'High Risk Non-Compliant'!B:K,$E$48,FALSE))</f>
        <v>N/A</v>
      </c>
      <c r="E219" s="70" t="str">
        <f>IF(D219="N/A","N/A",VLOOKUP(D219,'Crosswalk Detail'!A:B,2,FALSE))</f>
        <v>N/A</v>
      </c>
    </row>
    <row r="220" spans="1:5" ht="144" customHeight="1" x14ac:dyDescent="0.2">
      <c r="A220" s="72">
        <f>'High Risk Non-Compliant'!B176</f>
        <v>0</v>
      </c>
      <c r="B220" s="358">
        <f>'High Risk Non-Compliant'!C176</f>
        <v>0</v>
      </c>
      <c r="C220" s="358"/>
      <c r="D220" s="70">
        <f>VLOOKUP(A220,'High Risk Non-Compliant'!B:K,$E$48,FALSE)</f>
        <v>0</v>
      </c>
      <c r="E220" s="70" t="e">
        <f>VLOOKUP(D220,'Crosswalk Detail'!A:B,2,FALSE)</f>
        <v>#N/A</v>
      </c>
    </row>
    <row r="221" spans="1:5" ht="144" customHeight="1" x14ac:dyDescent="0.2">
      <c r="A221" s="72">
        <f>'High Risk Non-Compliant'!B177</f>
        <v>0</v>
      </c>
      <c r="B221" s="358">
        <f>'High Risk Non-Compliant'!C177</f>
        <v>0</v>
      </c>
      <c r="C221" s="358"/>
      <c r="D221" s="70">
        <f>VLOOKUP(A221,'High Risk Non-Compliant'!B:K,$E$48,FALSE)</f>
        <v>0</v>
      </c>
      <c r="E221" s="70" t="e">
        <f>VLOOKUP(D221,'Crosswalk Detail'!A:B,2,FALSE)</f>
        <v>#N/A</v>
      </c>
    </row>
    <row r="222" spans="1:5" ht="144" customHeight="1" x14ac:dyDescent="0.2">
      <c r="A222" s="72">
        <f>'High Risk Non-Compliant'!B178</f>
        <v>0</v>
      </c>
      <c r="B222" s="358">
        <f>'High Risk Non-Compliant'!C178</f>
        <v>0</v>
      </c>
      <c r="C222" s="358"/>
      <c r="D222" s="70">
        <f>VLOOKUP(A222,'High Risk Non-Compliant'!B:K,$E$48,FALSE)</f>
        <v>0</v>
      </c>
      <c r="E222" s="70" t="e">
        <f>VLOOKUP(D222,'Crosswalk Detail'!A:B,2,FALSE)</f>
        <v>#N/A</v>
      </c>
    </row>
    <row r="223" spans="1:5" ht="144" customHeight="1" x14ac:dyDescent="0.2">
      <c r="A223" s="72">
        <f>'High Risk Non-Compliant'!B179</f>
        <v>0</v>
      </c>
      <c r="B223" s="358">
        <f>'High Risk Non-Compliant'!C179</f>
        <v>0</v>
      </c>
      <c r="C223" s="358"/>
      <c r="D223" s="70">
        <f>VLOOKUP(A223,'High Risk Non-Compliant'!B:K,$E$48,FALSE)</f>
        <v>0</v>
      </c>
      <c r="E223" s="70" t="e">
        <f>VLOOKUP(D223,'Crosswalk Detail'!A:B,2,FALSE)</f>
        <v>#N/A</v>
      </c>
    </row>
    <row r="224" spans="1:5" ht="144" customHeight="1" x14ac:dyDescent="0.2">
      <c r="A224" s="72">
        <f>'High Risk Non-Compliant'!B180</f>
        <v>0</v>
      </c>
      <c r="B224" s="358">
        <f>'High Risk Non-Compliant'!C180</f>
        <v>0</v>
      </c>
      <c r="C224" s="358"/>
      <c r="D224" s="70">
        <f>VLOOKUP(A224,'High Risk Non-Compliant'!B:K,$E$48,FALSE)</f>
        <v>0</v>
      </c>
      <c r="E224" s="70" t="e">
        <f>VLOOKUP(D224,'Crosswalk Detail'!A:B,2,FALSE)</f>
        <v>#N/A</v>
      </c>
    </row>
    <row r="225" spans="1:5" ht="144" customHeight="1" x14ac:dyDescent="0.2">
      <c r="A225" s="72">
        <f>'High Risk Non-Compliant'!B181</f>
        <v>0</v>
      </c>
      <c r="B225" s="358">
        <f>'High Risk Non-Compliant'!C181</f>
        <v>0</v>
      </c>
      <c r="C225" s="358"/>
      <c r="D225" s="70">
        <f>VLOOKUP(A225,'High Risk Non-Compliant'!B:K,$E$48,FALSE)</f>
        <v>0</v>
      </c>
      <c r="E225" s="70" t="e">
        <f>VLOOKUP(D225,'Crosswalk Detail'!A:B,2,FALSE)</f>
        <v>#N/A</v>
      </c>
    </row>
    <row r="226" spans="1:5" x14ac:dyDescent="0.2">
      <c r="A226" s="73">
        <f>'High Risk Non-Compliant'!B182</f>
        <v>0</v>
      </c>
      <c r="B226" s="356">
        <f>'High Risk Non-Compliant'!C182</f>
        <v>0</v>
      </c>
      <c r="C226" s="356"/>
      <c r="D226" s="70"/>
      <c r="E226" s="70"/>
    </row>
    <row r="227" spans="1:5" ht="29.25" customHeight="1" x14ac:dyDescent="0.2">
      <c r="A227" s="73">
        <f>'High Risk Non-Compliant'!B183</f>
        <v>0</v>
      </c>
      <c r="B227" s="356">
        <f>'High Risk Non-Compliant'!C183</f>
        <v>0</v>
      </c>
      <c r="C227" s="356"/>
      <c r="D227" s="70"/>
      <c r="E227" s="70"/>
    </row>
    <row r="228" spans="1:5" ht="29.25" customHeight="1" x14ac:dyDescent="0.2">
      <c r="A228" s="73">
        <f>'High Risk Non-Compliant'!B184</f>
        <v>0</v>
      </c>
      <c r="B228" s="356">
        <f>'High Risk Non-Compliant'!C184</f>
        <v>0</v>
      </c>
      <c r="C228" s="356"/>
      <c r="D228" s="70"/>
      <c r="E228" s="70"/>
    </row>
    <row r="229" spans="1:5" x14ac:dyDescent="0.2">
      <c r="A229" s="73">
        <f>'High Risk Non-Compliant'!B185</f>
        <v>0</v>
      </c>
      <c r="B229" s="356">
        <f>'High Risk Non-Compliant'!C185</f>
        <v>0</v>
      </c>
      <c r="C229" s="356"/>
      <c r="D229" s="70"/>
      <c r="E229" s="70"/>
    </row>
    <row r="230" spans="1:5" ht="29.25" customHeight="1" x14ac:dyDescent="0.2">
      <c r="A230" s="73">
        <f>'High Risk Non-Compliant'!B186</f>
        <v>0</v>
      </c>
      <c r="B230" s="356">
        <f>'High Risk Non-Compliant'!C186</f>
        <v>0</v>
      </c>
      <c r="C230" s="356"/>
      <c r="D230" s="70"/>
      <c r="E230" s="70"/>
    </row>
    <row r="231" spans="1:5" ht="29.25" customHeight="1" x14ac:dyDescent="0.2">
      <c r="A231" s="73">
        <f>'High Risk Non-Compliant'!B187</f>
        <v>0</v>
      </c>
      <c r="B231" s="356">
        <f>'High Risk Non-Compliant'!C187</f>
        <v>0</v>
      </c>
      <c r="C231" s="356"/>
      <c r="D231" s="70"/>
      <c r="E231" s="70"/>
    </row>
    <row r="232" spans="1:5" ht="44" customHeight="1" x14ac:dyDescent="0.2">
      <c r="A232" s="73">
        <f>'High Risk Non-Compliant'!B188</f>
        <v>0</v>
      </c>
      <c r="B232" s="356">
        <f>'High Risk Non-Compliant'!C188</f>
        <v>0</v>
      </c>
      <c r="C232" s="356"/>
      <c r="D232" s="70"/>
      <c r="E232" s="70"/>
    </row>
    <row r="233" spans="1:5" x14ac:dyDescent="0.2">
      <c r="A233" s="73">
        <f>'High Risk Non-Compliant'!B189</f>
        <v>0</v>
      </c>
      <c r="B233" s="356">
        <f>'High Risk Non-Compliant'!C189</f>
        <v>0</v>
      </c>
      <c r="C233" s="356"/>
      <c r="D233" s="70"/>
      <c r="E233" s="70"/>
    </row>
    <row r="234" spans="1:5" x14ac:dyDescent="0.2">
      <c r="A234" s="73">
        <f>'High Risk Non-Compliant'!B190</f>
        <v>0</v>
      </c>
      <c r="B234" s="356">
        <f>'High Risk Non-Compliant'!C190</f>
        <v>0</v>
      </c>
      <c r="C234" s="356"/>
      <c r="D234" s="70"/>
      <c r="E234" s="70"/>
    </row>
    <row r="235" spans="1:5" x14ac:dyDescent="0.2">
      <c r="A235" s="73">
        <f>'High Risk Non-Compliant'!B191</f>
        <v>0</v>
      </c>
      <c r="B235" s="356">
        <f>'High Risk Non-Compliant'!C191</f>
        <v>0</v>
      </c>
      <c r="C235" s="356"/>
      <c r="D235" s="70"/>
      <c r="E235" s="70"/>
    </row>
    <row r="236" spans="1:5" x14ac:dyDescent="0.2">
      <c r="A236" s="73">
        <f>'High Risk Non-Compliant'!B192</f>
        <v>0</v>
      </c>
      <c r="B236" s="356">
        <f>'High Risk Non-Compliant'!C192</f>
        <v>0</v>
      </c>
      <c r="C236" s="356"/>
      <c r="D236" s="70"/>
      <c r="E236" s="70"/>
    </row>
    <row r="237" spans="1:5" x14ac:dyDescent="0.2">
      <c r="A237" s="73">
        <f>'High Risk Non-Compliant'!B193</f>
        <v>0</v>
      </c>
      <c r="B237" s="356">
        <f>'High Risk Non-Compliant'!C193</f>
        <v>0</v>
      </c>
      <c r="C237" s="356"/>
      <c r="D237" s="70"/>
      <c r="E237" s="70"/>
    </row>
    <row r="238" spans="1:5" x14ac:dyDescent="0.2">
      <c r="A238" s="73">
        <f>'High Risk Non-Compliant'!B194</f>
        <v>0</v>
      </c>
      <c r="B238" s="356">
        <f>'High Risk Non-Compliant'!C194</f>
        <v>0</v>
      </c>
      <c r="C238" s="356"/>
      <c r="D238" s="70"/>
      <c r="E238" s="70"/>
    </row>
    <row r="239" spans="1:5" x14ac:dyDescent="0.2">
      <c r="A239" s="73">
        <f>'High Risk Non-Compliant'!B195</f>
        <v>0</v>
      </c>
      <c r="B239" s="356">
        <f>'High Risk Non-Compliant'!C195</f>
        <v>0</v>
      </c>
      <c r="C239" s="356"/>
      <c r="D239" s="70"/>
      <c r="E239" s="70"/>
    </row>
    <row r="240" spans="1:5" x14ac:dyDescent="0.2">
      <c r="A240" s="73">
        <f>'High Risk Non-Compliant'!B196</f>
        <v>0</v>
      </c>
      <c r="B240" s="356">
        <f>'High Risk Non-Compliant'!C196</f>
        <v>0</v>
      </c>
      <c r="C240" s="356"/>
      <c r="D240" s="70"/>
      <c r="E240" s="70"/>
    </row>
    <row r="241" spans="1:5" x14ac:dyDescent="0.2">
      <c r="A241" s="73">
        <f>'High Risk Non-Compliant'!B197</f>
        <v>0</v>
      </c>
      <c r="B241" s="356">
        <f>'High Risk Non-Compliant'!C197</f>
        <v>0</v>
      </c>
      <c r="C241" s="356"/>
      <c r="D241" s="70"/>
      <c r="E241" s="70"/>
    </row>
    <row r="242" spans="1:5" x14ac:dyDescent="0.2">
      <c r="A242" s="73">
        <f>'High Risk Non-Compliant'!B198</f>
        <v>0</v>
      </c>
      <c r="B242" s="356">
        <f>'High Risk Non-Compliant'!C198</f>
        <v>0</v>
      </c>
      <c r="C242" s="356"/>
      <c r="D242" s="70"/>
      <c r="E242" s="70"/>
    </row>
    <row r="243" spans="1:5" ht="29.25" customHeight="1" x14ac:dyDescent="0.2">
      <c r="A243" s="73">
        <f>'High Risk Non-Compliant'!B199</f>
        <v>0</v>
      </c>
      <c r="B243" s="356">
        <f>'High Risk Non-Compliant'!C199</f>
        <v>0</v>
      </c>
      <c r="C243" s="356"/>
      <c r="D243" s="70"/>
      <c r="E243" s="70"/>
    </row>
    <row r="244" spans="1:5" ht="29.25" customHeight="1" x14ac:dyDescent="0.2">
      <c r="A244" s="73">
        <f>'High Risk Non-Compliant'!B200</f>
        <v>0</v>
      </c>
      <c r="B244" s="356">
        <f>'High Risk Non-Compliant'!C200</f>
        <v>0</v>
      </c>
      <c r="C244" s="356"/>
      <c r="D244" s="70"/>
      <c r="E244" s="70"/>
    </row>
    <row r="245" spans="1:5" ht="58.5" customHeight="1" x14ac:dyDescent="0.2">
      <c r="A245" s="73">
        <f>'High Risk Non-Compliant'!B201</f>
        <v>0</v>
      </c>
      <c r="B245" s="356">
        <f>'High Risk Non-Compliant'!C201</f>
        <v>0</v>
      </c>
      <c r="C245" s="356"/>
      <c r="D245" s="70"/>
      <c r="E245" s="70"/>
    </row>
    <row r="246" spans="1:5" ht="44" customHeight="1" x14ac:dyDescent="0.2">
      <c r="A246" s="73">
        <f>'High Risk Non-Compliant'!B202</f>
        <v>0</v>
      </c>
      <c r="B246" s="356">
        <f>'High Risk Non-Compliant'!C202</f>
        <v>0</v>
      </c>
      <c r="C246" s="356"/>
      <c r="D246" s="70"/>
      <c r="E246" s="70"/>
    </row>
    <row r="247" spans="1:5" ht="29.25" customHeight="1" x14ac:dyDescent="0.2">
      <c r="A247" s="73">
        <f>'High Risk Non-Compliant'!B203</f>
        <v>0</v>
      </c>
      <c r="B247" s="356">
        <f>'High Risk Non-Compliant'!C203</f>
        <v>0</v>
      </c>
      <c r="C247" s="356"/>
      <c r="D247" s="70"/>
      <c r="E247" s="70"/>
    </row>
    <row r="248" spans="1:5" ht="44" customHeight="1" x14ac:dyDescent="0.2">
      <c r="A248" s="73">
        <f>'High Risk Non-Compliant'!B204</f>
        <v>0</v>
      </c>
      <c r="B248" s="356">
        <f>'High Risk Non-Compliant'!C204</f>
        <v>0</v>
      </c>
      <c r="C248" s="356"/>
      <c r="D248" s="70"/>
      <c r="E248" s="70"/>
    </row>
    <row r="249" spans="1:5" ht="29.25" customHeight="1" x14ac:dyDescent="0.2">
      <c r="A249" s="73">
        <f>'High Risk Non-Compliant'!B205</f>
        <v>0</v>
      </c>
      <c r="B249" s="356">
        <f>'High Risk Non-Compliant'!C205</f>
        <v>0</v>
      </c>
      <c r="C249" s="356"/>
      <c r="D249" s="70"/>
      <c r="E249" s="70"/>
    </row>
    <row r="250" spans="1:5" ht="175.5" customHeight="1" x14ac:dyDescent="0.2">
      <c r="A250" s="73">
        <f>'High Risk Non-Compliant'!B206</f>
        <v>0</v>
      </c>
      <c r="B250" s="356">
        <f>'High Risk Non-Compliant'!C206</f>
        <v>0</v>
      </c>
      <c r="C250" s="356"/>
      <c r="D250" s="70"/>
      <c r="E250" s="70"/>
    </row>
    <row r="251" spans="1:5" ht="73.25" customHeight="1" x14ac:dyDescent="0.2">
      <c r="A251" s="73">
        <f>'High Risk Non-Compliant'!B207</f>
        <v>0</v>
      </c>
      <c r="B251" s="356">
        <f>'High Risk Non-Compliant'!C207</f>
        <v>0</v>
      </c>
      <c r="C251" s="356"/>
      <c r="D251" s="70"/>
      <c r="E251" s="70"/>
    </row>
    <row r="252" spans="1:5" ht="87.75" customHeight="1" x14ac:dyDescent="0.2">
      <c r="A252" s="73">
        <f>'High Risk Non-Compliant'!B208</f>
        <v>0</v>
      </c>
      <c r="B252" s="356">
        <f>'High Risk Non-Compliant'!C208</f>
        <v>0</v>
      </c>
      <c r="C252" s="356"/>
      <c r="D252" s="70"/>
      <c r="E252" s="70"/>
    </row>
    <row r="253" spans="1:5" x14ac:dyDescent="0.2">
      <c r="A253" s="73">
        <f>'High Risk Non-Compliant'!B209</f>
        <v>0</v>
      </c>
      <c r="B253" s="356">
        <f>'High Risk Non-Compliant'!C209</f>
        <v>0</v>
      </c>
      <c r="C253" s="356"/>
      <c r="D253" s="70"/>
      <c r="E253" s="70"/>
    </row>
    <row r="254" spans="1:5" ht="29.25" customHeight="1" x14ac:dyDescent="0.2">
      <c r="A254" s="73">
        <f>'High Risk Non-Compliant'!B210</f>
        <v>0</v>
      </c>
      <c r="B254" s="356">
        <f>'High Risk Non-Compliant'!C210</f>
        <v>0</v>
      </c>
      <c r="C254" s="356"/>
      <c r="D254" s="70"/>
      <c r="E254" s="70"/>
    </row>
    <row r="255" spans="1:5" x14ac:dyDescent="0.2">
      <c r="A255" s="73">
        <f>'High Risk Non-Compliant'!B211</f>
        <v>0</v>
      </c>
      <c r="B255" s="356">
        <f>'High Risk Non-Compliant'!C211</f>
        <v>0</v>
      </c>
      <c r="C255" s="356"/>
      <c r="D255" s="70"/>
      <c r="E255" s="70"/>
    </row>
    <row r="256" spans="1:5" x14ac:dyDescent="0.2">
      <c r="A256" s="73">
        <f>'High Risk Non-Compliant'!B212</f>
        <v>0</v>
      </c>
      <c r="B256" s="356">
        <f>'High Risk Non-Compliant'!C212</f>
        <v>0</v>
      </c>
      <c r="C256" s="356"/>
      <c r="D256" s="70"/>
      <c r="E256" s="70"/>
    </row>
    <row r="257" spans="1:5" x14ac:dyDescent="0.2">
      <c r="A257" s="73">
        <f>'High Risk Non-Compliant'!B213</f>
        <v>0</v>
      </c>
      <c r="B257" s="356">
        <f>'High Risk Non-Compliant'!C213</f>
        <v>0</v>
      </c>
      <c r="C257" s="356"/>
      <c r="D257" s="70"/>
      <c r="E257" s="70"/>
    </row>
    <row r="258" spans="1:5" x14ac:dyDescent="0.2">
      <c r="A258" s="73">
        <f>'High Risk Non-Compliant'!B214</f>
        <v>0</v>
      </c>
      <c r="B258" s="356">
        <f>'High Risk Non-Compliant'!C214</f>
        <v>0</v>
      </c>
      <c r="C258" s="356"/>
      <c r="D258" s="70"/>
      <c r="E258" s="70"/>
    </row>
    <row r="259" spans="1:5" x14ac:dyDescent="0.2">
      <c r="A259" s="73">
        <f>'High Risk Non-Compliant'!B215</f>
        <v>0</v>
      </c>
      <c r="B259" s="356">
        <f>'High Risk Non-Compliant'!C215</f>
        <v>0</v>
      </c>
      <c r="C259" s="356"/>
      <c r="D259" s="70"/>
      <c r="E259" s="70"/>
    </row>
    <row r="260" spans="1:5" x14ac:dyDescent="0.2">
      <c r="A260" s="73">
        <f>'High Risk Non-Compliant'!B216</f>
        <v>0</v>
      </c>
      <c r="B260" s="356">
        <f>'High Risk Non-Compliant'!C216</f>
        <v>0</v>
      </c>
      <c r="C260" s="356"/>
      <c r="D260" s="70"/>
      <c r="E260" s="70"/>
    </row>
    <row r="261" spans="1:5" x14ac:dyDescent="0.2">
      <c r="A261" s="73">
        <f>'High Risk Non-Compliant'!B217</f>
        <v>0</v>
      </c>
      <c r="B261" s="356">
        <f>'High Risk Non-Compliant'!C217</f>
        <v>0</v>
      </c>
      <c r="C261" s="356"/>
      <c r="D261" s="70"/>
      <c r="E261" s="70"/>
    </row>
    <row r="262" spans="1:5" x14ac:dyDescent="0.2">
      <c r="A262" s="73">
        <f>'High Risk Non-Compliant'!B218</f>
        <v>0</v>
      </c>
      <c r="B262" s="356">
        <f>'High Risk Non-Compliant'!C218</f>
        <v>0</v>
      </c>
      <c r="C262" s="356"/>
      <c r="D262" s="70"/>
      <c r="E262" s="70"/>
    </row>
    <row r="263" spans="1:5" x14ac:dyDescent="0.2">
      <c r="A263" s="73">
        <f>'High Risk Non-Compliant'!B219</f>
        <v>0</v>
      </c>
      <c r="B263" s="356">
        <f>'High Risk Non-Compliant'!C219</f>
        <v>0</v>
      </c>
      <c r="C263" s="356"/>
      <c r="D263" s="70"/>
      <c r="E263" s="70"/>
    </row>
    <row r="264" spans="1:5" x14ac:dyDescent="0.2">
      <c r="A264" s="73">
        <f>'High Risk Non-Compliant'!B220</f>
        <v>0</v>
      </c>
      <c r="B264" s="356">
        <f>'High Risk Non-Compliant'!C220</f>
        <v>0</v>
      </c>
      <c r="C264" s="356"/>
      <c r="D264" s="70"/>
      <c r="E264" s="70"/>
    </row>
    <row r="265" spans="1:5" ht="58.5" customHeight="1" x14ac:dyDescent="0.2">
      <c r="A265" s="73">
        <f>'High Risk Non-Compliant'!B221</f>
        <v>0</v>
      </c>
      <c r="B265" s="356">
        <f>'High Risk Non-Compliant'!C221</f>
        <v>0</v>
      </c>
      <c r="C265" s="356"/>
      <c r="D265" s="70"/>
      <c r="E265" s="70"/>
    </row>
    <row r="266" spans="1:5" ht="58.5" customHeight="1" x14ac:dyDescent="0.2">
      <c r="A266" s="73">
        <f>'High Risk Non-Compliant'!B222</f>
        <v>0</v>
      </c>
      <c r="B266" s="356">
        <f>'High Risk Non-Compliant'!C222</f>
        <v>0</v>
      </c>
      <c r="C266" s="356"/>
      <c r="D266" s="70"/>
      <c r="E266" s="70"/>
    </row>
    <row r="267" spans="1:5" ht="58.5" customHeight="1" x14ac:dyDescent="0.2">
      <c r="A267" s="73">
        <f>'High Risk Non-Compliant'!B223</f>
        <v>0</v>
      </c>
      <c r="B267" s="356">
        <f>'High Risk Non-Compliant'!C223</f>
        <v>0</v>
      </c>
      <c r="C267" s="356"/>
      <c r="D267" s="70"/>
      <c r="E267" s="70"/>
    </row>
    <row r="268" spans="1:5" ht="58.5" customHeight="1" x14ac:dyDescent="0.2">
      <c r="A268" s="73">
        <f>'High Risk Non-Compliant'!B224</f>
        <v>0</v>
      </c>
      <c r="B268" s="356">
        <f>'High Risk Non-Compliant'!C224</f>
        <v>0</v>
      </c>
      <c r="C268" s="356"/>
      <c r="D268" s="70"/>
      <c r="E268" s="70"/>
    </row>
    <row r="269" spans="1:5" ht="58.5" customHeight="1" x14ac:dyDescent="0.2">
      <c r="A269" s="73">
        <f>'High Risk Non-Compliant'!B225</f>
        <v>0</v>
      </c>
      <c r="B269" s="356">
        <f>'High Risk Non-Compliant'!C225</f>
        <v>0</v>
      </c>
      <c r="C269" s="356"/>
      <c r="D269" s="70"/>
      <c r="E269" s="70"/>
    </row>
    <row r="270" spans="1:5" ht="58.5" customHeight="1" x14ac:dyDescent="0.2">
      <c r="A270" s="73">
        <f>'High Risk Non-Compliant'!B226</f>
        <v>0</v>
      </c>
      <c r="B270" s="356">
        <f>'High Risk Non-Compliant'!C226</f>
        <v>0</v>
      </c>
      <c r="C270" s="356"/>
      <c r="D270" s="70"/>
      <c r="E270" s="70"/>
    </row>
    <row r="271" spans="1:5" ht="58.5" customHeight="1" x14ac:dyDescent="0.2">
      <c r="A271" s="73">
        <f>'High Risk Non-Compliant'!B227</f>
        <v>0</v>
      </c>
      <c r="B271" s="356">
        <f>'High Risk Non-Compliant'!C227</f>
        <v>0</v>
      </c>
      <c r="C271" s="356"/>
      <c r="D271" s="70"/>
      <c r="E271" s="70"/>
    </row>
    <row r="272" spans="1:5" x14ac:dyDescent="0.2">
      <c r="A272" s="73">
        <f>'High Risk Non-Compliant'!B228</f>
        <v>0</v>
      </c>
      <c r="B272" s="356">
        <f>'High Risk Non-Compliant'!C228</f>
        <v>0</v>
      </c>
      <c r="C272" s="356"/>
      <c r="D272" s="70"/>
      <c r="E272" s="70"/>
    </row>
    <row r="273" spans="1:5" x14ac:dyDescent="0.2">
      <c r="A273" s="73">
        <f>'High Risk Non-Compliant'!B229</f>
        <v>0</v>
      </c>
      <c r="B273" s="356">
        <f>'High Risk Non-Compliant'!C229</f>
        <v>0</v>
      </c>
      <c r="C273" s="356"/>
      <c r="D273" s="70"/>
      <c r="E273" s="70"/>
    </row>
    <row r="274" spans="1:5" x14ac:dyDescent="0.2">
      <c r="A274" s="73">
        <f>'High Risk Non-Compliant'!B230</f>
        <v>0</v>
      </c>
      <c r="B274" s="356">
        <f>'High Risk Non-Compliant'!C230</f>
        <v>0</v>
      </c>
      <c r="C274" s="356"/>
      <c r="D274" s="70"/>
      <c r="E274" s="70"/>
    </row>
    <row r="275" spans="1:5" ht="44" customHeight="1" x14ac:dyDescent="0.2">
      <c r="A275" s="73">
        <f>'High Risk Non-Compliant'!B231</f>
        <v>0</v>
      </c>
      <c r="B275" s="356">
        <f>'High Risk Non-Compliant'!C231</f>
        <v>0</v>
      </c>
      <c r="C275" s="356"/>
      <c r="D275" s="70"/>
      <c r="E275" s="70"/>
    </row>
    <row r="276" spans="1:5" ht="44" customHeight="1" x14ac:dyDescent="0.2">
      <c r="A276" s="73">
        <f>'High Risk Non-Compliant'!B232</f>
        <v>0</v>
      </c>
      <c r="B276" s="356">
        <f>'High Risk Non-Compliant'!C232</f>
        <v>0</v>
      </c>
      <c r="C276" s="356"/>
      <c r="D276" s="70"/>
      <c r="E276" s="70"/>
    </row>
    <row r="277" spans="1:5" ht="44" customHeight="1" x14ac:dyDescent="0.2">
      <c r="A277" s="73">
        <f>'High Risk Non-Compliant'!B233</f>
        <v>0</v>
      </c>
      <c r="B277" s="356">
        <f>'High Risk Non-Compliant'!C233</f>
        <v>0</v>
      </c>
      <c r="C277" s="356"/>
      <c r="D277" s="70"/>
      <c r="E277" s="70"/>
    </row>
    <row r="278" spans="1:5" ht="44" customHeight="1" x14ac:dyDescent="0.2">
      <c r="A278" s="73">
        <f>'High Risk Non-Compliant'!B234</f>
        <v>0</v>
      </c>
      <c r="B278" s="356">
        <f>'High Risk Non-Compliant'!C234</f>
        <v>0</v>
      </c>
      <c r="C278" s="356"/>
      <c r="D278" s="70"/>
      <c r="E278" s="70"/>
    </row>
    <row r="279" spans="1:5" ht="44" customHeight="1" x14ac:dyDescent="0.2">
      <c r="A279" s="73">
        <f>'High Risk Non-Compliant'!B235</f>
        <v>0</v>
      </c>
      <c r="B279" s="356">
        <f>'High Risk Non-Compliant'!C235</f>
        <v>0</v>
      </c>
      <c r="C279" s="356"/>
      <c r="D279" s="70"/>
      <c r="E279" s="70"/>
    </row>
    <row r="280" spans="1:5" ht="44" customHeight="1" x14ac:dyDescent="0.2">
      <c r="A280" s="73">
        <f>'High Risk Non-Compliant'!B236</f>
        <v>0</v>
      </c>
      <c r="B280" s="356">
        <f>'High Risk Non-Compliant'!C236</f>
        <v>0</v>
      </c>
      <c r="C280" s="356"/>
      <c r="D280" s="70"/>
      <c r="E280" s="70"/>
    </row>
    <row r="281" spans="1:5" ht="44" customHeight="1" x14ac:dyDescent="0.2">
      <c r="A281" s="73">
        <f>'High Risk Non-Compliant'!B237</f>
        <v>0</v>
      </c>
      <c r="B281" s="356">
        <f>'High Risk Non-Compliant'!C237</f>
        <v>0</v>
      </c>
      <c r="C281" s="356"/>
      <c r="D281" s="70"/>
      <c r="E281" s="70"/>
    </row>
    <row r="282" spans="1:5" ht="29.25" customHeight="1" x14ac:dyDescent="0.2">
      <c r="A282" s="73">
        <f>'High Risk Non-Compliant'!B238</f>
        <v>0</v>
      </c>
      <c r="B282" s="356">
        <f>'High Risk Non-Compliant'!C238</f>
        <v>0</v>
      </c>
      <c r="C282" s="356"/>
      <c r="D282" s="70"/>
      <c r="E282" s="70"/>
    </row>
    <row r="283" spans="1:5" ht="29.25" customHeight="1" x14ac:dyDescent="0.2">
      <c r="A283" s="73">
        <f>'High Risk Non-Compliant'!B239</f>
        <v>0</v>
      </c>
      <c r="B283" s="356">
        <f>'High Risk Non-Compliant'!C239</f>
        <v>0</v>
      </c>
      <c r="C283" s="356"/>
      <c r="D283" s="70"/>
      <c r="E283" s="70"/>
    </row>
    <row r="284" spans="1:5" ht="29.25" customHeight="1" x14ac:dyDescent="0.2">
      <c r="A284" s="73">
        <f>'High Risk Non-Compliant'!B240</f>
        <v>0</v>
      </c>
      <c r="B284" s="356">
        <f>'High Risk Non-Compliant'!C240</f>
        <v>0</v>
      </c>
      <c r="C284" s="356"/>
      <c r="D284" s="70"/>
      <c r="E284" s="70"/>
    </row>
    <row r="285" spans="1:5" x14ac:dyDescent="0.2">
      <c r="A285" s="73">
        <f>'High Risk Non-Compliant'!B241</f>
        <v>0</v>
      </c>
      <c r="B285" s="356">
        <f>'High Risk Non-Compliant'!C241</f>
        <v>0</v>
      </c>
      <c r="C285" s="356"/>
      <c r="D285" s="70"/>
      <c r="E285" s="70"/>
    </row>
    <row r="286" spans="1:5" x14ac:dyDescent="0.2">
      <c r="A286" s="73">
        <f>'High Risk Non-Compliant'!B242</f>
        <v>0</v>
      </c>
      <c r="B286" s="356">
        <f>'High Risk Non-Compliant'!C242</f>
        <v>0</v>
      </c>
      <c r="C286" s="356"/>
      <c r="D286" s="70"/>
      <c r="E286" s="70"/>
    </row>
    <row r="287" spans="1:5" ht="44" customHeight="1" x14ac:dyDescent="0.2">
      <c r="A287" s="73">
        <f>'High Risk Non-Compliant'!B243</f>
        <v>0</v>
      </c>
      <c r="B287" s="356">
        <f>'High Risk Non-Compliant'!C243</f>
        <v>0</v>
      </c>
      <c r="C287" s="356"/>
      <c r="D287" s="70"/>
      <c r="E287" s="70"/>
    </row>
    <row r="288" spans="1:5" ht="44" customHeight="1" x14ac:dyDescent="0.2">
      <c r="A288" s="73">
        <f>'High Risk Non-Compliant'!B244</f>
        <v>0</v>
      </c>
      <c r="B288" s="356">
        <f>'High Risk Non-Compliant'!C244</f>
        <v>0</v>
      </c>
      <c r="C288" s="356"/>
      <c r="D288" s="70"/>
      <c r="E288" s="70"/>
    </row>
    <row r="289" spans="1:5" ht="87.75" customHeight="1" x14ac:dyDescent="0.2">
      <c r="A289" s="73">
        <f>'High Risk Non-Compliant'!B245</f>
        <v>0</v>
      </c>
      <c r="B289" s="356">
        <f>'High Risk Non-Compliant'!C245</f>
        <v>0</v>
      </c>
      <c r="C289" s="356"/>
      <c r="D289" s="70"/>
      <c r="E289" s="70"/>
    </row>
    <row r="290" spans="1:5" ht="73.25" customHeight="1" x14ac:dyDescent="0.2">
      <c r="A290" s="73">
        <f>'High Risk Non-Compliant'!B246</f>
        <v>0</v>
      </c>
      <c r="B290" s="356">
        <f>'High Risk Non-Compliant'!C246</f>
        <v>0</v>
      </c>
      <c r="C290" s="356"/>
      <c r="D290" s="70"/>
      <c r="E290" s="70"/>
    </row>
    <row r="291" spans="1:5" ht="73.25" customHeight="1" x14ac:dyDescent="0.2">
      <c r="A291" s="73">
        <f>'High Risk Non-Compliant'!B247</f>
        <v>0</v>
      </c>
      <c r="B291" s="356">
        <f>'High Risk Non-Compliant'!C247</f>
        <v>0</v>
      </c>
      <c r="C291" s="356"/>
      <c r="D291" s="70"/>
      <c r="E291" s="70"/>
    </row>
    <row r="292" spans="1:5" ht="44" customHeight="1" x14ac:dyDescent="0.2">
      <c r="A292" s="73">
        <f>'High Risk Non-Compliant'!B248</f>
        <v>0</v>
      </c>
      <c r="B292" s="356">
        <f>'High Risk Non-Compliant'!C248</f>
        <v>0</v>
      </c>
      <c r="C292" s="356"/>
      <c r="D292" s="70"/>
      <c r="E292" s="70"/>
    </row>
    <row r="293" spans="1:5" ht="29.25" customHeight="1" x14ac:dyDescent="0.2">
      <c r="A293" s="73">
        <f>'High Risk Non-Compliant'!B249</f>
        <v>0</v>
      </c>
      <c r="B293" s="356">
        <f>'High Risk Non-Compliant'!C249</f>
        <v>0</v>
      </c>
      <c r="C293" s="356"/>
      <c r="D293" s="70"/>
      <c r="E293" s="70"/>
    </row>
    <row r="294" spans="1:5" ht="29.25" customHeight="1" x14ac:dyDescent="0.2">
      <c r="A294" s="73">
        <f>'High Risk Non-Compliant'!B250</f>
        <v>0</v>
      </c>
      <c r="B294" s="356">
        <f>'High Risk Non-Compliant'!C250</f>
        <v>0</v>
      </c>
      <c r="C294" s="356"/>
      <c r="D294" s="70"/>
      <c r="E294" s="70"/>
    </row>
    <row r="295" spans="1:5" ht="29.25" customHeight="1" x14ac:dyDescent="0.2">
      <c r="A295" s="73">
        <f>'High Risk Non-Compliant'!B251</f>
        <v>0</v>
      </c>
      <c r="B295" s="356">
        <f>'High Risk Non-Compliant'!C251</f>
        <v>0</v>
      </c>
      <c r="C295" s="356"/>
      <c r="D295" s="70"/>
      <c r="E295" s="70"/>
    </row>
    <row r="296" spans="1:5" ht="44" customHeight="1" x14ac:dyDescent="0.2">
      <c r="A296" s="73">
        <f>'High Risk Non-Compliant'!B252</f>
        <v>0</v>
      </c>
      <c r="B296" s="356">
        <f>'High Risk Non-Compliant'!C252</f>
        <v>0</v>
      </c>
      <c r="C296" s="356"/>
      <c r="D296" s="70"/>
      <c r="E296" s="70"/>
    </row>
    <row r="297" spans="1:5" ht="29.25" customHeight="1" x14ac:dyDescent="0.2">
      <c r="A297" s="73">
        <f>'High Risk Non-Compliant'!B253</f>
        <v>0</v>
      </c>
      <c r="B297" s="356">
        <f>'High Risk Non-Compliant'!C253</f>
        <v>0</v>
      </c>
      <c r="C297" s="356"/>
      <c r="D297" s="70"/>
      <c r="E297" s="70"/>
    </row>
    <row r="298" spans="1:5" ht="73.25" customHeight="1" x14ac:dyDescent="0.2">
      <c r="A298" s="73">
        <f>'High Risk Non-Compliant'!B254</f>
        <v>0</v>
      </c>
      <c r="B298" s="356">
        <f>'High Risk Non-Compliant'!C254</f>
        <v>0</v>
      </c>
      <c r="C298" s="356"/>
      <c r="D298" s="70"/>
      <c r="E298" s="70"/>
    </row>
    <row r="299" spans="1:5" ht="58.5" customHeight="1" x14ac:dyDescent="0.2">
      <c r="A299" s="73">
        <f>'High Risk Non-Compliant'!B255</f>
        <v>0</v>
      </c>
      <c r="B299" s="356">
        <f>'High Risk Non-Compliant'!C255</f>
        <v>0</v>
      </c>
      <c r="C299" s="356"/>
      <c r="D299" s="70"/>
      <c r="E299" s="70"/>
    </row>
    <row r="300" spans="1:5" ht="73.25" customHeight="1" x14ac:dyDescent="0.2">
      <c r="A300" s="73">
        <f>'High Risk Non-Compliant'!B256</f>
        <v>0</v>
      </c>
      <c r="B300" s="356">
        <f>'High Risk Non-Compliant'!C256</f>
        <v>0</v>
      </c>
      <c r="C300" s="356"/>
      <c r="D300" s="70"/>
      <c r="E300" s="70"/>
    </row>
    <row r="301" spans="1:5" ht="87.75" customHeight="1" x14ac:dyDescent="0.2">
      <c r="A301" s="73">
        <f>'High Risk Non-Compliant'!B257</f>
        <v>0</v>
      </c>
      <c r="B301" s="356">
        <f>'High Risk Non-Compliant'!C257</f>
        <v>0</v>
      </c>
      <c r="C301" s="356"/>
      <c r="D301" s="70"/>
      <c r="E301" s="70"/>
    </row>
    <row r="302" spans="1:5" ht="29.25" customHeight="1" x14ac:dyDescent="0.2">
      <c r="A302" s="73">
        <f>'High Risk Non-Compliant'!B258</f>
        <v>0</v>
      </c>
      <c r="B302" s="356">
        <f>'High Risk Non-Compliant'!C258</f>
        <v>0</v>
      </c>
      <c r="C302" s="356"/>
      <c r="D302" s="70"/>
      <c r="E302" s="70"/>
    </row>
    <row r="303" spans="1:5" ht="29.25" customHeight="1" x14ac:dyDescent="0.2">
      <c r="A303" s="73">
        <f>'High Risk Non-Compliant'!B259</f>
        <v>0</v>
      </c>
      <c r="B303" s="356">
        <f>'High Risk Non-Compliant'!C259</f>
        <v>0</v>
      </c>
      <c r="C303" s="356"/>
      <c r="D303" s="70"/>
      <c r="E303" s="70"/>
    </row>
    <row r="304" spans="1:5" ht="29.25" customHeight="1" x14ac:dyDescent="0.2">
      <c r="A304" s="73">
        <f>'High Risk Non-Compliant'!B260</f>
        <v>0</v>
      </c>
      <c r="B304" s="356">
        <f>'High Risk Non-Compliant'!C260</f>
        <v>0</v>
      </c>
      <c r="C304" s="356"/>
      <c r="D304" s="70"/>
      <c r="E304" s="70"/>
    </row>
    <row r="305" spans="1:5" ht="29.25" customHeight="1" x14ac:dyDescent="0.2">
      <c r="A305" s="73">
        <f>'High Risk Non-Compliant'!B261</f>
        <v>0</v>
      </c>
      <c r="B305" s="356">
        <f>'High Risk Non-Compliant'!C261</f>
        <v>0</v>
      </c>
      <c r="C305" s="356"/>
      <c r="D305" s="70"/>
      <c r="E305" s="70"/>
    </row>
    <row r="306" spans="1:5" ht="29.25" customHeight="1" x14ac:dyDescent="0.2">
      <c r="A306" s="73">
        <f>'High Risk Non-Compliant'!B262</f>
        <v>0</v>
      </c>
      <c r="B306" s="356">
        <f>'High Risk Non-Compliant'!C262</f>
        <v>0</v>
      </c>
      <c r="C306" s="356"/>
      <c r="D306" s="70"/>
      <c r="E306" s="70"/>
    </row>
    <row r="307" spans="1:5" ht="44" customHeight="1" x14ac:dyDescent="0.2">
      <c r="A307" s="73">
        <f>'High Risk Non-Compliant'!B263</f>
        <v>0</v>
      </c>
      <c r="B307" s="356">
        <f>'High Risk Non-Compliant'!C263</f>
        <v>0</v>
      </c>
      <c r="C307" s="356"/>
      <c r="D307" s="70"/>
      <c r="E307" s="70"/>
    </row>
    <row r="308" spans="1:5" ht="29.25" customHeight="1" x14ac:dyDescent="0.2">
      <c r="A308" s="73">
        <f>'High Risk Non-Compliant'!B264</f>
        <v>0</v>
      </c>
      <c r="B308" s="356">
        <f>'High Risk Non-Compliant'!C264</f>
        <v>0</v>
      </c>
      <c r="C308" s="356"/>
      <c r="D308" s="70"/>
      <c r="E308" s="70"/>
    </row>
    <row r="309" spans="1:5" x14ac:dyDescent="0.2">
      <c r="A309" s="73">
        <f>'High Risk Non-Compliant'!B265</f>
        <v>0</v>
      </c>
      <c r="B309" s="356">
        <f>'High Risk Non-Compliant'!C265</f>
        <v>0</v>
      </c>
      <c r="C309" s="356"/>
      <c r="D309" s="70"/>
      <c r="E309" s="70"/>
    </row>
    <row r="310" spans="1:5" x14ac:dyDescent="0.2">
      <c r="A310" s="73">
        <f>'High Risk Non-Compliant'!B266</f>
        <v>0</v>
      </c>
      <c r="B310" s="356">
        <f>'High Risk Non-Compliant'!C266</f>
        <v>0</v>
      </c>
      <c r="C310" s="356"/>
      <c r="D310" s="70"/>
      <c r="E310" s="70"/>
    </row>
    <row r="311" spans="1:5" ht="44" customHeight="1" x14ac:dyDescent="0.2">
      <c r="A311" s="73">
        <f>'High Risk Non-Compliant'!B267</f>
        <v>0</v>
      </c>
      <c r="B311" s="356">
        <f>'High Risk Non-Compliant'!C267</f>
        <v>0</v>
      </c>
      <c r="C311" s="356"/>
      <c r="D311" s="70"/>
      <c r="E311" s="70"/>
    </row>
    <row r="312" spans="1:5" ht="44" customHeight="1" x14ac:dyDescent="0.2">
      <c r="A312" s="73">
        <f>'High Risk Non-Compliant'!B268</f>
        <v>0</v>
      </c>
      <c r="B312" s="356">
        <f>'High Risk Non-Compliant'!C268</f>
        <v>0</v>
      </c>
      <c r="C312" s="356"/>
      <c r="D312" s="70"/>
      <c r="E312" s="70"/>
    </row>
    <row r="313" spans="1:5" ht="44" customHeight="1" x14ac:dyDescent="0.2">
      <c r="A313" s="73">
        <f>'High Risk Non-Compliant'!B269</f>
        <v>0</v>
      </c>
      <c r="B313" s="356">
        <f>'High Risk Non-Compliant'!C269</f>
        <v>0</v>
      </c>
      <c r="C313" s="356"/>
      <c r="D313" s="70"/>
      <c r="E313" s="70"/>
    </row>
    <row r="314" spans="1:5" ht="44" customHeight="1" x14ac:dyDescent="0.2">
      <c r="A314" s="73">
        <f>'High Risk Non-Compliant'!B270</f>
        <v>0</v>
      </c>
      <c r="B314" s="356">
        <f>'High Risk Non-Compliant'!C270</f>
        <v>0</v>
      </c>
      <c r="C314" s="356"/>
      <c r="D314" s="70"/>
      <c r="E314" s="70"/>
    </row>
    <row r="315" spans="1:5" ht="29.25" customHeight="1" x14ac:dyDescent="0.2">
      <c r="A315" s="73">
        <f>'High Risk Non-Compliant'!B271</f>
        <v>0</v>
      </c>
      <c r="B315" s="356">
        <f>'High Risk Non-Compliant'!C271</f>
        <v>0</v>
      </c>
      <c r="C315" s="356"/>
      <c r="D315" s="70"/>
      <c r="E315" s="70"/>
    </row>
    <row r="316" spans="1:5" ht="29.25" customHeight="1" x14ac:dyDescent="0.2">
      <c r="A316" s="73">
        <f>'High Risk Non-Compliant'!B272</f>
        <v>0</v>
      </c>
      <c r="B316" s="356">
        <f>'High Risk Non-Compliant'!C272</f>
        <v>0</v>
      </c>
      <c r="C316" s="356"/>
      <c r="D316" s="70"/>
      <c r="E316" s="70"/>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8" t="s">
        <v>506</v>
      </c>
      <c r="B1" s="39" t="s">
        <v>637</v>
      </c>
    </row>
    <row r="2" spans="1:2" ht="85" x14ac:dyDescent="0.2">
      <c r="A2" s="38" t="s">
        <v>638</v>
      </c>
      <c r="B2" s="39" t="s">
        <v>639</v>
      </c>
    </row>
    <row r="3" spans="1:2" ht="85" x14ac:dyDescent="0.2">
      <c r="A3" s="38" t="s">
        <v>640</v>
      </c>
      <c r="B3" s="39" t="s">
        <v>641</v>
      </c>
    </row>
    <row r="4" spans="1:2" ht="34" x14ac:dyDescent="0.2">
      <c r="A4" s="38" t="s">
        <v>642</v>
      </c>
      <c r="B4" s="39" t="s">
        <v>643</v>
      </c>
    </row>
    <row r="5" spans="1:2" ht="51" x14ac:dyDescent="0.2">
      <c r="A5" s="38" t="s">
        <v>644</v>
      </c>
      <c r="B5" s="39" t="s">
        <v>645</v>
      </c>
    </row>
    <row r="6" spans="1:2" ht="85" x14ac:dyDescent="0.2">
      <c r="A6" s="38" t="s">
        <v>646</v>
      </c>
      <c r="B6" s="39" t="s">
        <v>647</v>
      </c>
    </row>
    <row r="7" spans="1:2" ht="85" x14ac:dyDescent="0.2">
      <c r="A7" s="38" t="s">
        <v>648</v>
      </c>
      <c r="B7" s="39" t="s">
        <v>649</v>
      </c>
    </row>
    <row r="8" spans="1:2" ht="51" x14ac:dyDescent="0.2">
      <c r="A8" s="38" t="s">
        <v>514</v>
      </c>
      <c r="B8" s="39" t="s">
        <v>650</v>
      </c>
    </row>
    <row r="9" spans="1:2" ht="34" x14ac:dyDescent="0.2">
      <c r="A9" s="38" t="s">
        <v>651</v>
      </c>
      <c r="B9" s="39" t="s">
        <v>652</v>
      </c>
    </row>
    <row r="10" spans="1:2" ht="17" x14ac:dyDescent="0.2">
      <c r="A10" s="38" t="s">
        <v>509</v>
      </c>
      <c r="B10" s="39" t="s">
        <v>653</v>
      </c>
    </row>
    <row r="11" spans="1:2" ht="85" x14ac:dyDescent="0.2">
      <c r="A11" s="38" t="s">
        <v>510</v>
      </c>
      <c r="B11" s="39" t="s">
        <v>654</v>
      </c>
    </row>
    <row r="12" spans="1:2" ht="68" x14ac:dyDescent="0.2">
      <c r="A12" s="38" t="s">
        <v>655</v>
      </c>
      <c r="B12" s="39" t="s">
        <v>656</v>
      </c>
    </row>
    <row r="13" spans="1:2" ht="102" x14ac:dyDescent="0.2">
      <c r="A13" s="38" t="s">
        <v>511</v>
      </c>
      <c r="B13" s="39" t="s">
        <v>657</v>
      </c>
    </row>
    <row r="14" spans="1:2" ht="34" x14ac:dyDescent="0.2">
      <c r="A14" s="38" t="s">
        <v>658</v>
      </c>
      <c r="B14" s="39" t="s">
        <v>659</v>
      </c>
    </row>
    <row r="15" spans="1:2" ht="119" x14ac:dyDescent="0.2">
      <c r="A15" s="38" t="s">
        <v>660</v>
      </c>
      <c r="B15" s="39" t="s">
        <v>661</v>
      </c>
    </row>
    <row r="16" spans="1:2" ht="34" x14ac:dyDescent="0.2">
      <c r="A16" s="38" t="s">
        <v>662</v>
      </c>
      <c r="B16" s="39" t="s">
        <v>663</v>
      </c>
    </row>
    <row r="17" spans="1:2" ht="34" x14ac:dyDescent="0.2">
      <c r="A17" s="38" t="s">
        <v>493</v>
      </c>
      <c r="B17" s="39" t="s">
        <v>664</v>
      </c>
    </row>
    <row r="18" spans="1:2" ht="51" x14ac:dyDescent="0.2">
      <c r="A18" s="38" t="s">
        <v>665</v>
      </c>
      <c r="B18" s="39" t="s">
        <v>666</v>
      </c>
    </row>
    <row r="19" spans="1:2" ht="34" x14ac:dyDescent="0.2">
      <c r="A19" s="38" t="s">
        <v>491</v>
      </c>
      <c r="B19" s="39" t="s">
        <v>667</v>
      </c>
    </row>
    <row r="20" spans="1:2" ht="51" x14ac:dyDescent="0.2">
      <c r="A20" s="38" t="s">
        <v>488</v>
      </c>
      <c r="B20" s="39" t="s">
        <v>668</v>
      </c>
    </row>
    <row r="21" spans="1:2" ht="51" x14ac:dyDescent="0.2">
      <c r="A21" s="38" t="s">
        <v>669</v>
      </c>
      <c r="B21" s="39" t="s">
        <v>670</v>
      </c>
    </row>
    <row r="22" spans="1:2" ht="34" x14ac:dyDescent="0.2">
      <c r="A22" s="38" t="s">
        <v>503</v>
      </c>
      <c r="B22" s="39" t="s">
        <v>671</v>
      </c>
    </row>
    <row r="23" spans="1:2" ht="68" x14ac:dyDescent="0.2">
      <c r="A23" s="38" t="s">
        <v>495</v>
      </c>
      <c r="B23" s="39" t="s">
        <v>672</v>
      </c>
    </row>
    <row r="24" spans="1:2" ht="34" x14ac:dyDescent="0.2">
      <c r="A24" s="38" t="s">
        <v>673</v>
      </c>
      <c r="B24" s="39" t="s">
        <v>674</v>
      </c>
    </row>
    <row r="25" spans="1:2" ht="51" x14ac:dyDescent="0.2">
      <c r="A25" s="38" t="s">
        <v>675</v>
      </c>
      <c r="B25" s="39" t="s">
        <v>676</v>
      </c>
    </row>
    <row r="26" spans="1:2" ht="51" x14ac:dyDescent="0.2">
      <c r="A26" s="38" t="s">
        <v>475</v>
      </c>
      <c r="B26" s="39" t="s">
        <v>677</v>
      </c>
    </row>
    <row r="27" spans="1:2" ht="85" x14ac:dyDescent="0.2">
      <c r="A27" s="38" t="s">
        <v>471</v>
      </c>
      <c r="B27" s="39" t="s">
        <v>678</v>
      </c>
    </row>
    <row r="28" spans="1:2" ht="68" x14ac:dyDescent="0.2">
      <c r="A28" s="38" t="s">
        <v>679</v>
      </c>
      <c r="B28" s="39" t="s">
        <v>680</v>
      </c>
    </row>
    <row r="29" spans="1:2" ht="68" x14ac:dyDescent="0.2">
      <c r="A29" s="38" t="s">
        <v>474</v>
      </c>
      <c r="B29" s="39" t="s">
        <v>681</v>
      </c>
    </row>
    <row r="30" spans="1:2" ht="85" x14ac:dyDescent="0.2">
      <c r="A30" s="38" t="s">
        <v>517</v>
      </c>
      <c r="B30" s="39" t="s">
        <v>682</v>
      </c>
    </row>
    <row r="31" spans="1:2" ht="119" x14ac:dyDescent="0.2">
      <c r="A31" s="38" t="s">
        <v>683</v>
      </c>
      <c r="B31" s="39" t="s">
        <v>684</v>
      </c>
    </row>
    <row r="32" spans="1:2" ht="68" x14ac:dyDescent="0.2">
      <c r="A32" s="38" t="s">
        <v>512</v>
      </c>
      <c r="B32" s="39" t="s">
        <v>685</v>
      </c>
    </row>
    <row r="33" spans="1:2" ht="85" x14ac:dyDescent="0.2">
      <c r="A33" s="38" t="s">
        <v>472</v>
      </c>
      <c r="B33" s="39" t="s">
        <v>686</v>
      </c>
    </row>
    <row r="34" spans="1:2" ht="85" x14ac:dyDescent="0.2">
      <c r="A34" s="38" t="s">
        <v>687</v>
      </c>
      <c r="B34" s="39" t="s">
        <v>688</v>
      </c>
    </row>
    <row r="35" spans="1:2" ht="51" x14ac:dyDescent="0.2">
      <c r="A35" s="38" t="s">
        <v>689</v>
      </c>
      <c r="B35" s="39" t="s">
        <v>690</v>
      </c>
    </row>
    <row r="36" spans="1:2" ht="68" x14ac:dyDescent="0.2">
      <c r="A36" s="38" t="s">
        <v>504</v>
      </c>
      <c r="B36" s="39" t="s">
        <v>691</v>
      </c>
    </row>
    <row r="37" spans="1:2" ht="51" x14ac:dyDescent="0.2">
      <c r="A37" s="38" t="s">
        <v>480</v>
      </c>
      <c r="B37" s="39" t="s">
        <v>692</v>
      </c>
    </row>
    <row r="38" spans="1:2" ht="68" x14ac:dyDescent="0.2">
      <c r="A38" s="38" t="s">
        <v>693</v>
      </c>
      <c r="B38" s="39" t="s">
        <v>694</v>
      </c>
    </row>
    <row r="39" spans="1:2" ht="85" x14ac:dyDescent="0.2">
      <c r="A39" s="38" t="s">
        <v>695</v>
      </c>
      <c r="B39" s="39" t="s">
        <v>696</v>
      </c>
    </row>
    <row r="40" spans="1:2" ht="85" x14ac:dyDescent="0.2">
      <c r="A40" s="38" t="s">
        <v>489</v>
      </c>
      <c r="B40" s="39" t="s">
        <v>697</v>
      </c>
    </row>
    <row r="41" spans="1:2" ht="51" x14ac:dyDescent="0.2">
      <c r="A41" s="38" t="s">
        <v>494</v>
      </c>
      <c r="B41" s="39" t="s">
        <v>698</v>
      </c>
    </row>
    <row r="42" spans="1:2" ht="51" x14ac:dyDescent="0.2">
      <c r="A42" s="38" t="s">
        <v>496</v>
      </c>
      <c r="B42" s="39" t="s">
        <v>699</v>
      </c>
    </row>
    <row r="43" spans="1:2" ht="51" x14ac:dyDescent="0.2">
      <c r="A43" s="38" t="s">
        <v>505</v>
      </c>
      <c r="B43" s="39" t="s">
        <v>700</v>
      </c>
    </row>
    <row r="44" spans="1:2" ht="68" x14ac:dyDescent="0.2">
      <c r="A44" s="38" t="s">
        <v>701</v>
      </c>
      <c r="B44" s="39" t="s">
        <v>702</v>
      </c>
    </row>
    <row r="45" spans="1:2" ht="102" x14ac:dyDescent="0.2">
      <c r="A45" s="38" t="s">
        <v>499</v>
      </c>
      <c r="B45" s="39" t="s">
        <v>703</v>
      </c>
    </row>
    <row r="46" spans="1:2" ht="51" x14ac:dyDescent="0.2">
      <c r="A46" s="38" t="s">
        <v>704</v>
      </c>
      <c r="B46" s="39" t="s">
        <v>705</v>
      </c>
    </row>
    <row r="47" spans="1:2" ht="68" x14ac:dyDescent="0.2">
      <c r="A47" s="38" t="s">
        <v>706</v>
      </c>
      <c r="B47" s="39" t="s">
        <v>707</v>
      </c>
    </row>
    <row r="48" spans="1:2" ht="51" x14ac:dyDescent="0.2">
      <c r="A48" s="38" t="s">
        <v>498</v>
      </c>
      <c r="B48" s="39" t="s">
        <v>708</v>
      </c>
    </row>
    <row r="49" spans="1:2" ht="34" x14ac:dyDescent="0.2">
      <c r="A49" s="38" t="s">
        <v>709</v>
      </c>
      <c r="B49" s="39" t="s">
        <v>710</v>
      </c>
    </row>
    <row r="50" spans="1:2" ht="34" x14ac:dyDescent="0.2">
      <c r="A50" s="38" t="s">
        <v>711</v>
      </c>
      <c r="B50" s="39" t="s">
        <v>712</v>
      </c>
    </row>
    <row r="51" spans="1:2" ht="51" x14ac:dyDescent="0.2">
      <c r="A51" s="38" t="s">
        <v>713</v>
      </c>
      <c r="B51" s="39" t="s">
        <v>714</v>
      </c>
    </row>
    <row r="52" spans="1:2" ht="34" x14ac:dyDescent="0.2">
      <c r="A52" s="38" t="s">
        <v>715</v>
      </c>
      <c r="B52" s="39" t="s">
        <v>716</v>
      </c>
    </row>
    <row r="53" spans="1:2" ht="85" x14ac:dyDescent="0.2">
      <c r="A53" s="38" t="s">
        <v>473</v>
      </c>
      <c r="B53" s="39" t="s">
        <v>717</v>
      </c>
    </row>
    <row r="54" spans="1:2" ht="68" x14ac:dyDescent="0.2">
      <c r="A54" s="38" t="s">
        <v>718</v>
      </c>
      <c r="B54" s="39" t="s">
        <v>719</v>
      </c>
    </row>
    <row r="55" spans="1:2" ht="51" x14ac:dyDescent="0.2">
      <c r="A55" s="38" t="s">
        <v>720</v>
      </c>
      <c r="B55" s="39" t="s">
        <v>721</v>
      </c>
    </row>
    <row r="56" spans="1:2" ht="68" x14ac:dyDescent="0.2">
      <c r="A56" s="38" t="s">
        <v>722</v>
      </c>
      <c r="B56" s="39" t="s">
        <v>723</v>
      </c>
    </row>
    <row r="57" spans="1:2" ht="85" x14ac:dyDescent="0.2">
      <c r="A57" s="38" t="s">
        <v>477</v>
      </c>
      <c r="B57" s="39" t="s">
        <v>724</v>
      </c>
    </row>
    <row r="58" spans="1:2" ht="51" x14ac:dyDescent="0.2">
      <c r="A58" s="38" t="s">
        <v>486</v>
      </c>
      <c r="B58" s="39" t="s">
        <v>725</v>
      </c>
    </row>
    <row r="59" spans="1:2" ht="51" x14ac:dyDescent="0.2">
      <c r="A59" s="38" t="s">
        <v>726</v>
      </c>
      <c r="B59" s="39" t="s">
        <v>727</v>
      </c>
    </row>
    <row r="60" spans="1:2" ht="153" x14ac:dyDescent="0.2">
      <c r="A60" s="38" t="s">
        <v>478</v>
      </c>
      <c r="B60" s="39" t="s">
        <v>728</v>
      </c>
    </row>
    <row r="61" spans="1:2" ht="51" x14ac:dyDescent="0.2">
      <c r="A61" s="38" t="s">
        <v>729</v>
      </c>
      <c r="B61" s="39" t="s">
        <v>730</v>
      </c>
    </row>
    <row r="62" spans="1:2" ht="34" x14ac:dyDescent="0.2">
      <c r="A62" s="38" t="s">
        <v>492</v>
      </c>
      <c r="B62" s="39" t="s">
        <v>731</v>
      </c>
    </row>
    <row r="63" spans="1:2" ht="34" x14ac:dyDescent="0.2">
      <c r="A63" s="38" t="s">
        <v>502</v>
      </c>
      <c r="B63" s="39" t="s">
        <v>732</v>
      </c>
    </row>
    <row r="64" spans="1:2" ht="51" x14ac:dyDescent="0.2">
      <c r="A64" s="38" t="s">
        <v>733</v>
      </c>
      <c r="B64" s="39" t="s">
        <v>734</v>
      </c>
    </row>
    <row r="65" spans="1:2" ht="68" x14ac:dyDescent="0.2">
      <c r="A65" s="38" t="s">
        <v>735</v>
      </c>
      <c r="B65" s="39" t="s">
        <v>736</v>
      </c>
    </row>
    <row r="66" spans="1:2" ht="51" x14ac:dyDescent="0.2">
      <c r="A66" s="38" t="s">
        <v>737</v>
      </c>
      <c r="B66" s="39" t="s">
        <v>738</v>
      </c>
    </row>
    <row r="67" spans="1:2" ht="85" x14ac:dyDescent="0.2">
      <c r="A67" s="38" t="s">
        <v>476</v>
      </c>
      <c r="B67" s="39" t="s">
        <v>739</v>
      </c>
    </row>
    <row r="68" spans="1:2" ht="85" x14ac:dyDescent="0.2">
      <c r="A68" s="38" t="s">
        <v>487</v>
      </c>
      <c r="B68" s="39" t="s">
        <v>740</v>
      </c>
    </row>
    <row r="69" spans="1:2" ht="68" x14ac:dyDescent="0.2">
      <c r="A69" s="38" t="s">
        <v>741</v>
      </c>
      <c r="B69" s="39" t="s">
        <v>742</v>
      </c>
    </row>
    <row r="70" spans="1:2" ht="68" x14ac:dyDescent="0.2">
      <c r="A70" s="38" t="s">
        <v>513</v>
      </c>
      <c r="B70" s="39" t="s">
        <v>743</v>
      </c>
    </row>
    <row r="71" spans="1:2" ht="34" x14ac:dyDescent="0.2">
      <c r="A71" s="38" t="s">
        <v>501</v>
      </c>
      <c r="B71" s="39" t="s">
        <v>744</v>
      </c>
    </row>
    <row r="72" spans="1:2" ht="51" x14ac:dyDescent="0.2">
      <c r="A72" s="38" t="s">
        <v>497</v>
      </c>
      <c r="B72" s="39" t="s">
        <v>745</v>
      </c>
    </row>
    <row r="73" spans="1:2" ht="51" x14ac:dyDescent="0.2">
      <c r="A73" s="38" t="s">
        <v>746</v>
      </c>
      <c r="B73" s="39" t="s">
        <v>747</v>
      </c>
    </row>
    <row r="74" spans="1:2" ht="102" x14ac:dyDescent="0.2">
      <c r="A74" s="38" t="s">
        <v>748</v>
      </c>
      <c r="B74" s="39" t="s">
        <v>749</v>
      </c>
    </row>
    <row r="75" spans="1:2" ht="68" x14ac:dyDescent="0.2">
      <c r="A75" s="38" t="s">
        <v>750</v>
      </c>
      <c r="B75" s="39" t="s">
        <v>751</v>
      </c>
    </row>
    <row r="76" spans="1:2" ht="34" x14ac:dyDescent="0.2">
      <c r="A76" s="38" t="s">
        <v>752</v>
      </c>
      <c r="B76" s="39" t="s">
        <v>753</v>
      </c>
    </row>
    <row r="77" spans="1:2" ht="85" x14ac:dyDescent="0.2">
      <c r="A77" s="38" t="s">
        <v>754</v>
      </c>
      <c r="B77" s="39" t="s">
        <v>755</v>
      </c>
    </row>
    <row r="78" spans="1:2" ht="136" x14ac:dyDescent="0.2">
      <c r="A78" s="38" t="s">
        <v>756</v>
      </c>
      <c r="B78" s="39" t="s">
        <v>757</v>
      </c>
    </row>
    <row r="79" spans="1:2" ht="85" x14ac:dyDescent="0.2">
      <c r="A79" s="38" t="s">
        <v>758</v>
      </c>
      <c r="B79" s="39" t="s">
        <v>759</v>
      </c>
    </row>
    <row r="80" spans="1:2" ht="85" x14ac:dyDescent="0.2">
      <c r="A80" s="38" t="s">
        <v>760</v>
      </c>
      <c r="B80" s="39" t="s">
        <v>761</v>
      </c>
    </row>
    <row r="81" spans="1:2" ht="51" x14ac:dyDescent="0.2">
      <c r="A81" s="38" t="s">
        <v>469</v>
      </c>
      <c r="B81" s="39" t="s">
        <v>762</v>
      </c>
    </row>
    <row r="82" spans="1:2" ht="85" x14ac:dyDescent="0.2">
      <c r="A82" s="38" t="s">
        <v>763</v>
      </c>
      <c r="B82" s="39" t="s">
        <v>764</v>
      </c>
    </row>
    <row r="83" spans="1:2" ht="119" x14ac:dyDescent="0.2">
      <c r="A83" s="38" t="s">
        <v>765</v>
      </c>
      <c r="B83" s="39" t="s">
        <v>766</v>
      </c>
    </row>
    <row r="84" spans="1:2" ht="85" x14ac:dyDescent="0.2">
      <c r="A84" s="38" t="s">
        <v>767</v>
      </c>
      <c r="B84" s="39" t="s">
        <v>768</v>
      </c>
    </row>
    <row r="85" spans="1:2" ht="85" x14ac:dyDescent="0.2">
      <c r="A85" s="38" t="s">
        <v>479</v>
      </c>
      <c r="B85" s="39" t="s">
        <v>769</v>
      </c>
    </row>
    <row r="86" spans="1:2" ht="85" x14ac:dyDescent="0.2">
      <c r="A86" s="38" t="s">
        <v>770</v>
      </c>
      <c r="B86" s="39" t="s">
        <v>771</v>
      </c>
    </row>
    <row r="87" spans="1:2" ht="68" x14ac:dyDescent="0.2">
      <c r="A87" s="38" t="s">
        <v>772</v>
      </c>
      <c r="B87" s="39" t="s">
        <v>773</v>
      </c>
    </row>
    <row r="88" spans="1:2" ht="51" x14ac:dyDescent="0.2">
      <c r="A88" s="38" t="s">
        <v>507</v>
      </c>
      <c r="B88" s="39" t="s">
        <v>774</v>
      </c>
    </row>
    <row r="89" spans="1:2" ht="51" x14ac:dyDescent="0.2">
      <c r="A89" s="38" t="s">
        <v>775</v>
      </c>
      <c r="B89" s="39" t="s">
        <v>776</v>
      </c>
    </row>
    <row r="90" spans="1:2" ht="34" x14ac:dyDescent="0.2">
      <c r="A90" s="38" t="s">
        <v>777</v>
      </c>
      <c r="B90" s="39" t="s">
        <v>778</v>
      </c>
    </row>
    <row r="91" spans="1:2" ht="102" x14ac:dyDescent="0.2">
      <c r="A91" s="38" t="s">
        <v>779</v>
      </c>
      <c r="B91" s="39" t="s">
        <v>780</v>
      </c>
    </row>
    <row r="92" spans="1:2" ht="102" x14ac:dyDescent="0.2">
      <c r="A92" s="38" t="s">
        <v>781</v>
      </c>
      <c r="B92" s="39" t="s">
        <v>782</v>
      </c>
    </row>
    <row r="93" spans="1:2" ht="119" x14ac:dyDescent="0.2">
      <c r="A93" s="38" t="s">
        <v>470</v>
      </c>
      <c r="B93" s="39" t="s">
        <v>783</v>
      </c>
    </row>
    <row r="94" spans="1:2" ht="68" x14ac:dyDescent="0.2">
      <c r="A94" s="38" t="s">
        <v>466</v>
      </c>
      <c r="B94" s="39" t="s">
        <v>784</v>
      </c>
    </row>
    <row r="95" spans="1:2" ht="68" x14ac:dyDescent="0.2">
      <c r="A95" s="38" t="s">
        <v>468</v>
      </c>
      <c r="B95" s="39" t="s">
        <v>785</v>
      </c>
    </row>
    <row r="96" spans="1:2" ht="68" x14ac:dyDescent="0.2">
      <c r="A96" s="38" t="s">
        <v>516</v>
      </c>
      <c r="B96" s="39" t="s">
        <v>786</v>
      </c>
    </row>
    <row r="97" spans="1:2" ht="68" x14ac:dyDescent="0.2">
      <c r="A97" s="38" t="s">
        <v>787</v>
      </c>
      <c r="B97" s="39" t="s">
        <v>788</v>
      </c>
    </row>
    <row r="98" spans="1:2" ht="85" x14ac:dyDescent="0.2">
      <c r="A98" s="38" t="s">
        <v>789</v>
      </c>
      <c r="B98" s="39" t="s">
        <v>790</v>
      </c>
    </row>
    <row r="99" spans="1:2" ht="119" x14ac:dyDescent="0.2">
      <c r="A99" s="38" t="s">
        <v>791</v>
      </c>
      <c r="B99" s="39" t="s">
        <v>792</v>
      </c>
    </row>
    <row r="100" spans="1:2" ht="85" x14ac:dyDescent="0.2">
      <c r="A100" s="38" t="s">
        <v>508</v>
      </c>
      <c r="B100" s="39" t="s">
        <v>793</v>
      </c>
    </row>
    <row r="101" spans="1:2" ht="85" x14ac:dyDescent="0.2">
      <c r="A101" s="38" t="s">
        <v>794</v>
      </c>
      <c r="B101" s="39" t="s">
        <v>795</v>
      </c>
    </row>
    <row r="102" spans="1:2" ht="51" x14ac:dyDescent="0.2">
      <c r="A102" s="38" t="s">
        <v>796</v>
      </c>
      <c r="B102" s="39" t="s">
        <v>797</v>
      </c>
    </row>
    <row r="103" spans="1:2" ht="68" x14ac:dyDescent="0.2">
      <c r="A103" s="38" t="s">
        <v>483</v>
      </c>
      <c r="B103" s="39" t="s">
        <v>798</v>
      </c>
    </row>
    <row r="104" spans="1:2" ht="85" x14ac:dyDescent="0.2">
      <c r="A104" s="38" t="s">
        <v>465</v>
      </c>
      <c r="B104" s="39" t="s">
        <v>799</v>
      </c>
    </row>
    <row r="105" spans="1:2" ht="102" x14ac:dyDescent="0.2">
      <c r="A105" s="38" t="s">
        <v>484</v>
      </c>
      <c r="B105" s="39" t="s">
        <v>800</v>
      </c>
    </row>
    <row r="106" spans="1:2" ht="85" x14ac:dyDescent="0.2">
      <c r="A106" s="38" t="s">
        <v>485</v>
      </c>
      <c r="B106" s="39" t="s">
        <v>801</v>
      </c>
    </row>
    <row r="107" spans="1:2" ht="136" x14ac:dyDescent="0.2">
      <c r="A107" s="38" t="s">
        <v>464</v>
      </c>
      <c r="B107" s="39" t="s">
        <v>802</v>
      </c>
    </row>
    <row r="108" spans="1:2" ht="51" x14ac:dyDescent="0.2">
      <c r="A108" s="38" t="s">
        <v>803</v>
      </c>
      <c r="B108" s="39" t="s">
        <v>804</v>
      </c>
    </row>
    <row r="109" spans="1:2" ht="34" x14ac:dyDescent="0.2">
      <c r="A109" s="38" t="s">
        <v>805</v>
      </c>
      <c r="B109" s="39" t="s">
        <v>806</v>
      </c>
    </row>
    <row r="110" spans="1:2" ht="119" x14ac:dyDescent="0.2">
      <c r="A110" s="38" t="s">
        <v>467</v>
      </c>
      <c r="B110" s="39" t="s">
        <v>807</v>
      </c>
    </row>
    <row r="111" spans="1:2" ht="85" x14ac:dyDescent="0.2">
      <c r="A111" s="38" t="s">
        <v>808</v>
      </c>
      <c r="B111" s="39" t="s">
        <v>809</v>
      </c>
    </row>
    <row r="112" spans="1:2" ht="85" x14ac:dyDescent="0.2">
      <c r="A112" s="38" t="s">
        <v>515</v>
      </c>
      <c r="B112" s="39" t="s">
        <v>810</v>
      </c>
    </row>
    <row r="113" spans="1:2" ht="102" x14ac:dyDescent="0.2">
      <c r="A113" s="38" t="s">
        <v>811</v>
      </c>
      <c r="B113" s="39" t="s">
        <v>812</v>
      </c>
    </row>
    <row r="114" spans="1:2" ht="51" x14ac:dyDescent="0.2">
      <c r="A114" s="38" t="s">
        <v>813</v>
      </c>
      <c r="B114" s="39" t="s">
        <v>814</v>
      </c>
    </row>
    <row r="115" spans="1:2" ht="30" x14ac:dyDescent="0.15">
      <c r="A115" s="37" t="s">
        <v>490</v>
      </c>
      <c r="B115" s="34" t="s">
        <v>815</v>
      </c>
    </row>
    <row r="116" spans="1:2" ht="34" x14ac:dyDescent="0.15">
      <c r="A116" s="33" t="s">
        <v>816</v>
      </c>
      <c r="B116" s="34" t="s">
        <v>817</v>
      </c>
    </row>
    <row r="117" spans="1:2" ht="45" x14ac:dyDescent="0.15">
      <c r="A117" s="36" t="s">
        <v>481</v>
      </c>
      <c r="B117" s="34" t="s">
        <v>818</v>
      </c>
    </row>
    <row r="118" spans="1:2" ht="60" x14ac:dyDescent="0.15">
      <c r="A118" s="36" t="s">
        <v>482</v>
      </c>
      <c r="B118" s="34" t="s">
        <v>819</v>
      </c>
    </row>
    <row r="119" spans="1:2" ht="17" x14ac:dyDescent="0.2">
      <c r="A119" s="33" t="s">
        <v>454</v>
      </c>
      <c r="B119" s="40" t="s">
        <v>820</v>
      </c>
    </row>
    <row r="120" spans="1:2" ht="17" x14ac:dyDescent="0.2">
      <c r="A120" s="33" t="s">
        <v>449</v>
      </c>
      <c r="B120" s="40" t="s">
        <v>821</v>
      </c>
    </row>
    <row r="121" spans="1:2" ht="17" x14ac:dyDescent="0.2">
      <c r="A121" s="33" t="s">
        <v>455</v>
      </c>
      <c r="B121" s="40" t="s">
        <v>822</v>
      </c>
    </row>
    <row r="122" spans="1:2" ht="17" x14ac:dyDescent="0.2">
      <c r="A122" s="33" t="s">
        <v>458</v>
      </c>
      <c r="B122" s="40" t="s">
        <v>823</v>
      </c>
    </row>
    <row r="123" spans="1:2" ht="17" x14ac:dyDescent="0.2">
      <c r="A123" s="33" t="s">
        <v>451</v>
      </c>
      <c r="B123" s="40" t="s">
        <v>824</v>
      </c>
    </row>
    <row r="124" spans="1:2" ht="17" x14ac:dyDescent="0.2">
      <c r="A124" s="33" t="s">
        <v>453</v>
      </c>
      <c r="B124" s="40" t="s">
        <v>825</v>
      </c>
    </row>
    <row r="125" spans="1:2" ht="17" x14ac:dyDescent="0.2">
      <c r="A125" s="33" t="s">
        <v>450</v>
      </c>
      <c r="B125" s="40" t="s">
        <v>826</v>
      </c>
    </row>
    <row r="126" spans="1:2" ht="17" x14ac:dyDescent="0.2">
      <c r="A126" s="33" t="s">
        <v>827</v>
      </c>
      <c r="B126" s="40" t="s">
        <v>828</v>
      </c>
    </row>
    <row r="127" spans="1:2" ht="17" x14ac:dyDescent="0.2">
      <c r="A127" s="33" t="s">
        <v>456</v>
      </c>
      <c r="B127" s="40" t="s">
        <v>829</v>
      </c>
    </row>
    <row r="128" spans="1:2" ht="17" x14ac:dyDescent="0.2">
      <c r="A128" s="33" t="s">
        <v>446</v>
      </c>
      <c r="B128" s="40" t="s">
        <v>830</v>
      </c>
    </row>
    <row r="129" spans="1:2" ht="17" x14ac:dyDescent="0.2">
      <c r="A129" s="33" t="s">
        <v>831</v>
      </c>
      <c r="B129" s="40" t="s">
        <v>832</v>
      </c>
    </row>
    <row r="130" spans="1:2" ht="17" x14ac:dyDescent="0.2">
      <c r="A130" s="33" t="s">
        <v>448</v>
      </c>
      <c r="B130" s="40" t="s">
        <v>833</v>
      </c>
    </row>
    <row r="131" spans="1:2" ht="17" x14ac:dyDescent="0.2">
      <c r="A131" s="33" t="s">
        <v>444</v>
      </c>
      <c r="B131" s="40" t="s">
        <v>834</v>
      </c>
    </row>
    <row r="132" spans="1:2" ht="17" x14ac:dyDescent="0.2">
      <c r="A132" s="33" t="s">
        <v>447</v>
      </c>
      <c r="B132" s="40" t="s">
        <v>835</v>
      </c>
    </row>
    <row r="133" spans="1:2" ht="17" x14ac:dyDescent="0.2">
      <c r="A133" s="33" t="s">
        <v>836</v>
      </c>
      <c r="B133" s="40" t="s">
        <v>837</v>
      </c>
    </row>
    <row r="134" spans="1:2" ht="17" x14ac:dyDescent="0.2">
      <c r="A134" s="33" t="s">
        <v>452</v>
      </c>
      <c r="B134" s="40" t="s">
        <v>838</v>
      </c>
    </row>
    <row r="135" spans="1:2" ht="17" x14ac:dyDescent="0.2">
      <c r="A135" s="33" t="s">
        <v>459</v>
      </c>
      <c r="B135" s="40" t="s">
        <v>839</v>
      </c>
    </row>
    <row r="136" spans="1:2" ht="17" x14ac:dyDescent="0.2">
      <c r="A136" s="33" t="s">
        <v>445</v>
      </c>
      <c r="B136" s="40" t="s">
        <v>840</v>
      </c>
    </row>
    <row r="137" spans="1:2" ht="17" x14ac:dyDescent="0.2">
      <c r="A137" s="33" t="s">
        <v>457</v>
      </c>
      <c r="B137" s="40" t="s">
        <v>841</v>
      </c>
    </row>
    <row r="138" spans="1:2" ht="17" x14ac:dyDescent="0.2">
      <c r="A138" s="33" t="s">
        <v>460</v>
      </c>
      <c r="B138" s="40" t="s">
        <v>842</v>
      </c>
    </row>
    <row r="139" spans="1:2" x14ac:dyDescent="0.2">
      <c r="A139" s="41" t="s">
        <v>843</v>
      </c>
      <c r="B139" s="41" t="s">
        <v>844</v>
      </c>
    </row>
    <row r="140" spans="1:2" x14ac:dyDescent="0.2">
      <c r="A140" s="41" t="s">
        <v>570</v>
      </c>
      <c r="B140" s="41" t="s">
        <v>845</v>
      </c>
    </row>
    <row r="141" spans="1:2" x14ac:dyDescent="0.2">
      <c r="A141" s="41" t="s">
        <v>577</v>
      </c>
      <c r="B141" s="41" t="s">
        <v>846</v>
      </c>
    </row>
    <row r="142" spans="1:2" x14ac:dyDescent="0.2">
      <c r="A142" s="41" t="s">
        <v>847</v>
      </c>
      <c r="B142" s="41" t="s">
        <v>848</v>
      </c>
    </row>
    <row r="143" spans="1:2" x14ac:dyDescent="0.2">
      <c r="A143" s="41" t="s">
        <v>566</v>
      </c>
      <c r="B143" s="41" t="s">
        <v>849</v>
      </c>
    </row>
    <row r="144" spans="1:2" x14ac:dyDescent="0.2">
      <c r="A144" s="41" t="s">
        <v>850</v>
      </c>
      <c r="B144" s="41" t="s">
        <v>851</v>
      </c>
    </row>
    <row r="145" spans="1:2" x14ac:dyDescent="0.2">
      <c r="A145" s="41" t="s">
        <v>852</v>
      </c>
      <c r="B145" s="41" t="s">
        <v>853</v>
      </c>
    </row>
    <row r="146" spans="1:2" x14ac:dyDescent="0.2">
      <c r="A146" s="41" t="s">
        <v>854</v>
      </c>
      <c r="B146" s="41" t="s">
        <v>855</v>
      </c>
    </row>
    <row r="147" spans="1:2" x14ac:dyDescent="0.2">
      <c r="A147" s="41" t="s">
        <v>856</v>
      </c>
      <c r="B147" s="41" t="s">
        <v>857</v>
      </c>
    </row>
    <row r="148" spans="1:2" x14ac:dyDescent="0.2">
      <c r="A148" s="41" t="s">
        <v>858</v>
      </c>
      <c r="B148" s="41" t="s">
        <v>859</v>
      </c>
    </row>
    <row r="149" spans="1:2" x14ac:dyDescent="0.2">
      <c r="A149" s="41" t="s">
        <v>860</v>
      </c>
      <c r="B149" s="41" t="s">
        <v>861</v>
      </c>
    </row>
    <row r="150" spans="1:2" x14ac:dyDescent="0.2">
      <c r="A150" s="41" t="s">
        <v>862</v>
      </c>
      <c r="B150" s="41" t="s">
        <v>863</v>
      </c>
    </row>
    <row r="151" spans="1:2" x14ac:dyDescent="0.2">
      <c r="A151" s="41" t="s">
        <v>594</v>
      </c>
      <c r="B151" s="41" t="s">
        <v>864</v>
      </c>
    </row>
    <row r="152" spans="1:2" x14ac:dyDescent="0.2">
      <c r="A152" s="41" t="s">
        <v>518</v>
      </c>
      <c r="B152" s="41" t="s">
        <v>865</v>
      </c>
    </row>
    <row r="153" spans="1:2" x14ac:dyDescent="0.2">
      <c r="A153" s="41" t="s">
        <v>866</v>
      </c>
      <c r="B153" s="41" t="s">
        <v>867</v>
      </c>
    </row>
    <row r="154" spans="1:2" x14ac:dyDescent="0.2">
      <c r="A154" s="41" t="s">
        <v>868</v>
      </c>
      <c r="B154" s="41" t="s">
        <v>869</v>
      </c>
    </row>
    <row r="155" spans="1:2" x14ac:dyDescent="0.2">
      <c r="A155" s="41" t="s">
        <v>870</v>
      </c>
      <c r="B155" s="41" t="s">
        <v>871</v>
      </c>
    </row>
    <row r="156" spans="1:2" x14ac:dyDescent="0.2">
      <c r="A156" s="41" t="s">
        <v>872</v>
      </c>
      <c r="B156" s="41" t="s">
        <v>873</v>
      </c>
    </row>
    <row r="157" spans="1:2" x14ac:dyDescent="0.2">
      <c r="A157" s="41" t="s">
        <v>874</v>
      </c>
      <c r="B157" s="41" t="s">
        <v>875</v>
      </c>
    </row>
    <row r="158" spans="1:2" x14ac:dyDescent="0.2">
      <c r="A158" s="41" t="s">
        <v>876</v>
      </c>
      <c r="B158" s="41" t="s">
        <v>877</v>
      </c>
    </row>
    <row r="159" spans="1:2" x14ac:dyDescent="0.2">
      <c r="A159" s="41" t="s">
        <v>878</v>
      </c>
      <c r="B159" s="41" t="s">
        <v>879</v>
      </c>
    </row>
    <row r="160" spans="1:2" x14ac:dyDescent="0.2">
      <c r="A160" s="41" t="s">
        <v>880</v>
      </c>
      <c r="B160" s="41" t="s">
        <v>881</v>
      </c>
    </row>
    <row r="161" spans="1:2" x14ac:dyDescent="0.2">
      <c r="A161" s="41" t="s">
        <v>882</v>
      </c>
      <c r="B161" s="41" t="s">
        <v>883</v>
      </c>
    </row>
    <row r="162" spans="1:2" x14ac:dyDescent="0.2">
      <c r="A162" s="41" t="s">
        <v>884</v>
      </c>
      <c r="B162" s="41" t="s">
        <v>885</v>
      </c>
    </row>
    <row r="163" spans="1:2" x14ac:dyDescent="0.2">
      <c r="A163" s="41" t="s">
        <v>573</v>
      </c>
      <c r="B163" s="41" t="s">
        <v>886</v>
      </c>
    </row>
    <row r="164" spans="1:2" x14ac:dyDescent="0.2">
      <c r="A164" s="41" t="s">
        <v>584</v>
      </c>
      <c r="B164" s="41" t="s">
        <v>887</v>
      </c>
    </row>
    <row r="165" spans="1:2" x14ac:dyDescent="0.2">
      <c r="A165" s="41" t="s">
        <v>888</v>
      </c>
      <c r="B165" s="41" t="s">
        <v>889</v>
      </c>
    </row>
    <row r="166" spans="1:2" x14ac:dyDescent="0.2">
      <c r="A166" s="41" t="s">
        <v>567</v>
      </c>
      <c r="B166" s="41" t="s">
        <v>890</v>
      </c>
    </row>
    <row r="167" spans="1:2" x14ac:dyDescent="0.2">
      <c r="A167" s="41" t="s">
        <v>585</v>
      </c>
      <c r="B167" s="41" t="s">
        <v>891</v>
      </c>
    </row>
    <row r="168" spans="1:2" x14ac:dyDescent="0.2">
      <c r="A168" s="41" t="s">
        <v>599</v>
      </c>
      <c r="B168" s="41" t="s">
        <v>892</v>
      </c>
    </row>
    <row r="169" spans="1:2" x14ac:dyDescent="0.2">
      <c r="A169" s="41" t="s">
        <v>893</v>
      </c>
      <c r="B169" s="41" t="s">
        <v>894</v>
      </c>
    </row>
    <row r="170" spans="1:2" x14ac:dyDescent="0.2">
      <c r="A170" s="41" t="s">
        <v>895</v>
      </c>
      <c r="B170" s="41" t="s">
        <v>896</v>
      </c>
    </row>
    <row r="171" spans="1:2" x14ac:dyDescent="0.2">
      <c r="A171" s="41" t="s">
        <v>897</v>
      </c>
      <c r="B171" s="41" t="s">
        <v>898</v>
      </c>
    </row>
    <row r="172" spans="1:2" x14ac:dyDescent="0.2">
      <c r="A172" s="41" t="s">
        <v>899</v>
      </c>
      <c r="B172" s="41" t="s">
        <v>900</v>
      </c>
    </row>
    <row r="173" spans="1:2" x14ac:dyDescent="0.2">
      <c r="A173" s="41" t="s">
        <v>580</v>
      </c>
      <c r="B173" s="41" t="s">
        <v>901</v>
      </c>
    </row>
    <row r="174" spans="1:2" x14ac:dyDescent="0.2">
      <c r="A174" s="41" t="s">
        <v>579</v>
      </c>
      <c r="B174" s="41" t="s">
        <v>902</v>
      </c>
    </row>
    <row r="175" spans="1:2" x14ac:dyDescent="0.2">
      <c r="A175" s="41" t="s">
        <v>582</v>
      </c>
      <c r="B175" s="41" t="s">
        <v>903</v>
      </c>
    </row>
    <row r="176" spans="1:2" x14ac:dyDescent="0.2">
      <c r="A176" s="41" t="s">
        <v>586</v>
      </c>
      <c r="B176" s="41" t="s">
        <v>904</v>
      </c>
    </row>
    <row r="177" spans="1:2" x14ac:dyDescent="0.2">
      <c r="A177" s="41" t="s">
        <v>587</v>
      </c>
      <c r="B177" s="41" t="s">
        <v>905</v>
      </c>
    </row>
    <row r="178" spans="1:2" x14ac:dyDescent="0.2">
      <c r="A178" s="41" t="s">
        <v>572</v>
      </c>
      <c r="B178" s="41" t="s">
        <v>906</v>
      </c>
    </row>
    <row r="179" spans="1:2" x14ac:dyDescent="0.2">
      <c r="A179" s="41" t="s">
        <v>596</v>
      </c>
      <c r="B179" s="41" t="s">
        <v>907</v>
      </c>
    </row>
    <row r="180" spans="1:2" x14ac:dyDescent="0.2">
      <c r="A180" s="41" t="s">
        <v>601</v>
      </c>
      <c r="B180" s="41" t="s">
        <v>908</v>
      </c>
    </row>
    <row r="181" spans="1:2" x14ac:dyDescent="0.2">
      <c r="A181" s="41" t="s">
        <v>597</v>
      </c>
      <c r="B181" s="41" t="s">
        <v>909</v>
      </c>
    </row>
    <row r="182" spans="1:2" x14ac:dyDescent="0.2">
      <c r="A182" s="41" t="s">
        <v>576</v>
      </c>
      <c r="B182" s="41" t="s">
        <v>910</v>
      </c>
    </row>
    <row r="183" spans="1:2" x14ac:dyDescent="0.2">
      <c r="A183" s="41" t="s">
        <v>581</v>
      </c>
      <c r="B183" s="41" t="s">
        <v>911</v>
      </c>
    </row>
    <row r="184" spans="1:2" x14ac:dyDescent="0.2">
      <c r="A184" s="41" t="s">
        <v>912</v>
      </c>
      <c r="B184" s="41" t="s">
        <v>913</v>
      </c>
    </row>
    <row r="185" spans="1:2" x14ac:dyDescent="0.2">
      <c r="A185" s="41" t="s">
        <v>914</v>
      </c>
      <c r="B185" s="41" t="s">
        <v>915</v>
      </c>
    </row>
    <row r="186" spans="1:2" x14ac:dyDescent="0.2">
      <c r="A186" s="41" t="s">
        <v>916</v>
      </c>
      <c r="B186" s="41" t="s">
        <v>917</v>
      </c>
    </row>
    <row r="187" spans="1:2" x14ac:dyDescent="0.2">
      <c r="A187" s="41" t="s">
        <v>918</v>
      </c>
      <c r="B187" s="41" t="s">
        <v>919</v>
      </c>
    </row>
    <row r="188" spans="1:2" x14ac:dyDescent="0.2">
      <c r="A188" s="41" t="s">
        <v>520</v>
      </c>
      <c r="B188" s="41" t="s">
        <v>920</v>
      </c>
    </row>
    <row r="189" spans="1:2" x14ac:dyDescent="0.2">
      <c r="A189" s="41" t="s">
        <v>921</v>
      </c>
      <c r="B189" s="41" t="s">
        <v>922</v>
      </c>
    </row>
    <row r="190" spans="1:2" x14ac:dyDescent="0.2">
      <c r="A190" s="41" t="s">
        <v>598</v>
      </c>
      <c r="B190" s="41" t="s">
        <v>923</v>
      </c>
    </row>
    <row r="191" spans="1:2" x14ac:dyDescent="0.2">
      <c r="A191" s="41" t="s">
        <v>595</v>
      </c>
      <c r="B191" s="41" t="s">
        <v>924</v>
      </c>
    </row>
    <row r="192" spans="1:2" x14ac:dyDescent="0.2">
      <c r="A192" s="41" t="s">
        <v>925</v>
      </c>
      <c r="B192" s="41" t="s">
        <v>926</v>
      </c>
    </row>
    <row r="193" spans="1:2" x14ac:dyDescent="0.2">
      <c r="A193" s="41" t="s">
        <v>927</v>
      </c>
      <c r="B193" s="41" t="s">
        <v>928</v>
      </c>
    </row>
    <row r="194" spans="1:2" x14ac:dyDescent="0.2">
      <c r="A194" s="41" t="s">
        <v>575</v>
      </c>
      <c r="B194" s="41" t="s">
        <v>929</v>
      </c>
    </row>
    <row r="195" spans="1:2" x14ac:dyDescent="0.2">
      <c r="A195" s="41" t="s">
        <v>930</v>
      </c>
      <c r="B195" s="41" t="s">
        <v>931</v>
      </c>
    </row>
    <row r="196" spans="1:2" x14ac:dyDescent="0.2">
      <c r="A196" s="41" t="s">
        <v>569</v>
      </c>
      <c r="B196" s="41" t="s">
        <v>932</v>
      </c>
    </row>
    <row r="197" spans="1:2" x14ac:dyDescent="0.2">
      <c r="A197" s="41" t="s">
        <v>600</v>
      </c>
      <c r="B197" s="41" t="s">
        <v>933</v>
      </c>
    </row>
    <row r="198" spans="1:2" x14ac:dyDescent="0.2">
      <c r="A198" s="41" t="s">
        <v>934</v>
      </c>
      <c r="B198" s="41" t="s">
        <v>935</v>
      </c>
    </row>
    <row r="199" spans="1:2" x14ac:dyDescent="0.2">
      <c r="A199" s="41" t="s">
        <v>936</v>
      </c>
      <c r="B199" s="41" t="s">
        <v>937</v>
      </c>
    </row>
    <row r="200" spans="1:2" x14ac:dyDescent="0.2">
      <c r="A200" s="41" t="s">
        <v>938</v>
      </c>
      <c r="B200" s="41" t="s">
        <v>939</v>
      </c>
    </row>
    <row r="201" spans="1:2" x14ac:dyDescent="0.2">
      <c r="A201" s="41" t="s">
        <v>940</v>
      </c>
      <c r="B201" s="41" t="s">
        <v>941</v>
      </c>
    </row>
    <row r="202" spans="1:2" x14ac:dyDescent="0.2">
      <c r="A202" s="41" t="s">
        <v>942</v>
      </c>
      <c r="B202" s="41" t="s">
        <v>943</v>
      </c>
    </row>
    <row r="203" spans="1:2" x14ac:dyDescent="0.2">
      <c r="A203" s="41" t="s">
        <v>588</v>
      </c>
      <c r="B203" s="41" t="s">
        <v>944</v>
      </c>
    </row>
    <row r="204" spans="1:2" x14ac:dyDescent="0.2">
      <c r="A204" s="41" t="s">
        <v>593</v>
      </c>
      <c r="B204" s="41" t="s">
        <v>945</v>
      </c>
    </row>
    <row r="205" spans="1:2" x14ac:dyDescent="0.2">
      <c r="A205" s="41" t="s">
        <v>946</v>
      </c>
      <c r="B205" s="41" t="s">
        <v>947</v>
      </c>
    </row>
    <row r="206" spans="1:2" x14ac:dyDescent="0.2">
      <c r="A206" s="41" t="s">
        <v>948</v>
      </c>
      <c r="B206" s="41" t="s">
        <v>949</v>
      </c>
    </row>
    <row r="207" spans="1:2" x14ac:dyDescent="0.2">
      <c r="A207" s="41" t="s">
        <v>950</v>
      </c>
      <c r="B207" s="41" t="s">
        <v>951</v>
      </c>
    </row>
    <row r="208" spans="1:2" x14ac:dyDescent="0.2">
      <c r="A208" s="41" t="s">
        <v>952</v>
      </c>
      <c r="B208" s="41" t="s">
        <v>953</v>
      </c>
    </row>
    <row r="209" spans="1:2" x14ac:dyDescent="0.2">
      <c r="A209" s="41" t="s">
        <v>590</v>
      </c>
      <c r="B209" s="41" t="s">
        <v>954</v>
      </c>
    </row>
    <row r="210" spans="1:2" x14ac:dyDescent="0.2">
      <c r="A210" s="41" t="s">
        <v>603</v>
      </c>
      <c r="B210" s="41" t="s">
        <v>955</v>
      </c>
    </row>
    <row r="211" spans="1:2" x14ac:dyDescent="0.2">
      <c r="A211" s="41" t="s">
        <v>956</v>
      </c>
      <c r="B211" s="41" t="s">
        <v>957</v>
      </c>
    </row>
    <row r="212" spans="1:2" x14ac:dyDescent="0.2">
      <c r="A212" s="41" t="s">
        <v>958</v>
      </c>
      <c r="B212" s="41" t="s">
        <v>959</v>
      </c>
    </row>
    <row r="213" spans="1:2" x14ac:dyDescent="0.2">
      <c r="A213" s="41" t="s">
        <v>960</v>
      </c>
      <c r="B213" s="41" t="s">
        <v>961</v>
      </c>
    </row>
    <row r="214" spans="1:2" x14ac:dyDescent="0.2">
      <c r="A214" s="41" t="s">
        <v>962</v>
      </c>
      <c r="B214" s="41" t="s">
        <v>963</v>
      </c>
    </row>
    <row r="215" spans="1:2" x14ac:dyDescent="0.2">
      <c r="A215" s="41" t="s">
        <v>964</v>
      </c>
      <c r="B215" s="41" t="s">
        <v>965</v>
      </c>
    </row>
    <row r="216" spans="1:2" x14ac:dyDescent="0.2">
      <c r="A216" s="41" t="s">
        <v>966</v>
      </c>
      <c r="B216" s="41" t="s">
        <v>967</v>
      </c>
    </row>
    <row r="217" spans="1:2" x14ac:dyDescent="0.2">
      <c r="A217" s="41" t="s">
        <v>968</v>
      </c>
      <c r="B217" s="41" t="s">
        <v>969</v>
      </c>
    </row>
    <row r="218" spans="1:2" x14ac:dyDescent="0.2">
      <c r="A218" s="41" t="s">
        <v>970</v>
      </c>
      <c r="B218" s="41" t="s">
        <v>971</v>
      </c>
    </row>
    <row r="219" spans="1:2" x14ac:dyDescent="0.2">
      <c r="A219" s="41" t="s">
        <v>972</v>
      </c>
      <c r="B219" s="41" t="s">
        <v>973</v>
      </c>
    </row>
    <row r="220" spans="1:2" x14ac:dyDescent="0.2">
      <c r="A220" s="41" t="s">
        <v>974</v>
      </c>
      <c r="B220" s="41" t="s">
        <v>975</v>
      </c>
    </row>
    <row r="221" spans="1:2" x14ac:dyDescent="0.2">
      <c r="A221" s="41" t="s">
        <v>976</v>
      </c>
      <c r="B221" s="41" t="s">
        <v>977</v>
      </c>
    </row>
    <row r="222" spans="1:2" x14ac:dyDescent="0.2">
      <c r="A222" s="41" t="s">
        <v>978</v>
      </c>
      <c r="B222" s="41" t="s">
        <v>979</v>
      </c>
    </row>
    <row r="223" spans="1:2" x14ac:dyDescent="0.2">
      <c r="A223" s="41" t="s">
        <v>980</v>
      </c>
      <c r="B223" s="41" t="s">
        <v>981</v>
      </c>
    </row>
    <row r="224" spans="1:2" x14ac:dyDescent="0.2">
      <c r="A224" s="41" t="s">
        <v>982</v>
      </c>
      <c r="B224" s="41" t="s">
        <v>983</v>
      </c>
    </row>
    <row r="225" spans="1:2" x14ac:dyDescent="0.2">
      <c r="A225" s="41" t="s">
        <v>984</v>
      </c>
      <c r="B225" s="41" t="s">
        <v>985</v>
      </c>
    </row>
    <row r="226" spans="1:2" x14ac:dyDescent="0.2">
      <c r="A226" s="41" t="s">
        <v>986</v>
      </c>
      <c r="B226" s="41" t="s">
        <v>987</v>
      </c>
    </row>
    <row r="227" spans="1:2" x14ac:dyDescent="0.2">
      <c r="A227" s="41" t="s">
        <v>988</v>
      </c>
      <c r="B227" s="41" t="s">
        <v>989</v>
      </c>
    </row>
    <row r="228" spans="1:2" x14ac:dyDescent="0.2">
      <c r="A228" s="41" t="s">
        <v>990</v>
      </c>
      <c r="B228" s="41" t="s">
        <v>991</v>
      </c>
    </row>
    <row r="229" spans="1:2" x14ac:dyDescent="0.2">
      <c r="A229" s="41" t="s">
        <v>992</v>
      </c>
      <c r="B229" s="41" t="s">
        <v>993</v>
      </c>
    </row>
    <row r="230" spans="1:2" x14ac:dyDescent="0.2">
      <c r="A230" s="41" t="s">
        <v>994</v>
      </c>
      <c r="B230" s="41" t="s">
        <v>995</v>
      </c>
    </row>
    <row r="231" spans="1:2" x14ac:dyDescent="0.2">
      <c r="A231" s="41" t="s">
        <v>996</v>
      </c>
      <c r="B231" s="41" t="s">
        <v>997</v>
      </c>
    </row>
    <row r="232" spans="1:2" x14ac:dyDescent="0.2">
      <c r="A232" s="41" t="s">
        <v>998</v>
      </c>
      <c r="B232" s="41" t="s">
        <v>999</v>
      </c>
    </row>
    <row r="233" spans="1:2" x14ac:dyDescent="0.2">
      <c r="A233" s="41" t="s">
        <v>1000</v>
      </c>
      <c r="B233" s="41" t="s">
        <v>1001</v>
      </c>
    </row>
    <row r="234" spans="1:2" x14ac:dyDescent="0.2">
      <c r="A234" s="41" t="s">
        <v>1002</v>
      </c>
      <c r="B234" s="41" t="s">
        <v>1003</v>
      </c>
    </row>
    <row r="235" spans="1:2" x14ac:dyDescent="0.2">
      <c r="A235" s="41" t="s">
        <v>1004</v>
      </c>
      <c r="B235" s="41" t="s">
        <v>1005</v>
      </c>
    </row>
    <row r="236" spans="1:2" x14ac:dyDescent="0.2">
      <c r="A236" s="41" t="s">
        <v>1006</v>
      </c>
      <c r="B236" s="41" t="s">
        <v>1007</v>
      </c>
    </row>
    <row r="237" spans="1:2" ht="34" x14ac:dyDescent="0.2">
      <c r="A237" s="33" t="s">
        <v>568</v>
      </c>
      <c r="B237" s="40" t="s">
        <v>1008</v>
      </c>
    </row>
    <row r="238" spans="1:2" ht="51" x14ac:dyDescent="0.2">
      <c r="A238" s="33" t="s">
        <v>571</v>
      </c>
      <c r="B238" s="40" t="s">
        <v>1009</v>
      </c>
    </row>
    <row r="239" spans="1:2" ht="34" x14ac:dyDescent="0.2">
      <c r="A239" s="33" t="s">
        <v>574</v>
      </c>
      <c r="B239" s="40" t="s">
        <v>1010</v>
      </c>
    </row>
    <row r="240" spans="1:2" ht="34" x14ac:dyDescent="0.2">
      <c r="A240" s="33" t="s">
        <v>578</v>
      </c>
      <c r="B240" s="40" t="s">
        <v>1011</v>
      </c>
    </row>
    <row r="241" spans="1:2" ht="34" x14ac:dyDescent="0.2">
      <c r="A241" s="33" t="s">
        <v>583</v>
      </c>
      <c r="B241" s="40" t="s">
        <v>1012</v>
      </c>
    </row>
    <row r="242" spans="1:2" ht="51" x14ac:dyDescent="0.2">
      <c r="A242" s="33" t="s">
        <v>589</v>
      </c>
      <c r="B242" s="40" t="s">
        <v>1013</v>
      </c>
    </row>
    <row r="243" spans="1:2" ht="68" x14ac:dyDescent="0.2">
      <c r="A243" s="33" t="s">
        <v>591</v>
      </c>
      <c r="B243" s="40" t="s">
        <v>1014</v>
      </c>
    </row>
    <row r="244" spans="1:2" ht="85" x14ac:dyDescent="0.2">
      <c r="A244" s="33" t="s">
        <v>592</v>
      </c>
      <c r="B244" s="40" t="s">
        <v>1015</v>
      </c>
    </row>
    <row r="245" spans="1:2" ht="34" x14ac:dyDescent="0.2">
      <c r="A245" s="33" t="s">
        <v>602</v>
      </c>
      <c r="B245" s="40" t="s">
        <v>1016</v>
      </c>
    </row>
    <row r="246" spans="1:2" ht="17" x14ac:dyDescent="0.2">
      <c r="A246" s="33" t="s">
        <v>531</v>
      </c>
      <c r="B246" s="40" t="s">
        <v>1017</v>
      </c>
    </row>
    <row r="247" spans="1:2" ht="17" x14ac:dyDescent="0.2">
      <c r="A247" s="33" t="s">
        <v>522</v>
      </c>
      <c r="B247" s="40" t="s">
        <v>1018</v>
      </c>
    </row>
    <row r="248" spans="1:2" ht="17" x14ac:dyDescent="0.2">
      <c r="A248" s="33" t="s">
        <v>545</v>
      </c>
      <c r="B248" s="40" t="s">
        <v>1019</v>
      </c>
    </row>
    <row r="249" spans="1:2" ht="17" x14ac:dyDescent="0.2">
      <c r="A249" s="33" t="s">
        <v>526</v>
      </c>
      <c r="B249" s="40" t="s">
        <v>1020</v>
      </c>
    </row>
    <row r="250" spans="1:2" ht="17" x14ac:dyDescent="0.2">
      <c r="A250" s="33" t="s">
        <v>1021</v>
      </c>
      <c r="B250" s="40" t="s">
        <v>1022</v>
      </c>
    </row>
    <row r="251" spans="1:2" ht="17" x14ac:dyDescent="0.2">
      <c r="A251" s="33" t="s">
        <v>1023</v>
      </c>
      <c r="B251" s="40" t="s">
        <v>1024</v>
      </c>
    </row>
    <row r="252" spans="1:2" ht="17" x14ac:dyDescent="0.2">
      <c r="A252" s="33" t="s">
        <v>558</v>
      </c>
      <c r="B252" s="40" t="s">
        <v>1025</v>
      </c>
    </row>
    <row r="253" spans="1:2" ht="17" x14ac:dyDescent="0.2">
      <c r="A253" s="33" t="s">
        <v>564</v>
      </c>
      <c r="B253" s="40" t="s">
        <v>1026</v>
      </c>
    </row>
    <row r="254" spans="1:2" ht="17" x14ac:dyDescent="0.2">
      <c r="A254" s="33" t="s">
        <v>1027</v>
      </c>
      <c r="B254" s="40" t="s">
        <v>1028</v>
      </c>
    </row>
    <row r="255" spans="1:2" ht="17" x14ac:dyDescent="0.2">
      <c r="A255" s="33" t="s">
        <v>1029</v>
      </c>
      <c r="B255" s="40" t="s">
        <v>1030</v>
      </c>
    </row>
    <row r="256" spans="1:2" ht="17" x14ac:dyDescent="0.2">
      <c r="A256" s="33" t="s">
        <v>1031</v>
      </c>
      <c r="B256" s="40" t="s">
        <v>1032</v>
      </c>
    </row>
    <row r="257" spans="1:2" ht="17" x14ac:dyDescent="0.2">
      <c r="A257" s="33" t="s">
        <v>1033</v>
      </c>
      <c r="B257" s="40" t="s">
        <v>1034</v>
      </c>
    </row>
    <row r="258" spans="1:2" ht="17" x14ac:dyDescent="0.2">
      <c r="A258" s="33" t="s">
        <v>1035</v>
      </c>
      <c r="B258" s="40" t="s">
        <v>1036</v>
      </c>
    </row>
    <row r="259" spans="1:2" ht="17" x14ac:dyDescent="0.2">
      <c r="A259" s="33" t="s">
        <v>1037</v>
      </c>
      <c r="B259" s="40" t="s">
        <v>1038</v>
      </c>
    </row>
    <row r="260" spans="1:2" ht="17" x14ac:dyDescent="0.2">
      <c r="A260" s="33" t="s">
        <v>1039</v>
      </c>
      <c r="B260" s="40" t="s">
        <v>1040</v>
      </c>
    </row>
    <row r="261" spans="1:2" ht="17" x14ac:dyDescent="0.2">
      <c r="A261" s="33" t="s">
        <v>1041</v>
      </c>
      <c r="B261" s="40" t="s">
        <v>1042</v>
      </c>
    </row>
    <row r="262" spans="1:2" ht="17" x14ac:dyDescent="0.2">
      <c r="A262" s="33" t="s">
        <v>1043</v>
      </c>
      <c r="B262" s="40" t="s">
        <v>1044</v>
      </c>
    </row>
    <row r="263" spans="1:2" ht="17" x14ac:dyDescent="0.2">
      <c r="A263" s="33" t="s">
        <v>1045</v>
      </c>
      <c r="B263" s="40" t="s">
        <v>1046</v>
      </c>
    </row>
    <row r="264" spans="1:2" ht="17" x14ac:dyDescent="0.2">
      <c r="A264" s="33" t="s">
        <v>549</v>
      </c>
      <c r="B264" s="40" t="s">
        <v>1047</v>
      </c>
    </row>
    <row r="265" spans="1:2" ht="17" x14ac:dyDescent="0.2">
      <c r="A265" s="33" t="s">
        <v>1048</v>
      </c>
      <c r="B265" s="40" t="s">
        <v>1049</v>
      </c>
    </row>
    <row r="266" spans="1:2" ht="17" x14ac:dyDescent="0.2">
      <c r="A266" s="33" t="s">
        <v>1050</v>
      </c>
      <c r="B266" s="40" t="s">
        <v>1051</v>
      </c>
    </row>
    <row r="267" spans="1:2" ht="17" x14ac:dyDescent="0.2">
      <c r="A267" s="33" t="s">
        <v>538</v>
      </c>
      <c r="B267" s="40" t="s">
        <v>1052</v>
      </c>
    </row>
    <row r="268" spans="1:2" ht="17" x14ac:dyDescent="0.2">
      <c r="A268" s="33" t="s">
        <v>557</v>
      </c>
      <c r="B268" s="40" t="s">
        <v>1053</v>
      </c>
    </row>
    <row r="269" spans="1:2" ht="17" x14ac:dyDescent="0.2">
      <c r="A269" s="33" t="s">
        <v>562</v>
      </c>
      <c r="B269" s="40" t="s">
        <v>1054</v>
      </c>
    </row>
    <row r="270" spans="1:2" ht="17" x14ac:dyDescent="0.2">
      <c r="A270" s="33" t="s">
        <v>1055</v>
      </c>
      <c r="B270" s="40" t="s">
        <v>1056</v>
      </c>
    </row>
    <row r="271" spans="1:2" ht="17" x14ac:dyDescent="0.2">
      <c r="A271" s="33" t="s">
        <v>548</v>
      </c>
      <c r="B271" s="40" t="s">
        <v>1057</v>
      </c>
    </row>
    <row r="272" spans="1:2" ht="17" x14ac:dyDescent="0.2">
      <c r="A272" s="33" t="s">
        <v>565</v>
      </c>
      <c r="B272" s="40" t="s">
        <v>1058</v>
      </c>
    </row>
    <row r="273" spans="1:2" ht="17" x14ac:dyDescent="0.2">
      <c r="A273" s="33" t="s">
        <v>1059</v>
      </c>
      <c r="B273" s="40" t="s">
        <v>1060</v>
      </c>
    </row>
    <row r="274" spans="1:2" ht="17" x14ac:dyDescent="0.2">
      <c r="A274" s="33" t="s">
        <v>1061</v>
      </c>
      <c r="B274" s="40" t="s">
        <v>1062</v>
      </c>
    </row>
    <row r="275" spans="1:2" ht="17" x14ac:dyDescent="0.2">
      <c r="A275" s="33" t="s">
        <v>1063</v>
      </c>
      <c r="B275" s="40" t="s">
        <v>1064</v>
      </c>
    </row>
    <row r="276" spans="1:2" ht="17" x14ac:dyDescent="0.2">
      <c r="A276" s="33" t="s">
        <v>1065</v>
      </c>
      <c r="B276" s="40" t="s">
        <v>1066</v>
      </c>
    </row>
    <row r="277" spans="1:2" ht="17" x14ac:dyDescent="0.2">
      <c r="A277" s="33" t="s">
        <v>1067</v>
      </c>
      <c r="B277" s="40" t="s">
        <v>1068</v>
      </c>
    </row>
    <row r="278" spans="1:2" ht="17" x14ac:dyDescent="0.2">
      <c r="A278" s="33" t="s">
        <v>1069</v>
      </c>
      <c r="B278" s="40" t="s">
        <v>1070</v>
      </c>
    </row>
    <row r="279" spans="1:2" ht="17" x14ac:dyDescent="0.2">
      <c r="A279" s="33" t="s">
        <v>1071</v>
      </c>
      <c r="B279" s="40" t="s">
        <v>1072</v>
      </c>
    </row>
    <row r="280" spans="1:2" ht="17" x14ac:dyDescent="0.2">
      <c r="A280" s="33" t="s">
        <v>1073</v>
      </c>
      <c r="B280" s="40" t="s">
        <v>1074</v>
      </c>
    </row>
    <row r="281" spans="1:2" ht="17" x14ac:dyDescent="0.2">
      <c r="A281" s="33" t="s">
        <v>1075</v>
      </c>
      <c r="B281" s="40" t="s">
        <v>1076</v>
      </c>
    </row>
    <row r="282" spans="1:2" ht="17" x14ac:dyDescent="0.2">
      <c r="A282" s="33" t="s">
        <v>1077</v>
      </c>
      <c r="B282" s="40" t="s">
        <v>1078</v>
      </c>
    </row>
    <row r="283" spans="1:2" ht="17" x14ac:dyDescent="0.2">
      <c r="A283" s="33" t="s">
        <v>535</v>
      </c>
      <c r="B283" s="40" t="s">
        <v>1079</v>
      </c>
    </row>
    <row r="284" spans="1:2" ht="17" x14ac:dyDescent="0.2">
      <c r="A284" s="33" t="s">
        <v>1080</v>
      </c>
      <c r="B284" s="40" t="s">
        <v>1081</v>
      </c>
    </row>
    <row r="285" spans="1:2" ht="17" x14ac:dyDescent="0.2">
      <c r="A285" s="33" t="s">
        <v>1082</v>
      </c>
      <c r="B285" s="40" t="s">
        <v>1083</v>
      </c>
    </row>
    <row r="286" spans="1:2" ht="17" x14ac:dyDescent="0.2">
      <c r="A286" s="33" t="s">
        <v>1084</v>
      </c>
      <c r="B286" s="40" t="s">
        <v>1085</v>
      </c>
    </row>
    <row r="287" spans="1:2" ht="17" x14ac:dyDescent="0.2">
      <c r="A287" s="33" t="s">
        <v>1086</v>
      </c>
      <c r="B287" s="40" t="s">
        <v>1087</v>
      </c>
    </row>
    <row r="288" spans="1:2" ht="17" x14ac:dyDescent="0.2">
      <c r="A288" s="33" t="s">
        <v>524</v>
      </c>
      <c r="B288" s="40" t="s">
        <v>1088</v>
      </c>
    </row>
    <row r="289" spans="1:2" ht="17" x14ac:dyDescent="0.2">
      <c r="A289" s="33" t="s">
        <v>529</v>
      </c>
      <c r="B289" s="40" t="s">
        <v>1089</v>
      </c>
    </row>
    <row r="290" spans="1:2" ht="17" x14ac:dyDescent="0.2">
      <c r="A290" s="33" t="s">
        <v>1090</v>
      </c>
      <c r="B290" s="40" t="s">
        <v>1091</v>
      </c>
    </row>
    <row r="291" spans="1:2" ht="17" x14ac:dyDescent="0.2">
      <c r="A291" s="33" t="s">
        <v>1092</v>
      </c>
      <c r="B291" s="40" t="s">
        <v>1093</v>
      </c>
    </row>
    <row r="292" spans="1:2" ht="17" x14ac:dyDescent="0.2">
      <c r="A292" s="33" t="s">
        <v>1094</v>
      </c>
      <c r="B292" s="40" t="s">
        <v>1095</v>
      </c>
    </row>
    <row r="293" spans="1:2" ht="17" x14ac:dyDescent="0.2">
      <c r="A293" s="33" t="s">
        <v>1096</v>
      </c>
      <c r="B293" s="40" t="s">
        <v>1097</v>
      </c>
    </row>
    <row r="294" spans="1:2" ht="17" x14ac:dyDescent="0.2">
      <c r="A294" s="33" t="s">
        <v>527</v>
      </c>
      <c r="B294" s="40" t="s">
        <v>1098</v>
      </c>
    </row>
    <row r="295" spans="1:2" ht="17" x14ac:dyDescent="0.2">
      <c r="A295" s="33" t="s">
        <v>528</v>
      </c>
      <c r="B295" s="40" t="s">
        <v>1099</v>
      </c>
    </row>
    <row r="296" spans="1:2" ht="17" x14ac:dyDescent="0.2">
      <c r="A296" s="33" t="s">
        <v>1100</v>
      </c>
      <c r="B296" s="40" t="s">
        <v>1101</v>
      </c>
    </row>
    <row r="297" spans="1:2" ht="17" x14ac:dyDescent="0.2">
      <c r="A297" s="33" t="s">
        <v>563</v>
      </c>
      <c r="B297" s="40" t="s">
        <v>1102</v>
      </c>
    </row>
    <row r="298" spans="1:2" ht="17" x14ac:dyDescent="0.2">
      <c r="A298" s="33" t="s">
        <v>530</v>
      </c>
      <c r="B298" s="40" t="s">
        <v>1103</v>
      </c>
    </row>
    <row r="299" spans="1:2" ht="17" x14ac:dyDescent="0.2">
      <c r="A299" s="33" t="s">
        <v>1104</v>
      </c>
      <c r="B299" s="40" t="s">
        <v>1105</v>
      </c>
    </row>
    <row r="300" spans="1:2" ht="17" x14ac:dyDescent="0.2">
      <c r="A300" s="33" t="s">
        <v>1106</v>
      </c>
      <c r="B300" s="40" t="s">
        <v>1107</v>
      </c>
    </row>
    <row r="301" spans="1:2" ht="17" x14ac:dyDescent="0.2">
      <c r="A301" s="33" t="s">
        <v>546</v>
      </c>
      <c r="B301" s="40" t="s">
        <v>1108</v>
      </c>
    </row>
    <row r="302" spans="1:2" ht="17" x14ac:dyDescent="0.2">
      <c r="A302" s="33" t="s">
        <v>1109</v>
      </c>
      <c r="B302" s="40" t="s">
        <v>1110</v>
      </c>
    </row>
    <row r="303" spans="1:2" ht="17" x14ac:dyDescent="0.2">
      <c r="A303" s="33" t="s">
        <v>1111</v>
      </c>
      <c r="B303" s="40" t="s">
        <v>1112</v>
      </c>
    </row>
    <row r="304" spans="1:2" ht="17" x14ac:dyDescent="0.2">
      <c r="A304" s="33" t="s">
        <v>1113</v>
      </c>
      <c r="B304" s="40" t="s">
        <v>1114</v>
      </c>
    </row>
    <row r="305" spans="1:2" ht="17" x14ac:dyDescent="0.2">
      <c r="A305" s="33" t="s">
        <v>1115</v>
      </c>
      <c r="B305" s="40" t="s">
        <v>1116</v>
      </c>
    </row>
    <row r="306" spans="1:2" ht="17" x14ac:dyDescent="0.2">
      <c r="A306" s="33" t="s">
        <v>1117</v>
      </c>
      <c r="B306" s="40" t="s">
        <v>1118</v>
      </c>
    </row>
    <row r="307" spans="1:2" ht="17" x14ac:dyDescent="0.2">
      <c r="A307" s="33" t="s">
        <v>1119</v>
      </c>
      <c r="B307" s="40" t="s">
        <v>1120</v>
      </c>
    </row>
    <row r="308" spans="1:2" ht="17" x14ac:dyDescent="0.2">
      <c r="A308" s="33" t="s">
        <v>1121</v>
      </c>
      <c r="B308" s="40" t="s">
        <v>1122</v>
      </c>
    </row>
    <row r="309" spans="1:2" ht="17" x14ac:dyDescent="0.2">
      <c r="A309" s="33" t="s">
        <v>540</v>
      </c>
      <c r="B309" s="40" t="s">
        <v>1123</v>
      </c>
    </row>
    <row r="310" spans="1:2" ht="17" x14ac:dyDescent="0.2">
      <c r="A310" s="33" t="s">
        <v>521</v>
      </c>
      <c r="B310" s="40" t="s">
        <v>1124</v>
      </c>
    </row>
    <row r="311" spans="1:2" ht="17" x14ac:dyDescent="0.2">
      <c r="A311" s="33" t="s">
        <v>1125</v>
      </c>
      <c r="B311" s="40" t="s">
        <v>1126</v>
      </c>
    </row>
    <row r="312" spans="1:2" ht="17" x14ac:dyDescent="0.2">
      <c r="A312" s="33" t="s">
        <v>1127</v>
      </c>
      <c r="B312" s="40" t="s">
        <v>1128</v>
      </c>
    </row>
    <row r="313" spans="1:2" ht="17" x14ac:dyDescent="0.2">
      <c r="A313" s="33" t="s">
        <v>1129</v>
      </c>
      <c r="B313" s="40" t="s">
        <v>1130</v>
      </c>
    </row>
    <row r="314" spans="1:2" ht="17" x14ac:dyDescent="0.2">
      <c r="A314" s="33" t="s">
        <v>1131</v>
      </c>
      <c r="B314" s="40" t="s">
        <v>1132</v>
      </c>
    </row>
    <row r="315" spans="1:2" ht="17" x14ac:dyDescent="0.2">
      <c r="A315" s="33" t="s">
        <v>1133</v>
      </c>
      <c r="B315" s="40" t="s">
        <v>1134</v>
      </c>
    </row>
    <row r="316" spans="1:2" ht="17" x14ac:dyDescent="0.2">
      <c r="A316" s="33" t="s">
        <v>1135</v>
      </c>
      <c r="B316" s="40" t="s">
        <v>1136</v>
      </c>
    </row>
    <row r="317" spans="1:2" ht="17" x14ac:dyDescent="0.2">
      <c r="A317" s="33" t="s">
        <v>541</v>
      </c>
      <c r="B317" s="40" t="s">
        <v>1137</v>
      </c>
    </row>
    <row r="318" spans="1:2" ht="17" x14ac:dyDescent="0.2">
      <c r="A318" s="33" t="s">
        <v>556</v>
      </c>
      <c r="B318" s="40" t="s">
        <v>1138</v>
      </c>
    </row>
    <row r="319" spans="1:2" ht="17" x14ac:dyDescent="0.2">
      <c r="A319" s="33" t="s">
        <v>1139</v>
      </c>
      <c r="B319" s="40" t="s">
        <v>1140</v>
      </c>
    </row>
    <row r="320" spans="1:2" ht="17" x14ac:dyDescent="0.2">
      <c r="A320" s="33" t="s">
        <v>1141</v>
      </c>
      <c r="B320" s="40" t="s">
        <v>1142</v>
      </c>
    </row>
    <row r="321" spans="1:2" ht="17" x14ac:dyDescent="0.2">
      <c r="A321" s="33" t="s">
        <v>551</v>
      </c>
      <c r="B321" s="40" t="s">
        <v>1143</v>
      </c>
    </row>
    <row r="322" spans="1:2" ht="17" x14ac:dyDescent="0.2">
      <c r="A322" s="33" t="s">
        <v>1144</v>
      </c>
      <c r="B322" s="40" t="s">
        <v>1145</v>
      </c>
    </row>
    <row r="323" spans="1:2" ht="17" x14ac:dyDescent="0.2">
      <c r="A323" s="33" t="s">
        <v>1146</v>
      </c>
      <c r="B323" s="40" t="s">
        <v>1147</v>
      </c>
    </row>
    <row r="324" spans="1:2" ht="17" x14ac:dyDescent="0.2">
      <c r="A324" s="33" t="s">
        <v>1148</v>
      </c>
      <c r="B324" s="40" t="s">
        <v>1149</v>
      </c>
    </row>
    <row r="325" spans="1:2" ht="17" x14ac:dyDescent="0.2">
      <c r="A325" s="33" t="s">
        <v>1150</v>
      </c>
      <c r="B325" s="40" t="s">
        <v>1151</v>
      </c>
    </row>
    <row r="326" spans="1:2" ht="17" x14ac:dyDescent="0.2">
      <c r="A326" s="33" t="s">
        <v>1152</v>
      </c>
      <c r="B326" s="40" t="s">
        <v>1153</v>
      </c>
    </row>
    <row r="327" spans="1:2" ht="17" x14ac:dyDescent="0.2">
      <c r="A327" s="33" t="s">
        <v>1154</v>
      </c>
      <c r="B327" s="40" t="s">
        <v>1155</v>
      </c>
    </row>
    <row r="328" spans="1:2" ht="17" x14ac:dyDescent="0.2">
      <c r="A328" s="33" t="s">
        <v>1156</v>
      </c>
      <c r="B328" s="40" t="s">
        <v>1157</v>
      </c>
    </row>
    <row r="329" spans="1:2" ht="17" x14ac:dyDescent="0.2">
      <c r="A329" s="33" t="s">
        <v>1158</v>
      </c>
      <c r="B329" s="40" t="s">
        <v>1159</v>
      </c>
    </row>
    <row r="330" spans="1:2" ht="17" x14ac:dyDescent="0.2">
      <c r="A330" s="33" t="s">
        <v>533</v>
      </c>
      <c r="B330" s="40" t="s">
        <v>1160</v>
      </c>
    </row>
    <row r="331" spans="1:2" ht="17" x14ac:dyDescent="0.2">
      <c r="A331" s="33" t="s">
        <v>1161</v>
      </c>
      <c r="B331" s="40" t="s">
        <v>1162</v>
      </c>
    </row>
    <row r="332" spans="1:2" ht="17" x14ac:dyDescent="0.2">
      <c r="A332" s="33" t="s">
        <v>1163</v>
      </c>
      <c r="B332" s="40" t="s">
        <v>1164</v>
      </c>
    </row>
    <row r="333" spans="1:2" ht="17" x14ac:dyDescent="0.2">
      <c r="A333" s="33" t="s">
        <v>1165</v>
      </c>
      <c r="B333" s="40" t="s">
        <v>1166</v>
      </c>
    </row>
    <row r="334" spans="1:2" ht="17" x14ac:dyDescent="0.2">
      <c r="A334" s="33" t="s">
        <v>554</v>
      </c>
      <c r="B334" s="40" t="s">
        <v>1167</v>
      </c>
    </row>
    <row r="335" spans="1:2" ht="17" x14ac:dyDescent="0.2">
      <c r="A335" s="33" t="s">
        <v>1168</v>
      </c>
      <c r="B335" s="40" t="s">
        <v>1169</v>
      </c>
    </row>
    <row r="336" spans="1:2" ht="17" x14ac:dyDescent="0.2">
      <c r="A336" s="33" t="s">
        <v>1170</v>
      </c>
      <c r="B336" s="40" t="s">
        <v>1171</v>
      </c>
    </row>
    <row r="337" spans="1:2" ht="17" x14ac:dyDescent="0.2">
      <c r="A337" s="33" t="s">
        <v>1172</v>
      </c>
      <c r="B337" s="40" t="s">
        <v>1173</v>
      </c>
    </row>
    <row r="338" spans="1:2" ht="17" x14ac:dyDescent="0.2">
      <c r="A338" s="33" t="s">
        <v>1174</v>
      </c>
      <c r="B338" s="40" t="s">
        <v>1175</v>
      </c>
    </row>
    <row r="339" spans="1:2" ht="17" x14ac:dyDescent="0.2">
      <c r="A339" s="33" t="s">
        <v>1176</v>
      </c>
      <c r="B339" s="40" t="s">
        <v>1177</v>
      </c>
    </row>
    <row r="340" spans="1:2" ht="17" x14ac:dyDescent="0.2">
      <c r="A340" s="33" t="s">
        <v>1178</v>
      </c>
      <c r="B340" s="40" t="s">
        <v>1179</v>
      </c>
    </row>
    <row r="341" spans="1:2" ht="17" x14ac:dyDescent="0.2">
      <c r="A341" s="33" t="s">
        <v>1180</v>
      </c>
      <c r="B341" s="40" t="s">
        <v>1181</v>
      </c>
    </row>
    <row r="342" spans="1:2" ht="17" x14ac:dyDescent="0.2">
      <c r="A342" s="33" t="s">
        <v>542</v>
      </c>
      <c r="B342" s="40" t="s">
        <v>1182</v>
      </c>
    </row>
    <row r="343" spans="1:2" ht="17" x14ac:dyDescent="0.2">
      <c r="A343" s="33" t="s">
        <v>1183</v>
      </c>
      <c r="B343" s="40" t="s">
        <v>1184</v>
      </c>
    </row>
    <row r="344" spans="1:2" ht="17" x14ac:dyDescent="0.2">
      <c r="A344" s="33" t="s">
        <v>1185</v>
      </c>
      <c r="B344" s="40" t="s">
        <v>1186</v>
      </c>
    </row>
    <row r="345" spans="1:2" ht="17" x14ac:dyDescent="0.2">
      <c r="A345" s="33" t="s">
        <v>559</v>
      </c>
      <c r="B345" s="40" t="s">
        <v>1187</v>
      </c>
    </row>
    <row r="346" spans="1:2" ht="17" x14ac:dyDescent="0.2">
      <c r="A346" s="33" t="s">
        <v>1188</v>
      </c>
      <c r="B346" s="40" t="s">
        <v>1189</v>
      </c>
    </row>
    <row r="347" spans="1:2" ht="17" x14ac:dyDescent="0.2">
      <c r="A347" s="33" t="s">
        <v>1190</v>
      </c>
      <c r="B347" s="40" t="s">
        <v>1191</v>
      </c>
    </row>
    <row r="348" spans="1:2" ht="17" x14ac:dyDescent="0.2">
      <c r="A348" s="33" t="s">
        <v>1192</v>
      </c>
      <c r="B348" s="40" t="s">
        <v>1193</v>
      </c>
    </row>
    <row r="349" spans="1:2" ht="17" x14ac:dyDescent="0.2">
      <c r="A349" s="33" t="s">
        <v>1194</v>
      </c>
      <c r="B349" s="40" t="s">
        <v>1195</v>
      </c>
    </row>
    <row r="350" spans="1:2" ht="17" x14ac:dyDescent="0.2">
      <c r="A350" s="33" t="s">
        <v>1196</v>
      </c>
      <c r="B350" s="40" t="s">
        <v>1197</v>
      </c>
    </row>
    <row r="351" spans="1:2" ht="17" x14ac:dyDescent="0.2">
      <c r="A351" s="33" t="s">
        <v>1198</v>
      </c>
      <c r="B351" s="40" t="s">
        <v>1199</v>
      </c>
    </row>
    <row r="352" spans="1:2" ht="17" x14ac:dyDescent="0.2">
      <c r="A352" s="33" t="s">
        <v>536</v>
      </c>
      <c r="B352" s="40" t="s">
        <v>1200</v>
      </c>
    </row>
    <row r="353" spans="1:2" ht="17" x14ac:dyDescent="0.2">
      <c r="A353" s="33" t="s">
        <v>1201</v>
      </c>
      <c r="B353" s="40" t="s">
        <v>1202</v>
      </c>
    </row>
    <row r="354" spans="1:2" ht="17" x14ac:dyDescent="0.2">
      <c r="A354" s="33" t="s">
        <v>1203</v>
      </c>
      <c r="B354" s="40" t="s">
        <v>1204</v>
      </c>
    </row>
    <row r="355" spans="1:2" ht="17" x14ac:dyDescent="0.2">
      <c r="A355" s="33" t="s">
        <v>1205</v>
      </c>
      <c r="B355" s="40" t="s">
        <v>1206</v>
      </c>
    </row>
    <row r="356" spans="1:2" ht="45" x14ac:dyDescent="0.2">
      <c r="A356" s="35" t="s">
        <v>523</v>
      </c>
      <c r="B356" s="40" t="s">
        <v>1207</v>
      </c>
    </row>
    <row r="357" spans="1:2" ht="150" x14ac:dyDescent="0.2">
      <c r="A357" s="35" t="s">
        <v>525</v>
      </c>
      <c r="B357" s="40" t="s">
        <v>1208</v>
      </c>
    </row>
    <row r="358" spans="1:2" ht="150" x14ac:dyDescent="0.2">
      <c r="A358" s="35" t="s">
        <v>532</v>
      </c>
      <c r="B358" s="40" t="s">
        <v>1209</v>
      </c>
    </row>
    <row r="359" spans="1:2" ht="34" x14ac:dyDescent="0.2">
      <c r="A359" s="33" t="s">
        <v>534</v>
      </c>
      <c r="B359" s="40" t="s">
        <v>1210</v>
      </c>
    </row>
    <row r="360" spans="1:2" ht="30" x14ac:dyDescent="0.2">
      <c r="A360" s="35" t="s">
        <v>537</v>
      </c>
      <c r="B360" s="40" t="s">
        <v>1211</v>
      </c>
    </row>
    <row r="361" spans="1:2" ht="34" x14ac:dyDescent="0.2">
      <c r="A361" s="33" t="s">
        <v>539</v>
      </c>
      <c r="B361" s="40" t="s">
        <v>1212</v>
      </c>
    </row>
    <row r="362" spans="1:2" ht="51" x14ac:dyDescent="0.2">
      <c r="A362" s="33" t="s">
        <v>543</v>
      </c>
      <c r="B362" s="40" t="s">
        <v>1213</v>
      </c>
    </row>
    <row r="363" spans="1:2" ht="34" x14ac:dyDescent="0.2">
      <c r="A363" s="33" t="s">
        <v>544</v>
      </c>
      <c r="B363" s="40" t="s">
        <v>1214</v>
      </c>
    </row>
    <row r="364" spans="1:2" ht="51" x14ac:dyDescent="0.2">
      <c r="A364" s="33" t="s">
        <v>547</v>
      </c>
      <c r="B364" s="40" t="s">
        <v>1215</v>
      </c>
    </row>
    <row r="365" spans="1:2" ht="90" x14ac:dyDescent="0.2">
      <c r="A365" s="35" t="s">
        <v>550</v>
      </c>
      <c r="B365" s="40" t="s">
        <v>1216</v>
      </c>
    </row>
    <row r="366" spans="1:2" ht="45" x14ac:dyDescent="0.2">
      <c r="A366" s="35" t="s">
        <v>552</v>
      </c>
      <c r="B366" s="40" t="s">
        <v>1217</v>
      </c>
    </row>
    <row r="367" spans="1:2" ht="34" x14ac:dyDescent="0.2">
      <c r="A367" s="33" t="s">
        <v>553</v>
      </c>
      <c r="B367" s="40" t="s">
        <v>1218</v>
      </c>
    </row>
    <row r="368" spans="1:2" ht="34" x14ac:dyDescent="0.2">
      <c r="A368" s="33" t="s">
        <v>555</v>
      </c>
      <c r="B368" s="40" t="s">
        <v>1219</v>
      </c>
    </row>
    <row r="369" spans="1:2" ht="45" x14ac:dyDescent="0.2">
      <c r="A369" s="35" t="s">
        <v>560</v>
      </c>
      <c r="B369" s="40" t="s">
        <v>1220</v>
      </c>
    </row>
    <row r="370" spans="1:2" ht="45" x14ac:dyDescent="0.2">
      <c r="A370" s="35" t="s">
        <v>561</v>
      </c>
      <c r="B370" s="40" t="s">
        <v>1221</v>
      </c>
    </row>
    <row r="371" spans="1:2" x14ac:dyDescent="0.2">
      <c r="A371" s="42" t="s">
        <v>1222</v>
      </c>
      <c r="B371" s="48" t="s">
        <v>1223</v>
      </c>
    </row>
    <row r="372" spans="1:2" x14ac:dyDescent="0.2">
      <c r="A372" s="42" t="s">
        <v>1224</v>
      </c>
      <c r="B372" s="48" t="s">
        <v>1225</v>
      </c>
    </row>
    <row r="373" spans="1:2" x14ac:dyDescent="0.2">
      <c r="A373" s="42" t="s">
        <v>1226</v>
      </c>
      <c r="B373" s="48" t="s">
        <v>1227</v>
      </c>
    </row>
    <row r="374" spans="1:2" x14ac:dyDescent="0.2">
      <c r="A374" s="42" t="s">
        <v>1228</v>
      </c>
      <c r="B374" s="48" t="s">
        <v>1229</v>
      </c>
    </row>
    <row r="375" spans="1:2" x14ac:dyDescent="0.2">
      <c r="A375" s="42" t="s">
        <v>1230</v>
      </c>
      <c r="B375" s="48" t="s">
        <v>1231</v>
      </c>
    </row>
    <row r="376" spans="1:2" x14ac:dyDescent="0.2">
      <c r="A376" s="42" t="s">
        <v>1232</v>
      </c>
      <c r="B376" s="48" t="s">
        <v>1233</v>
      </c>
    </row>
    <row r="377" spans="1:2" x14ac:dyDescent="0.2">
      <c r="A377" s="43" t="s">
        <v>1234</v>
      </c>
      <c r="B377" s="47" t="s">
        <v>1235</v>
      </c>
    </row>
    <row r="378" spans="1:2" x14ac:dyDescent="0.2">
      <c r="A378" s="42" t="s">
        <v>1236</v>
      </c>
      <c r="B378" s="48" t="s">
        <v>1237</v>
      </c>
    </row>
    <row r="379" spans="1:2" x14ac:dyDescent="0.2">
      <c r="A379" s="42" t="s">
        <v>1238</v>
      </c>
      <c r="B379" s="48" t="s">
        <v>1239</v>
      </c>
    </row>
    <row r="380" spans="1:2" x14ac:dyDescent="0.2">
      <c r="A380" s="42" t="s">
        <v>1240</v>
      </c>
      <c r="B380" s="48" t="s">
        <v>1241</v>
      </c>
    </row>
    <row r="381" spans="1:2" x14ac:dyDescent="0.2">
      <c r="A381" s="42" t="s">
        <v>1242</v>
      </c>
      <c r="B381" s="48" t="s">
        <v>1243</v>
      </c>
    </row>
    <row r="382" spans="1:2" x14ac:dyDescent="0.2">
      <c r="A382" s="42" t="s">
        <v>1244</v>
      </c>
      <c r="B382" s="48" t="s">
        <v>1245</v>
      </c>
    </row>
    <row r="383" spans="1:2" x14ac:dyDescent="0.2">
      <c r="A383" s="42" t="s">
        <v>1246</v>
      </c>
      <c r="B383" s="48" t="s">
        <v>1247</v>
      </c>
    </row>
    <row r="384" spans="1:2" x14ac:dyDescent="0.2">
      <c r="A384" s="42" t="s">
        <v>1248</v>
      </c>
      <c r="B384" s="48" t="s">
        <v>1249</v>
      </c>
    </row>
    <row r="385" spans="1:2" x14ac:dyDescent="0.2">
      <c r="A385" s="42" t="s">
        <v>1250</v>
      </c>
      <c r="B385" s="49" t="s">
        <v>1251</v>
      </c>
    </row>
    <row r="386" spans="1:2" x14ac:dyDescent="0.2">
      <c r="A386" s="42" t="s">
        <v>1252</v>
      </c>
      <c r="B386" s="48" t="s">
        <v>1249</v>
      </c>
    </row>
    <row r="387" spans="1:2" x14ac:dyDescent="0.2">
      <c r="A387" s="42" t="s">
        <v>1253</v>
      </c>
      <c r="B387" s="48" t="s">
        <v>1254</v>
      </c>
    </row>
    <row r="388" spans="1:2" x14ac:dyDescent="0.2">
      <c r="A388" s="42" t="s">
        <v>1255</v>
      </c>
      <c r="B388" s="48" t="s">
        <v>1256</v>
      </c>
    </row>
    <row r="389" spans="1:2" x14ac:dyDescent="0.2">
      <c r="A389" s="42" t="s">
        <v>1257</v>
      </c>
      <c r="B389" s="48" t="s">
        <v>1258</v>
      </c>
    </row>
    <row r="390" spans="1:2" x14ac:dyDescent="0.2">
      <c r="A390" s="42" t="s">
        <v>1259</v>
      </c>
      <c r="B390" s="48" t="s">
        <v>1260</v>
      </c>
    </row>
    <row r="391" spans="1:2" x14ac:dyDescent="0.2">
      <c r="A391" s="42" t="s">
        <v>624</v>
      </c>
      <c r="B391" s="48" t="s">
        <v>1261</v>
      </c>
    </row>
    <row r="392" spans="1:2" x14ac:dyDescent="0.2">
      <c r="A392" s="42" t="s">
        <v>1262</v>
      </c>
      <c r="B392" s="48" t="s">
        <v>1263</v>
      </c>
    </row>
    <row r="393" spans="1:2" x14ac:dyDescent="0.2">
      <c r="A393" s="42" t="s">
        <v>1264</v>
      </c>
      <c r="B393" s="48" t="s">
        <v>1265</v>
      </c>
    </row>
    <row r="394" spans="1:2" x14ac:dyDescent="0.2">
      <c r="A394" s="42" t="s">
        <v>1266</v>
      </c>
      <c r="B394" s="48" t="s">
        <v>1267</v>
      </c>
    </row>
    <row r="395" spans="1:2" x14ac:dyDescent="0.2">
      <c r="A395" s="42" t="s">
        <v>1268</v>
      </c>
      <c r="B395" s="48" t="s">
        <v>1269</v>
      </c>
    </row>
    <row r="396" spans="1:2" x14ac:dyDescent="0.2">
      <c r="A396" s="42" t="s">
        <v>1270</v>
      </c>
      <c r="B396" s="48" t="s">
        <v>1271</v>
      </c>
    </row>
    <row r="397" spans="1:2" x14ac:dyDescent="0.2">
      <c r="A397" s="42" t="s">
        <v>1272</v>
      </c>
      <c r="B397" s="48" t="s">
        <v>1273</v>
      </c>
    </row>
    <row r="398" spans="1:2" x14ac:dyDescent="0.2">
      <c r="A398" s="42" t="s">
        <v>1274</v>
      </c>
      <c r="B398" s="49" t="s">
        <v>1275</v>
      </c>
    </row>
    <row r="399" spans="1:2" x14ac:dyDescent="0.2">
      <c r="A399" s="42" t="s">
        <v>1276</v>
      </c>
      <c r="B399" s="48" t="s">
        <v>1277</v>
      </c>
    </row>
    <row r="400" spans="1:2" x14ac:dyDescent="0.2">
      <c r="A400" s="42" t="s">
        <v>1278</v>
      </c>
      <c r="B400" s="48" t="s">
        <v>1279</v>
      </c>
    </row>
    <row r="401" spans="1:2" x14ac:dyDescent="0.2">
      <c r="A401" s="42" t="s">
        <v>1280</v>
      </c>
      <c r="B401" s="48" t="s">
        <v>1281</v>
      </c>
    </row>
    <row r="402" spans="1:2" x14ac:dyDescent="0.2">
      <c r="A402" s="42" t="s">
        <v>1282</v>
      </c>
      <c r="B402" s="48" t="s">
        <v>1249</v>
      </c>
    </row>
    <row r="403" spans="1:2" x14ac:dyDescent="0.2">
      <c r="A403" s="42" t="s">
        <v>1283</v>
      </c>
      <c r="B403" s="49" t="s">
        <v>1284</v>
      </c>
    </row>
    <row r="404" spans="1:2" x14ac:dyDescent="0.2">
      <c r="A404" s="42" t="s">
        <v>1285</v>
      </c>
      <c r="B404" s="48" t="s">
        <v>1286</v>
      </c>
    </row>
    <row r="405" spans="1:2" x14ac:dyDescent="0.2">
      <c r="A405" s="43" t="s">
        <v>1287</v>
      </c>
      <c r="B405" s="47" t="s">
        <v>1288</v>
      </c>
    </row>
    <row r="406" spans="1:2" x14ac:dyDescent="0.2">
      <c r="A406" s="42" t="s">
        <v>1289</v>
      </c>
      <c r="B406" s="48" t="s">
        <v>1290</v>
      </c>
    </row>
    <row r="407" spans="1:2" x14ac:dyDescent="0.2">
      <c r="A407" s="42" t="s">
        <v>1291</v>
      </c>
      <c r="B407" s="48" t="s">
        <v>1292</v>
      </c>
    </row>
    <row r="408" spans="1:2" x14ac:dyDescent="0.2">
      <c r="A408" s="42" t="s">
        <v>1293</v>
      </c>
      <c r="B408" s="48" t="s">
        <v>1294</v>
      </c>
    </row>
    <row r="409" spans="1:2" x14ac:dyDescent="0.2">
      <c r="A409" s="42" t="s">
        <v>1295</v>
      </c>
      <c r="B409" s="48" t="s">
        <v>1296</v>
      </c>
    </row>
    <row r="410" spans="1:2" x14ac:dyDescent="0.2">
      <c r="A410" s="42" t="s">
        <v>1297</v>
      </c>
      <c r="B410" s="48" t="s">
        <v>1298</v>
      </c>
    </row>
    <row r="411" spans="1:2" x14ac:dyDescent="0.2">
      <c r="A411" s="42" t="s">
        <v>1299</v>
      </c>
      <c r="B411" s="48" t="s">
        <v>1300</v>
      </c>
    </row>
    <row r="412" spans="1:2" x14ac:dyDescent="0.2">
      <c r="A412" s="42" t="s">
        <v>1301</v>
      </c>
      <c r="B412" s="48" t="s">
        <v>1302</v>
      </c>
    </row>
    <row r="413" spans="1:2" x14ac:dyDescent="0.2">
      <c r="A413" s="42" t="s">
        <v>1303</v>
      </c>
      <c r="B413" s="48" t="s">
        <v>1304</v>
      </c>
    </row>
    <row r="414" spans="1:2" x14ac:dyDescent="0.2">
      <c r="A414" s="42" t="s">
        <v>1305</v>
      </c>
      <c r="B414" s="48" t="s">
        <v>1306</v>
      </c>
    </row>
    <row r="415" spans="1:2" x14ac:dyDescent="0.2">
      <c r="A415" s="42" t="s">
        <v>1307</v>
      </c>
      <c r="B415" s="48" t="s">
        <v>1308</v>
      </c>
    </row>
    <row r="416" spans="1:2" x14ac:dyDescent="0.2">
      <c r="A416" s="42" t="s">
        <v>1309</v>
      </c>
      <c r="B416" s="48" t="s">
        <v>1310</v>
      </c>
    </row>
    <row r="417" spans="1:2" x14ac:dyDescent="0.2">
      <c r="A417" s="42" t="s">
        <v>1311</v>
      </c>
      <c r="B417" s="48" t="s">
        <v>1312</v>
      </c>
    </row>
    <row r="418" spans="1:2" x14ac:dyDescent="0.2">
      <c r="A418" s="42" t="s">
        <v>1313</v>
      </c>
      <c r="B418" s="48" t="s">
        <v>1314</v>
      </c>
    </row>
    <row r="419" spans="1:2" x14ac:dyDescent="0.2">
      <c r="A419" s="42" t="s">
        <v>1315</v>
      </c>
      <c r="B419" s="48" t="s">
        <v>1316</v>
      </c>
    </row>
    <row r="420" spans="1:2" x14ac:dyDescent="0.2">
      <c r="A420" s="42" t="s">
        <v>1317</v>
      </c>
      <c r="B420" s="49" t="s">
        <v>1318</v>
      </c>
    </row>
    <row r="421" spans="1:2" x14ac:dyDescent="0.2">
      <c r="A421" s="42" t="s">
        <v>1319</v>
      </c>
      <c r="B421" s="48" t="s">
        <v>1320</v>
      </c>
    </row>
    <row r="422" spans="1:2" x14ac:dyDescent="0.2">
      <c r="A422" s="42" t="s">
        <v>1321</v>
      </c>
      <c r="B422" s="48" t="s">
        <v>1322</v>
      </c>
    </row>
    <row r="423" spans="1:2" x14ac:dyDescent="0.2">
      <c r="A423" s="42" t="s">
        <v>1323</v>
      </c>
      <c r="B423" s="48" t="s">
        <v>1249</v>
      </c>
    </row>
    <row r="424" spans="1:2" x14ac:dyDescent="0.2">
      <c r="A424" s="42" t="s">
        <v>1324</v>
      </c>
      <c r="B424" s="48" t="s">
        <v>1325</v>
      </c>
    </row>
    <row r="425" spans="1:2" x14ac:dyDescent="0.2">
      <c r="A425" s="42" t="s">
        <v>1326</v>
      </c>
      <c r="B425" s="48" t="s">
        <v>1327</v>
      </c>
    </row>
    <row r="426" spans="1:2" x14ac:dyDescent="0.2">
      <c r="A426" s="42" t="s">
        <v>1328</v>
      </c>
      <c r="B426" s="48" t="s">
        <v>1329</v>
      </c>
    </row>
    <row r="427" spans="1:2" x14ac:dyDescent="0.2">
      <c r="A427" s="42" t="s">
        <v>1330</v>
      </c>
      <c r="B427" s="48" t="s">
        <v>1331</v>
      </c>
    </row>
    <row r="428" spans="1:2" x14ac:dyDescent="0.2">
      <c r="A428" s="42" t="s">
        <v>1332</v>
      </c>
      <c r="B428" s="48" t="s">
        <v>1333</v>
      </c>
    </row>
    <row r="429" spans="1:2" x14ac:dyDescent="0.2">
      <c r="A429" s="42" t="s">
        <v>1334</v>
      </c>
      <c r="B429" s="49" t="s">
        <v>1335</v>
      </c>
    </row>
    <row r="430" spans="1:2" x14ac:dyDescent="0.2">
      <c r="A430" s="42" t="s">
        <v>1336</v>
      </c>
      <c r="B430" s="48" t="s">
        <v>1337</v>
      </c>
    </row>
    <row r="431" spans="1:2" x14ac:dyDescent="0.2">
      <c r="A431" s="42" t="s">
        <v>1338</v>
      </c>
      <c r="B431" s="48" t="s">
        <v>1339</v>
      </c>
    </row>
    <row r="432" spans="1:2" x14ac:dyDescent="0.2">
      <c r="A432" s="42" t="s">
        <v>1340</v>
      </c>
      <c r="B432" s="48" t="s">
        <v>1341</v>
      </c>
    </row>
    <row r="433" spans="1:2" x14ac:dyDescent="0.2">
      <c r="A433" s="42" t="s">
        <v>1342</v>
      </c>
      <c r="B433" s="48" t="s">
        <v>1343</v>
      </c>
    </row>
    <row r="434" spans="1:2" x14ac:dyDescent="0.2">
      <c r="A434" s="42" t="s">
        <v>1344</v>
      </c>
      <c r="B434" s="48" t="s">
        <v>1345</v>
      </c>
    </row>
    <row r="435" spans="1:2" x14ac:dyDescent="0.2">
      <c r="A435" s="42" t="s">
        <v>1346</v>
      </c>
      <c r="B435" s="48" t="s">
        <v>1347</v>
      </c>
    </row>
    <row r="436" spans="1:2" x14ac:dyDescent="0.2">
      <c r="A436" s="42" t="s">
        <v>1348</v>
      </c>
      <c r="B436" s="48" t="s">
        <v>1349</v>
      </c>
    </row>
    <row r="437" spans="1:2" x14ac:dyDescent="0.2">
      <c r="A437" s="42" t="s">
        <v>1350</v>
      </c>
      <c r="B437" s="48" t="s">
        <v>1351</v>
      </c>
    </row>
    <row r="438" spans="1:2" x14ac:dyDescent="0.2">
      <c r="A438" s="42" t="s">
        <v>1352</v>
      </c>
      <c r="B438" s="48" t="s">
        <v>1353</v>
      </c>
    </row>
    <row r="439" spans="1:2" x14ac:dyDescent="0.2">
      <c r="A439" s="42" t="s">
        <v>1354</v>
      </c>
      <c r="B439" s="48" t="s">
        <v>1355</v>
      </c>
    </row>
    <row r="440" spans="1:2" x14ac:dyDescent="0.2">
      <c r="A440" s="42" t="s">
        <v>1356</v>
      </c>
      <c r="B440" s="49" t="s">
        <v>1357</v>
      </c>
    </row>
    <row r="441" spans="1:2" x14ac:dyDescent="0.2">
      <c r="A441" s="42" t="s">
        <v>1358</v>
      </c>
      <c r="B441" s="48" t="s">
        <v>1359</v>
      </c>
    </row>
    <row r="442" spans="1:2" x14ac:dyDescent="0.2">
      <c r="A442" s="42" t="s">
        <v>1360</v>
      </c>
      <c r="B442" s="48" t="s">
        <v>1361</v>
      </c>
    </row>
    <row r="443" spans="1:2" x14ac:dyDescent="0.2">
      <c r="A443" s="42" t="s">
        <v>1362</v>
      </c>
      <c r="B443" s="48" t="s">
        <v>1363</v>
      </c>
    </row>
    <row r="444" spans="1:2" x14ac:dyDescent="0.2">
      <c r="A444" s="42" t="s">
        <v>1364</v>
      </c>
      <c r="B444" s="48" t="s">
        <v>1249</v>
      </c>
    </row>
    <row r="445" spans="1:2" x14ac:dyDescent="0.2">
      <c r="A445" s="42" t="s">
        <v>1365</v>
      </c>
      <c r="B445" s="48" t="s">
        <v>1366</v>
      </c>
    </row>
    <row r="446" spans="1:2" x14ac:dyDescent="0.2">
      <c r="A446" s="42" t="s">
        <v>1367</v>
      </c>
      <c r="B446" s="48" t="s">
        <v>1368</v>
      </c>
    </row>
    <row r="447" spans="1:2" x14ac:dyDescent="0.2">
      <c r="A447" s="42" t="s">
        <v>1369</v>
      </c>
      <c r="B447" s="48" t="s">
        <v>1370</v>
      </c>
    </row>
    <row r="448" spans="1:2" x14ac:dyDescent="0.2">
      <c r="A448" s="42" t="s">
        <v>1371</v>
      </c>
      <c r="B448" s="48" t="s">
        <v>1372</v>
      </c>
    </row>
    <row r="449" spans="1:2" x14ac:dyDescent="0.2">
      <c r="A449" s="42" t="s">
        <v>1373</v>
      </c>
      <c r="B449" s="49" t="s">
        <v>1374</v>
      </c>
    </row>
    <row r="450" spans="1:2" x14ac:dyDescent="0.2">
      <c r="A450" s="42" t="s">
        <v>1375</v>
      </c>
      <c r="B450" s="48" t="s">
        <v>1376</v>
      </c>
    </row>
    <row r="451" spans="1:2" x14ac:dyDescent="0.2">
      <c r="A451" s="42" t="s">
        <v>1377</v>
      </c>
      <c r="B451" s="48" t="s">
        <v>1378</v>
      </c>
    </row>
    <row r="452" spans="1:2" x14ac:dyDescent="0.2">
      <c r="A452" s="42" t="s">
        <v>1379</v>
      </c>
      <c r="B452" s="48" t="s">
        <v>1380</v>
      </c>
    </row>
    <row r="453" spans="1:2" x14ac:dyDescent="0.2">
      <c r="A453" s="42" t="s">
        <v>1381</v>
      </c>
      <c r="B453" s="49" t="s">
        <v>1382</v>
      </c>
    </row>
    <row r="454" spans="1:2" x14ac:dyDescent="0.2">
      <c r="A454" s="42" t="s">
        <v>1383</v>
      </c>
      <c r="B454" s="49" t="s">
        <v>1384</v>
      </c>
    </row>
    <row r="455" spans="1:2" x14ac:dyDescent="0.2">
      <c r="A455" s="42" t="s">
        <v>1385</v>
      </c>
      <c r="B455" s="48" t="s">
        <v>1386</v>
      </c>
    </row>
    <row r="456" spans="1:2" x14ac:dyDescent="0.2">
      <c r="A456" s="42" t="s">
        <v>1387</v>
      </c>
      <c r="B456" s="48" t="s">
        <v>1388</v>
      </c>
    </row>
    <row r="457" spans="1:2" x14ac:dyDescent="0.2">
      <c r="A457" s="42" t="s">
        <v>1389</v>
      </c>
      <c r="B457" s="48" t="s">
        <v>1390</v>
      </c>
    </row>
    <row r="458" spans="1:2" x14ac:dyDescent="0.2">
      <c r="A458" s="46" t="s">
        <v>612</v>
      </c>
      <c r="B458" s="45" t="s">
        <v>1391</v>
      </c>
    </row>
    <row r="459" spans="1:2" x14ac:dyDescent="0.2">
      <c r="A459" s="42" t="s">
        <v>1392</v>
      </c>
      <c r="B459" s="48" t="s">
        <v>1393</v>
      </c>
    </row>
    <row r="460" spans="1:2" x14ac:dyDescent="0.2">
      <c r="A460" s="42" t="s">
        <v>1394</v>
      </c>
      <c r="B460" s="48" t="s">
        <v>1395</v>
      </c>
    </row>
    <row r="461" spans="1:2" x14ac:dyDescent="0.2">
      <c r="A461" s="42" t="s">
        <v>1396</v>
      </c>
      <c r="B461" s="48" t="s">
        <v>1397</v>
      </c>
    </row>
    <row r="462" spans="1:2" x14ac:dyDescent="0.2">
      <c r="A462" s="42" t="s">
        <v>1398</v>
      </c>
      <c r="B462" s="48" t="s">
        <v>1399</v>
      </c>
    </row>
    <row r="463" spans="1:2" x14ac:dyDescent="0.2">
      <c r="A463" s="42" t="s">
        <v>1400</v>
      </c>
      <c r="B463" s="48" t="s">
        <v>1401</v>
      </c>
    </row>
    <row r="464" spans="1:2" x14ac:dyDescent="0.2">
      <c r="A464" s="42" t="s">
        <v>1402</v>
      </c>
      <c r="B464" s="48" t="s">
        <v>1403</v>
      </c>
    </row>
    <row r="465" spans="1:2" x14ac:dyDescent="0.2">
      <c r="A465" s="42" t="s">
        <v>1404</v>
      </c>
      <c r="B465" s="48" t="s">
        <v>1405</v>
      </c>
    </row>
    <row r="466" spans="1:2" x14ac:dyDescent="0.2">
      <c r="A466" s="42" t="s">
        <v>1406</v>
      </c>
      <c r="B466" s="48" t="s">
        <v>1407</v>
      </c>
    </row>
    <row r="467" spans="1:2" x14ac:dyDescent="0.2">
      <c r="A467" s="42" t="s">
        <v>1408</v>
      </c>
      <c r="B467" s="48" t="s">
        <v>1409</v>
      </c>
    </row>
    <row r="468" spans="1:2" x14ac:dyDescent="0.2">
      <c r="A468" s="42" t="s">
        <v>1410</v>
      </c>
      <c r="B468" s="48" t="s">
        <v>1411</v>
      </c>
    </row>
    <row r="469" spans="1:2" x14ac:dyDescent="0.2">
      <c r="A469" s="42" t="s">
        <v>1412</v>
      </c>
      <c r="B469" s="48" t="s">
        <v>1413</v>
      </c>
    </row>
    <row r="470" spans="1:2" x14ac:dyDescent="0.2">
      <c r="A470" s="42" t="s">
        <v>1414</v>
      </c>
      <c r="B470" s="48" t="s">
        <v>1415</v>
      </c>
    </row>
    <row r="471" spans="1:2" x14ac:dyDescent="0.2">
      <c r="A471" s="42" t="s">
        <v>1416</v>
      </c>
      <c r="B471" s="48" t="s">
        <v>1417</v>
      </c>
    </row>
    <row r="472" spans="1:2" x14ac:dyDescent="0.2">
      <c r="A472" s="42" t="s">
        <v>1418</v>
      </c>
      <c r="B472" s="48" t="s">
        <v>1419</v>
      </c>
    </row>
    <row r="473" spans="1:2" x14ac:dyDescent="0.2">
      <c r="A473" s="42" t="s">
        <v>1420</v>
      </c>
      <c r="B473" s="48" t="s">
        <v>1421</v>
      </c>
    </row>
    <row r="474" spans="1:2" x14ac:dyDescent="0.2">
      <c r="A474" s="42" t="s">
        <v>1422</v>
      </c>
      <c r="B474" s="49" t="s">
        <v>1423</v>
      </c>
    </row>
    <row r="475" spans="1:2" x14ac:dyDescent="0.2">
      <c r="A475" s="42" t="s">
        <v>1424</v>
      </c>
      <c r="B475" s="48" t="s">
        <v>1425</v>
      </c>
    </row>
    <row r="476" spans="1:2" x14ac:dyDescent="0.2">
      <c r="A476" s="42" t="s">
        <v>1426</v>
      </c>
      <c r="B476" s="48" t="s">
        <v>1427</v>
      </c>
    </row>
    <row r="477" spans="1:2" x14ac:dyDescent="0.2">
      <c r="A477" s="42" t="s">
        <v>1428</v>
      </c>
      <c r="B477" s="48" t="s">
        <v>1429</v>
      </c>
    </row>
    <row r="478" spans="1:2" x14ac:dyDescent="0.2">
      <c r="A478" s="42" t="s">
        <v>1430</v>
      </c>
      <c r="B478" s="48" t="s">
        <v>1431</v>
      </c>
    </row>
    <row r="479" spans="1:2" x14ac:dyDescent="0.2">
      <c r="A479" s="42" t="s">
        <v>1432</v>
      </c>
      <c r="B479" s="48" t="s">
        <v>1433</v>
      </c>
    </row>
    <row r="480" spans="1:2" x14ac:dyDescent="0.2">
      <c r="A480" s="42" t="s">
        <v>1434</v>
      </c>
      <c r="B480" s="48" t="s">
        <v>1435</v>
      </c>
    </row>
    <row r="481" spans="1:2" x14ac:dyDescent="0.2">
      <c r="A481" s="42" t="s">
        <v>1436</v>
      </c>
      <c r="B481" s="48" t="s">
        <v>1437</v>
      </c>
    </row>
    <row r="482" spans="1:2" x14ac:dyDescent="0.2">
      <c r="A482" s="42" t="s">
        <v>1438</v>
      </c>
      <c r="B482" s="48" t="s">
        <v>1439</v>
      </c>
    </row>
    <row r="483" spans="1:2" x14ac:dyDescent="0.2">
      <c r="A483" s="42" t="s">
        <v>1440</v>
      </c>
      <c r="B483" s="48" t="s">
        <v>1441</v>
      </c>
    </row>
    <row r="484" spans="1:2" x14ac:dyDescent="0.2">
      <c r="A484" s="42" t="s">
        <v>1442</v>
      </c>
      <c r="B484" s="48" t="s">
        <v>1443</v>
      </c>
    </row>
    <row r="485" spans="1:2" x14ac:dyDescent="0.2">
      <c r="A485" s="42" t="s">
        <v>1444</v>
      </c>
      <c r="B485" s="48" t="s">
        <v>1445</v>
      </c>
    </row>
    <row r="486" spans="1:2" x14ac:dyDescent="0.2">
      <c r="A486" s="42" t="s">
        <v>1446</v>
      </c>
      <c r="B486" s="48" t="s">
        <v>1447</v>
      </c>
    </row>
    <row r="487" spans="1:2" x14ac:dyDescent="0.2">
      <c r="A487" s="42" t="s">
        <v>1448</v>
      </c>
      <c r="B487" s="48" t="s">
        <v>1449</v>
      </c>
    </row>
    <row r="488" spans="1:2" x14ac:dyDescent="0.2">
      <c r="A488" s="42" t="s">
        <v>1450</v>
      </c>
      <c r="B488" s="48" t="s">
        <v>1451</v>
      </c>
    </row>
    <row r="489" spans="1:2" x14ac:dyDescent="0.2">
      <c r="A489" s="42" t="s">
        <v>1452</v>
      </c>
      <c r="B489" s="49" t="s">
        <v>1453</v>
      </c>
    </row>
    <row r="490" spans="1:2" x14ac:dyDescent="0.2">
      <c r="A490" s="42" t="s">
        <v>1454</v>
      </c>
      <c r="B490" s="48" t="s">
        <v>1455</v>
      </c>
    </row>
    <row r="491" spans="1:2" x14ac:dyDescent="0.2">
      <c r="A491" s="42" t="s">
        <v>1456</v>
      </c>
      <c r="B491" s="48" t="s">
        <v>1457</v>
      </c>
    </row>
    <row r="492" spans="1:2" x14ac:dyDescent="0.2">
      <c r="A492" s="42" t="s">
        <v>1458</v>
      </c>
      <c r="B492" s="48" t="s">
        <v>1459</v>
      </c>
    </row>
    <row r="493" spans="1:2" x14ac:dyDescent="0.2">
      <c r="A493" s="42" t="s">
        <v>1460</v>
      </c>
      <c r="B493" s="48" t="s">
        <v>1461</v>
      </c>
    </row>
    <row r="494" spans="1:2" x14ac:dyDescent="0.2">
      <c r="A494" s="42" t="s">
        <v>1462</v>
      </c>
      <c r="B494" s="48" t="s">
        <v>1463</v>
      </c>
    </row>
    <row r="495" spans="1:2" x14ac:dyDescent="0.2">
      <c r="A495" s="42" t="s">
        <v>1464</v>
      </c>
      <c r="B495" s="48" t="s">
        <v>1249</v>
      </c>
    </row>
    <row r="496" spans="1:2" x14ac:dyDescent="0.2">
      <c r="A496" s="42" t="s">
        <v>1465</v>
      </c>
      <c r="B496" s="48" t="s">
        <v>1466</v>
      </c>
    </row>
    <row r="497" spans="1:2" x14ac:dyDescent="0.2">
      <c r="A497" s="42" t="s">
        <v>1467</v>
      </c>
      <c r="B497" s="48" t="s">
        <v>1468</v>
      </c>
    </row>
    <row r="498" spans="1:2" x14ac:dyDescent="0.2">
      <c r="A498" s="42" t="s">
        <v>1469</v>
      </c>
      <c r="B498" s="48" t="s">
        <v>1470</v>
      </c>
    </row>
    <row r="499" spans="1:2" x14ac:dyDescent="0.2">
      <c r="A499" s="42" t="s">
        <v>1471</v>
      </c>
      <c r="B499" s="48" t="s">
        <v>1472</v>
      </c>
    </row>
    <row r="500" spans="1:2" x14ac:dyDescent="0.2">
      <c r="A500" s="42" t="s">
        <v>1473</v>
      </c>
      <c r="B500" s="48" t="s">
        <v>1474</v>
      </c>
    </row>
    <row r="501" spans="1:2" x14ac:dyDescent="0.2">
      <c r="A501" s="42" t="s">
        <v>1475</v>
      </c>
      <c r="B501" s="48" t="s">
        <v>1476</v>
      </c>
    </row>
    <row r="502" spans="1:2" x14ac:dyDescent="0.2">
      <c r="A502" s="42" t="s">
        <v>1477</v>
      </c>
      <c r="B502" s="48" t="s">
        <v>1478</v>
      </c>
    </row>
    <row r="503" spans="1:2" x14ac:dyDescent="0.2">
      <c r="A503" s="42" t="s">
        <v>1479</v>
      </c>
      <c r="B503" s="48" t="s">
        <v>1480</v>
      </c>
    </row>
    <row r="504" spans="1:2" x14ac:dyDescent="0.2">
      <c r="A504" s="42" t="s">
        <v>1481</v>
      </c>
      <c r="B504" s="48" t="s">
        <v>1482</v>
      </c>
    </row>
    <row r="505" spans="1:2" x14ac:dyDescent="0.2">
      <c r="A505" s="42" t="s">
        <v>1483</v>
      </c>
      <c r="B505" s="48" t="s">
        <v>1484</v>
      </c>
    </row>
    <row r="506" spans="1:2" x14ac:dyDescent="0.2">
      <c r="A506" s="42" t="s">
        <v>1485</v>
      </c>
      <c r="B506" s="48" t="s">
        <v>1486</v>
      </c>
    </row>
    <row r="507" spans="1:2" x14ac:dyDescent="0.2">
      <c r="A507" s="42" t="s">
        <v>1487</v>
      </c>
      <c r="B507" s="48" t="s">
        <v>1488</v>
      </c>
    </row>
    <row r="508" spans="1:2" x14ac:dyDescent="0.2">
      <c r="A508" s="42" t="s">
        <v>1489</v>
      </c>
      <c r="B508" s="48" t="s">
        <v>1490</v>
      </c>
    </row>
    <row r="509" spans="1:2" x14ac:dyDescent="0.2">
      <c r="A509" s="42" t="s">
        <v>1491</v>
      </c>
      <c r="B509" s="48" t="s">
        <v>1492</v>
      </c>
    </row>
    <row r="510" spans="1:2" x14ac:dyDescent="0.2">
      <c r="A510" s="42" t="s">
        <v>1493</v>
      </c>
      <c r="B510" s="48" t="s">
        <v>1494</v>
      </c>
    </row>
    <row r="511" spans="1:2" x14ac:dyDescent="0.2">
      <c r="A511" s="42" t="s">
        <v>1495</v>
      </c>
      <c r="B511" s="48" t="s">
        <v>1249</v>
      </c>
    </row>
    <row r="512" spans="1:2" x14ac:dyDescent="0.2">
      <c r="A512" s="42" t="s">
        <v>1496</v>
      </c>
      <c r="B512" s="48" t="s">
        <v>1497</v>
      </c>
    </row>
    <row r="513" spans="1:2" x14ac:dyDescent="0.2">
      <c r="A513" s="42" t="s">
        <v>1498</v>
      </c>
      <c r="B513" s="48" t="s">
        <v>1249</v>
      </c>
    </row>
    <row r="514" spans="1:2" x14ac:dyDescent="0.2">
      <c r="A514" s="42" t="s">
        <v>1499</v>
      </c>
      <c r="B514" s="48" t="s">
        <v>1249</v>
      </c>
    </row>
    <row r="515" spans="1:2" x14ac:dyDescent="0.2">
      <c r="A515" s="42" t="s">
        <v>1500</v>
      </c>
      <c r="B515" s="48" t="s">
        <v>1501</v>
      </c>
    </row>
    <row r="516" spans="1:2" x14ac:dyDescent="0.2">
      <c r="A516" s="42" t="s">
        <v>1502</v>
      </c>
      <c r="B516" s="48" t="s">
        <v>1503</v>
      </c>
    </row>
    <row r="517" spans="1:2" x14ac:dyDescent="0.2">
      <c r="A517" s="42" t="s">
        <v>1504</v>
      </c>
      <c r="B517" s="48" t="s">
        <v>1505</v>
      </c>
    </row>
    <row r="518" spans="1:2" x14ac:dyDescent="0.2">
      <c r="A518" s="42" t="s">
        <v>1506</v>
      </c>
      <c r="B518" s="48" t="s">
        <v>1507</v>
      </c>
    </row>
    <row r="519" spans="1:2" x14ac:dyDescent="0.2">
      <c r="A519" s="42" t="s">
        <v>1508</v>
      </c>
      <c r="B519" s="48" t="s">
        <v>1509</v>
      </c>
    </row>
    <row r="520" spans="1:2" x14ac:dyDescent="0.2">
      <c r="A520" s="42" t="s">
        <v>1510</v>
      </c>
      <c r="B520" s="48" t="s">
        <v>1511</v>
      </c>
    </row>
    <row r="521" spans="1:2" x14ac:dyDescent="0.2">
      <c r="A521" s="42" t="s">
        <v>1512</v>
      </c>
      <c r="B521" s="48" t="s">
        <v>1513</v>
      </c>
    </row>
    <row r="522" spans="1:2" x14ac:dyDescent="0.2">
      <c r="A522" s="42" t="s">
        <v>1514</v>
      </c>
      <c r="B522" s="48" t="s">
        <v>1515</v>
      </c>
    </row>
    <row r="523" spans="1:2" x14ac:dyDescent="0.2">
      <c r="A523" s="42" t="s">
        <v>1516</v>
      </c>
      <c r="B523" s="48" t="s">
        <v>1517</v>
      </c>
    </row>
    <row r="524" spans="1:2" x14ac:dyDescent="0.2">
      <c r="A524" s="42" t="s">
        <v>1518</v>
      </c>
      <c r="B524" s="48" t="s">
        <v>1519</v>
      </c>
    </row>
    <row r="525" spans="1:2" x14ac:dyDescent="0.2">
      <c r="A525" s="42" t="s">
        <v>1520</v>
      </c>
      <c r="B525" s="48" t="s">
        <v>1521</v>
      </c>
    </row>
    <row r="526" spans="1:2" x14ac:dyDescent="0.2">
      <c r="A526" s="42" t="s">
        <v>1522</v>
      </c>
      <c r="B526" s="48" t="s">
        <v>1523</v>
      </c>
    </row>
    <row r="527" spans="1:2" x14ac:dyDescent="0.2">
      <c r="A527" s="42" t="s">
        <v>1524</v>
      </c>
      <c r="B527" s="48" t="s">
        <v>1525</v>
      </c>
    </row>
    <row r="528" spans="1:2" x14ac:dyDescent="0.2">
      <c r="A528" s="42" t="s">
        <v>1526</v>
      </c>
      <c r="B528" s="48" t="s">
        <v>1527</v>
      </c>
    </row>
    <row r="529" spans="1:2" x14ac:dyDescent="0.2">
      <c r="A529" s="42" t="s">
        <v>1528</v>
      </c>
      <c r="B529" s="48" t="s">
        <v>1249</v>
      </c>
    </row>
    <row r="530" spans="1:2" x14ac:dyDescent="0.2">
      <c r="A530" s="42" t="s">
        <v>1529</v>
      </c>
      <c r="B530" s="48" t="s">
        <v>1530</v>
      </c>
    </row>
    <row r="531" spans="1:2" x14ac:dyDescent="0.2">
      <c r="A531" s="42" t="s">
        <v>1531</v>
      </c>
      <c r="B531" s="49" t="s">
        <v>1532</v>
      </c>
    </row>
    <row r="532" spans="1:2" x14ac:dyDescent="0.2">
      <c r="A532" s="42" t="s">
        <v>1533</v>
      </c>
      <c r="B532" s="49" t="s">
        <v>1534</v>
      </c>
    </row>
    <row r="533" spans="1:2" x14ac:dyDescent="0.2">
      <c r="A533" s="42" t="s">
        <v>1535</v>
      </c>
      <c r="B533" s="48" t="s">
        <v>1536</v>
      </c>
    </row>
    <row r="534" spans="1:2" x14ac:dyDescent="0.2">
      <c r="A534" s="42" t="s">
        <v>1537</v>
      </c>
      <c r="B534" s="48" t="s">
        <v>1538</v>
      </c>
    </row>
    <row r="535" spans="1:2" x14ac:dyDescent="0.2">
      <c r="A535" s="42" t="s">
        <v>1539</v>
      </c>
      <c r="B535" s="48" t="s">
        <v>1540</v>
      </c>
    </row>
    <row r="536" spans="1:2" x14ac:dyDescent="0.2">
      <c r="A536" s="42" t="s">
        <v>1541</v>
      </c>
      <c r="B536" s="48" t="s">
        <v>1542</v>
      </c>
    </row>
    <row r="537" spans="1:2" x14ac:dyDescent="0.2">
      <c r="A537" s="42" t="s">
        <v>1543</v>
      </c>
      <c r="B537" s="48" t="s">
        <v>1249</v>
      </c>
    </row>
    <row r="538" spans="1:2" x14ac:dyDescent="0.2">
      <c r="A538" s="42" t="s">
        <v>1544</v>
      </c>
      <c r="B538" s="48" t="s">
        <v>1249</v>
      </c>
    </row>
    <row r="539" spans="1:2" x14ac:dyDescent="0.2">
      <c r="A539" s="42" t="s">
        <v>1545</v>
      </c>
      <c r="B539" s="48" t="s">
        <v>1546</v>
      </c>
    </row>
    <row r="540" spans="1:2" x14ac:dyDescent="0.2">
      <c r="A540" s="42" t="s">
        <v>1547</v>
      </c>
      <c r="B540" s="48" t="s">
        <v>1548</v>
      </c>
    </row>
    <row r="541" spans="1:2" x14ac:dyDescent="0.2">
      <c r="A541" s="42" t="s">
        <v>1549</v>
      </c>
      <c r="B541" s="48" t="s">
        <v>1550</v>
      </c>
    </row>
    <row r="542" spans="1:2" x14ac:dyDescent="0.2">
      <c r="A542" s="42" t="s">
        <v>1551</v>
      </c>
      <c r="B542" s="48" t="s">
        <v>1552</v>
      </c>
    </row>
    <row r="543" spans="1:2" x14ac:dyDescent="0.2">
      <c r="A543" s="42" t="s">
        <v>1553</v>
      </c>
      <c r="B543" s="48" t="s">
        <v>1554</v>
      </c>
    </row>
    <row r="544" spans="1:2" x14ac:dyDescent="0.2">
      <c r="A544" s="42" t="s">
        <v>1555</v>
      </c>
      <c r="B544" s="48" t="s">
        <v>1556</v>
      </c>
    </row>
    <row r="545" spans="1:2" x14ac:dyDescent="0.2">
      <c r="A545" s="42" t="s">
        <v>1557</v>
      </c>
      <c r="B545" s="48" t="s">
        <v>1558</v>
      </c>
    </row>
    <row r="546" spans="1:2" x14ac:dyDescent="0.2">
      <c r="A546" s="42" t="s">
        <v>1559</v>
      </c>
      <c r="B546" s="49" t="s">
        <v>1560</v>
      </c>
    </row>
    <row r="547" spans="1:2" x14ac:dyDescent="0.2">
      <c r="A547" s="42" t="s">
        <v>1561</v>
      </c>
      <c r="B547" s="48" t="s">
        <v>1562</v>
      </c>
    </row>
    <row r="548" spans="1:2" x14ac:dyDescent="0.2">
      <c r="A548" s="42" t="s">
        <v>1563</v>
      </c>
      <c r="B548" s="48" t="s">
        <v>1564</v>
      </c>
    </row>
    <row r="549" spans="1:2" x14ac:dyDescent="0.2">
      <c r="A549" s="42" t="s">
        <v>1565</v>
      </c>
      <c r="B549" s="48" t="s">
        <v>1566</v>
      </c>
    </row>
    <row r="550" spans="1:2" x14ac:dyDescent="0.2">
      <c r="A550" s="42" t="s">
        <v>1567</v>
      </c>
      <c r="B550" s="48" t="s">
        <v>1568</v>
      </c>
    </row>
    <row r="551" spans="1:2" x14ac:dyDescent="0.2">
      <c r="A551" s="42" t="s">
        <v>1569</v>
      </c>
      <c r="B551" s="49" t="s">
        <v>1570</v>
      </c>
    </row>
    <row r="552" spans="1:2" x14ac:dyDescent="0.2">
      <c r="A552" s="42" t="s">
        <v>1571</v>
      </c>
      <c r="B552" s="48" t="s">
        <v>1572</v>
      </c>
    </row>
    <row r="553" spans="1:2" x14ac:dyDescent="0.2">
      <c r="A553" s="42" t="s">
        <v>1573</v>
      </c>
      <c r="B553" s="48" t="s">
        <v>1574</v>
      </c>
    </row>
    <row r="554" spans="1:2" x14ac:dyDescent="0.2">
      <c r="A554" s="42" t="s">
        <v>1575</v>
      </c>
      <c r="B554" s="49" t="s">
        <v>1576</v>
      </c>
    </row>
    <row r="555" spans="1:2" x14ac:dyDescent="0.2">
      <c r="A555" s="42" t="s">
        <v>1577</v>
      </c>
      <c r="B555" s="48" t="s">
        <v>1578</v>
      </c>
    </row>
    <row r="556" spans="1:2" x14ac:dyDescent="0.2">
      <c r="A556" s="42" t="s">
        <v>1579</v>
      </c>
      <c r="B556" s="48" t="s">
        <v>1580</v>
      </c>
    </row>
    <row r="557" spans="1:2" x14ac:dyDescent="0.2">
      <c r="A557" s="42" t="s">
        <v>1581</v>
      </c>
      <c r="B557" s="48" t="s">
        <v>1582</v>
      </c>
    </row>
    <row r="558" spans="1:2" x14ac:dyDescent="0.2">
      <c r="A558" s="42" t="s">
        <v>1583</v>
      </c>
      <c r="B558" s="48" t="s">
        <v>1584</v>
      </c>
    </row>
    <row r="559" spans="1:2" x14ac:dyDescent="0.2">
      <c r="A559" s="42" t="s">
        <v>1585</v>
      </c>
      <c r="B559" s="48" t="s">
        <v>1586</v>
      </c>
    </row>
    <row r="560" spans="1:2" x14ac:dyDescent="0.2">
      <c r="A560" s="42" t="s">
        <v>1587</v>
      </c>
      <c r="B560" s="48" t="s">
        <v>1588</v>
      </c>
    </row>
    <row r="561" spans="1:2" x14ac:dyDescent="0.2">
      <c r="A561" s="42" t="s">
        <v>1589</v>
      </c>
      <c r="B561" s="48" t="s">
        <v>1590</v>
      </c>
    </row>
    <row r="562" spans="1:2" x14ac:dyDescent="0.2">
      <c r="A562" s="42" t="s">
        <v>1591</v>
      </c>
      <c r="B562" s="48" t="s">
        <v>1249</v>
      </c>
    </row>
    <row r="563" spans="1:2" x14ac:dyDescent="0.2">
      <c r="A563" s="42" t="s">
        <v>1592</v>
      </c>
      <c r="B563" s="48" t="s">
        <v>1593</v>
      </c>
    </row>
    <row r="564" spans="1:2" x14ac:dyDescent="0.2">
      <c r="A564" s="42" t="s">
        <v>1594</v>
      </c>
      <c r="B564" s="48" t="s">
        <v>1595</v>
      </c>
    </row>
    <row r="565" spans="1:2" x14ac:dyDescent="0.2">
      <c r="A565" s="42" t="s">
        <v>1596</v>
      </c>
      <c r="B565" s="49" t="s">
        <v>1597</v>
      </c>
    </row>
    <row r="566" spans="1:2" x14ac:dyDescent="0.2">
      <c r="A566" s="42" t="s">
        <v>1598</v>
      </c>
      <c r="B566" s="48" t="s">
        <v>1599</v>
      </c>
    </row>
    <row r="567" spans="1:2" x14ac:dyDescent="0.2">
      <c r="A567" s="42" t="s">
        <v>1600</v>
      </c>
      <c r="B567" s="48" t="s">
        <v>1249</v>
      </c>
    </row>
    <row r="568" spans="1:2" x14ac:dyDescent="0.2">
      <c r="A568" s="42" t="s">
        <v>1601</v>
      </c>
      <c r="B568" s="48" t="s">
        <v>1602</v>
      </c>
    </row>
    <row r="569" spans="1:2" x14ac:dyDescent="0.2">
      <c r="A569" s="42" t="s">
        <v>1603</v>
      </c>
      <c r="B569" s="48" t="s">
        <v>1604</v>
      </c>
    </row>
    <row r="570" spans="1:2" x14ac:dyDescent="0.2">
      <c r="A570" s="42" t="s">
        <v>1605</v>
      </c>
      <c r="B570" s="48" t="s">
        <v>1606</v>
      </c>
    </row>
    <row r="571" spans="1:2" x14ac:dyDescent="0.2">
      <c r="A571" s="42" t="s">
        <v>1607</v>
      </c>
      <c r="B571" s="48" t="s">
        <v>1608</v>
      </c>
    </row>
    <row r="572" spans="1:2" x14ac:dyDescent="0.2">
      <c r="A572" s="42" t="s">
        <v>1609</v>
      </c>
      <c r="B572" s="48" t="s">
        <v>1610</v>
      </c>
    </row>
    <row r="573" spans="1:2" x14ac:dyDescent="0.2">
      <c r="A573" s="42" t="s">
        <v>1611</v>
      </c>
      <c r="B573" s="49" t="s">
        <v>1612</v>
      </c>
    </row>
    <row r="574" spans="1:2" x14ac:dyDescent="0.2">
      <c r="A574" s="42" t="s">
        <v>1613</v>
      </c>
      <c r="B574" s="49" t="s">
        <v>1614</v>
      </c>
    </row>
    <row r="575" spans="1:2" x14ac:dyDescent="0.2">
      <c r="A575" s="42" t="s">
        <v>1615</v>
      </c>
      <c r="B575" s="49" t="s">
        <v>1616</v>
      </c>
    </row>
    <row r="576" spans="1:2" x14ac:dyDescent="0.2">
      <c r="A576" s="42" t="s">
        <v>1617</v>
      </c>
      <c r="B576" s="48" t="s">
        <v>1618</v>
      </c>
    </row>
    <row r="577" spans="1:2" x14ac:dyDescent="0.2">
      <c r="A577" s="42" t="s">
        <v>1619</v>
      </c>
      <c r="B577" s="48" t="s">
        <v>1620</v>
      </c>
    </row>
    <row r="578" spans="1:2" x14ac:dyDescent="0.2">
      <c r="A578" s="42" t="s">
        <v>1621</v>
      </c>
      <c r="B578" s="48" t="s">
        <v>1622</v>
      </c>
    </row>
    <row r="579" spans="1:2" x14ac:dyDescent="0.2">
      <c r="A579" s="42" t="s">
        <v>1623</v>
      </c>
      <c r="B579" s="48" t="s">
        <v>1624</v>
      </c>
    </row>
    <row r="580" spans="1:2" x14ac:dyDescent="0.2">
      <c r="A580" s="42" t="s">
        <v>1625</v>
      </c>
      <c r="B580" s="48" t="s">
        <v>1626</v>
      </c>
    </row>
    <row r="581" spans="1:2" x14ac:dyDescent="0.2">
      <c r="A581" s="42" t="s">
        <v>1627</v>
      </c>
      <c r="B581" s="48" t="s">
        <v>1628</v>
      </c>
    </row>
    <row r="582" spans="1:2" x14ac:dyDescent="0.2">
      <c r="A582" s="42" t="s">
        <v>1629</v>
      </c>
      <c r="B582" s="48" t="s">
        <v>1630</v>
      </c>
    </row>
    <row r="583" spans="1:2" x14ac:dyDescent="0.2">
      <c r="A583" s="42" t="s">
        <v>1631</v>
      </c>
      <c r="B583" s="48" t="s">
        <v>1632</v>
      </c>
    </row>
    <row r="584" spans="1:2" x14ac:dyDescent="0.2">
      <c r="A584" s="42" t="s">
        <v>1633</v>
      </c>
      <c r="B584" s="48" t="s">
        <v>1634</v>
      </c>
    </row>
    <row r="585" spans="1:2" x14ac:dyDescent="0.2">
      <c r="A585" s="42" t="s">
        <v>1635</v>
      </c>
      <c r="B585" s="48" t="s">
        <v>1636</v>
      </c>
    </row>
    <row r="586" spans="1:2" x14ac:dyDescent="0.2">
      <c r="A586" s="42" t="s">
        <v>1637</v>
      </c>
      <c r="B586" s="48" t="s">
        <v>1249</v>
      </c>
    </row>
    <row r="587" spans="1:2" x14ac:dyDescent="0.2">
      <c r="A587" s="42" t="s">
        <v>1638</v>
      </c>
      <c r="B587" s="48" t="s">
        <v>1639</v>
      </c>
    </row>
    <row r="588" spans="1:2" x14ac:dyDescent="0.2">
      <c r="A588" s="42" t="s">
        <v>1640</v>
      </c>
      <c r="B588" s="48" t="s">
        <v>1641</v>
      </c>
    </row>
    <row r="589" spans="1:2" x14ac:dyDescent="0.2">
      <c r="A589" s="42" t="s">
        <v>1642</v>
      </c>
      <c r="B589" s="48" t="s">
        <v>1643</v>
      </c>
    </row>
    <row r="590" spans="1:2" x14ac:dyDescent="0.2">
      <c r="A590" s="42" t="s">
        <v>1644</v>
      </c>
      <c r="B590" s="48" t="s">
        <v>1645</v>
      </c>
    </row>
    <row r="591" spans="1:2" x14ac:dyDescent="0.2">
      <c r="A591" s="42" t="s">
        <v>1646</v>
      </c>
      <c r="B591" s="48" t="s">
        <v>1647</v>
      </c>
    </row>
    <row r="592" spans="1:2" x14ac:dyDescent="0.2">
      <c r="A592" s="42" t="s">
        <v>1648</v>
      </c>
      <c r="B592" s="48" t="s">
        <v>1649</v>
      </c>
    </row>
    <row r="593" spans="1:2" x14ac:dyDescent="0.2">
      <c r="A593" s="42" t="s">
        <v>1650</v>
      </c>
      <c r="B593" s="48" t="s">
        <v>1651</v>
      </c>
    </row>
    <row r="594" spans="1:2" x14ac:dyDescent="0.2">
      <c r="A594" s="42" t="s">
        <v>1652</v>
      </c>
      <c r="B594" s="48" t="s">
        <v>1653</v>
      </c>
    </row>
    <row r="595" spans="1:2" x14ac:dyDescent="0.2">
      <c r="A595" s="42" t="s">
        <v>1654</v>
      </c>
      <c r="B595" s="48" t="s">
        <v>1655</v>
      </c>
    </row>
    <row r="596" spans="1:2" x14ac:dyDescent="0.2">
      <c r="A596" s="42" t="s">
        <v>1656</v>
      </c>
      <c r="B596" s="48" t="s">
        <v>1657</v>
      </c>
    </row>
    <row r="597" spans="1:2" x14ac:dyDescent="0.2">
      <c r="A597" s="42" t="s">
        <v>1658</v>
      </c>
      <c r="B597" s="48" t="s">
        <v>1659</v>
      </c>
    </row>
    <row r="598" spans="1:2" x14ac:dyDescent="0.2">
      <c r="A598" s="42" t="s">
        <v>1660</v>
      </c>
      <c r="B598" s="49" t="s">
        <v>1661</v>
      </c>
    </row>
    <row r="599" spans="1:2" x14ac:dyDescent="0.2">
      <c r="A599" s="42" t="s">
        <v>1662</v>
      </c>
      <c r="B599" s="48" t="s">
        <v>1663</v>
      </c>
    </row>
    <row r="600" spans="1:2" x14ac:dyDescent="0.2">
      <c r="A600" s="42" t="s">
        <v>1664</v>
      </c>
      <c r="B600" s="48" t="s">
        <v>1665</v>
      </c>
    </row>
    <row r="601" spans="1:2" x14ac:dyDescent="0.2">
      <c r="A601" s="42" t="s">
        <v>1666</v>
      </c>
      <c r="B601" s="48" t="s">
        <v>1667</v>
      </c>
    </row>
    <row r="602" spans="1:2" x14ac:dyDescent="0.2">
      <c r="A602" s="42" t="s">
        <v>1668</v>
      </c>
      <c r="B602" s="48" t="s">
        <v>1669</v>
      </c>
    </row>
    <row r="603" spans="1:2" x14ac:dyDescent="0.2">
      <c r="A603" s="42" t="s">
        <v>1670</v>
      </c>
      <c r="B603" s="48" t="s">
        <v>1671</v>
      </c>
    </row>
    <row r="604" spans="1:2" x14ac:dyDescent="0.2">
      <c r="A604" s="42" t="s">
        <v>1672</v>
      </c>
      <c r="B604" s="49" t="s">
        <v>1673</v>
      </c>
    </row>
    <row r="605" spans="1:2" x14ac:dyDescent="0.2">
      <c r="A605" s="42" t="s">
        <v>1674</v>
      </c>
      <c r="B605" s="48" t="s">
        <v>1675</v>
      </c>
    </row>
    <row r="606" spans="1:2" x14ac:dyDescent="0.2">
      <c r="A606" s="42" t="s">
        <v>1676</v>
      </c>
      <c r="B606" s="48" t="s">
        <v>1249</v>
      </c>
    </row>
    <row r="607" spans="1:2" x14ac:dyDescent="0.2">
      <c r="A607" s="42" t="s">
        <v>1677</v>
      </c>
      <c r="B607" s="48" t="s">
        <v>1678</v>
      </c>
    </row>
    <row r="608" spans="1:2" x14ac:dyDescent="0.2">
      <c r="A608" s="42" t="s">
        <v>1679</v>
      </c>
      <c r="B608" s="48" t="s">
        <v>1680</v>
      </c>
    </row>
    <row r="609" spans="1:2" x14ac:dyDescent="0.2">
      <c r="A609" s="42" t="s">
        <v>1681</v>
      </c>
      <c r="B609" s="48" t="s">
        <v>1682</v>
      </c>
    </row>
    <row r="610" spans="1:2" x14ac:dyDescent="0.2">
      <c r="A610" s="42" t="s">
        <v>1683</v>
      </c>
      <c r="B610" s="48" t="s">
        <v>1684</v>
      </c>
    </row>
    <row r="611" spans="1:2" x14ac:dyDescent="0.2">
      <c r="A611" s="42" t="s">
        <v>1685</v>
      </c>
      <c r="B611" s="48" t="s">
        <v>1686</v>
      </c>
    </row>
    <row r="612" spans="1:2" x14ac:dyDescent="0.2">
      <c r="A612" s="42" t="s">
        <v>1687</v>
      </c>
      <c r="B612" s="48" t="s">
        <v>1688</v>
      </c>
    </row>
    <row r="613" spans="1:2" x14ac:dyDescent="0.2">
      <c r="A613" s="42" t="s">
        <v>1689</v>
      </c>
      <c r="B613" s="48" t="s">
        <v>1690</v>
      </c>
    </row>
    <row r="614" spans="1:2" x14ac:dyDescent="0.2">
      <c r="A614" s="42" t="s">
        <v>1691</v>
      </c>
      <c r="B614" s="48" t="s">
        <v>1692</v>
      </c>
    </row>
    <row r="615" spans="1:2" x14ac:dyDescent="0.2">
      <c r="A615" s="42" t="s">
        <v>1693</v>
      </c>
      <c r="B615" s="48" t="s">
        <v>1694</v>
      </c>
    </row>
    <row r="616" spans="1:2" x14ac:dyDescent="0.2">
      <c r="A616" s="42" t="s">
        <v>1695</v>
      </c>
      <c r="B616" s="48" t="s">
        <v>1696</v>
      </c>
    </row>
    <row r="617" spans="1:2" x14ac:dyDescent="0.2">
      <c r="A617" s="42" t="s">
        <v>1697</v>
      </c>
      <c r="B617" s="48" t="s">
        <v>1698</v>
      </c>
    </row>
    <row r="618" spans="1:2" x14ac:dyDescent="0.2">
      <c r="A618" s="42" t="s">
        <v>1699</v>
      </c>
      <c r="B618" s="48" t="s">
        <v>1700</v>
      </c>
    </row>
    <row r="619" spans="1:2" x14ac:dyDescent="0.2">
      <c r="A619" s="42" t="s">
        <v>1701</v>
      </c>
      <c r="B619" s="48" t="s">
        <v>1702</v>
      </c>
    </row>
    <row r="620" spans="1:2" x14ac:dyDescent="0.2">
      <c r="A620" s="42" t="s">
        <v>1703</v>
      </c>
      <c r="B620" s="48" t="s">
        <v>1704</v>
      </c>
    </row>
    <row r="621" spans="1:2" x14ac:dyDescent="0.2">
      <c r="A621" s="42" t="s">
        <v>1705</v>
      </c>
      <c r="B621" s="48" t="s">
        <v>1706</v>
      </c>
    </row>
    <row r="622" spans="1:2" x14ac:dyDescent="0.2">
      <c r="A622" s="42" t="s">
        <v>1707</v>
      </c>
      <c r="B622" s="48" t="s">
        <v>1708</v>
      </c>
    </row>
    <row r="623" spans="1:2" x14ac:dyDescent="0.2">
      <c r="A623" s="42" t="s">
        <v>1709</v>
      </c>
      <c r="B623" s="48" t="s">
        <v>1710</v>
      </c>
    </row>
    <row r="624" spans="1:2" x14ac:dyDescent="0.2">
      <c r="A624" s="42" t="s">
        <v>1711</v>
      </c>
      <c r="B624" s="48" t="s">
        <v>1712</v>
      </c>
    </row>
    <row r="625" spans="1:2" x14ac:dyDescent="0.2">
      <c r="A625" s="42" t="s">
        <v>1713</v>
      </c>
      <c r="B625" s="48" t="s">
        <v>1714</v>
      </c>
    </row>
    <row r="626" spans="1:2" x14ac:dyDescent="0.2">
      <c r="A626" s="42" t="s">
        <v>1715</v>
      </c>
      <c r="B626" s="48" t="s">
        <v>1808</v>
      </c>
    </row>
    <row r="627" spans="1:2" x14ac:dyDescent="0.2">
      <c r="A627" s="42" t="s">
        <v>1716</v>
      </c>
      <c r="B627" s="48" t="s">
        <v>1717</v>
      </c>
    </row>
    <row r="628" spans="1:2" x14ac:dyDescent="0.2">
      <c r="A628" s="42" t="s">
        <v>1718</v>
      </c>
      <c r="B628" s="48" t="s">
        <v>1719</v>
      </c>
    </row>
    <row r="629" spans="1:2" x14ac:dyDescent="0.2">
      <c r="A629" s="42" t="s">
        <v>1720</v>
      </c>
      <c r="B629" s="48" t="s">
        <v>1721</v>
      </c>
    </row>
    <row r="630" spans="1:2" x14ac:dyDescent="0.2">
      <c r="A630" s="42" t="s">
        <v>1722</v>
      </c>
      <c r="B630" s="48" t="s">
        <v>1723</v>
      </c>
    </row>
    <row r="631" spans="1:2" ht="28" x14ac:dyDescent="0.2">
      <c r="A631" s="43" t="s">
        <v>1724</v>
      </c>
      <c r="B631" s="47" t="s">
        <v>1725</v>
      </c>
    </row>
    <row r="632" spans="1:2" ht="28" x14ac:dyDescent="0.2">
      <c r="A632" s="43" t="s">
        <v>1726</v>
      </c>
      <c r="B632" s="47" t="s">
        <v>1727</v>
      </c>
    </row>
    <row r="633" spans="1:2" ht="28" x14ac:dyDescent="0.2">
      <c r="A633" s="43" t="s">
        <v>1728</v>
      </c>
      <c r="B633" s="47" t="s">
        <v>1729</v>
      </c>
    </row>
    <row r="634" spans="1:2" ht="28" x14ac:dyDescent="0.2">
      <c r="A634" s="43" t="s">
        <v>1730</v>
      </c>
      <c r="B634" s="47" t="s">
        <v>1731</v>
      </c>
    </row>
    <row r="635" spans="1:2" ht="56" x14ac:dyDescent="0.2">
      <c r="A635" s="44" t="s">
        <v>607</v>
      </c>
      <c r="B635" s="45" t="s">
        <v>1732</v>
      </c>
    </row>
    <row r="636" spans="1:2" ht="56" x14ac:dyDescent="0.2">
      <c r="A636" s="46" t="s">
        <v>608</v>
      </c>
      <c r="B636" s="45" t="s">
        <v>1733</v>
      </c>
    </row>
    <row r="637" spans="1:2" ht="28" x14ac:dyDescent="0.2">
      <c r="A637" s="44" t="s">
        <v>609</v>
      </c>
      <c r="B637" s="45" t="s">
        <v>1734</v>
      </c>
    </row>
    <row r="638" spans="1:2" ht="42" x14ac:dyDescent="0.2">
      <c r="A638" s="46" t="s">
        <v>610</v>
      </c>
      <c r="B638" s="45" t="s">
        <v>1735</v>
      </c>
    </row>
    <row r="639" spans="1:2" x14ac:dyDescent="0.2">
      <c r="A639" s="46" t="s">
        <v>611</v>
      </c>
      <c r="B639" s="45" t="s">
        <v>1736</v>
      </c>
    </row>
    <row r="640" spans="1:2" x14ac:dyDescent="0.2">
      <c r="A640" s="46" t="s">
        <v>613</v>
      </c>
      <c r="B640" s="45" t="s">
        <v>1737</v>
      </c>
    </row>
    <row r="641" spans="1:2" ht="70" x14ac:dyDescent="0.2">
      <c r="A641" s="46" t="s">
        <v>614</v>
      </c>
      <c r="B641" s="45" t="s">
        <v>1738</v>
      </c>
    </row>
    <row r="642" spans="1:2" ht="70" x14ac:dyDescent="0.2">
      <c r="A642" s="46" t="s">
        <v>615</v>
      </c>
      <c r="B642" s="45" t="s">
        <v>1739</v>
      </c>
    </row>
    <row r="643" spans="1:2" ht="42" x14ac:dyDescent="0.2">
      <c r="A643" s="44" t="s">
        <v>616</v>
      </c>
      <c r="B643" s="45" t="s">
        <v>1740</v>
      </c>
    </row>
    <row r="644" spans="1:2" ht="28" x14ac:dyDescent="0.2">
      <c r="A644" s="44" t="s">
        <v>617</v>
      </c>
      <c r="B644" s="45" t="s">
        <v>1741</v>
      </c>
    </row>
    <row r="645" spans="1:2" ht="28" x14ac:dyDescent="0.2">
      <c r="A645" s="44" t="s">
        <v>618</v>
      </c>
      <c r="B645" s="45" t="s">
        <v>1742</v>
      </c>
    </row>
    <row r="646" spans="1:2" ht="28" x14ac:dyDescent="0.2">
      <c r="A646" s="44" t="s">
        <v>619</v>
      </c>
      <c r="B646" s="45" t="s">
        <v>1743</v>
      </c>
    </row>
    <row r="647" spans="1:2" x14ac:dyDescent="0.2">
      <c r="A647" s="44" t="s">
        <v>621</v>
      </c>
      <c r="B647" s="45" t="s">
        <v>1744</v>
      </c>
    </row>
    <row r="648" spans="1:2" ht="126" x14ac:dyDescent="0.2">
      <c r="A648" s="44" t="s">
        <v>620</v>
      </c>
      <c r="B648" s="45" t="s">
        <v>1745</v>
      </c>
    </row>
    <row r="649" spans="1:2" ht="28" x14ac:dyDescent="0.2">
      <c r="A649" s="44" t="s">
        <v>622</v>
      </c>
      <c r="B649" s="45" t="s">
        <v>1746</v>
      </c>
    </row>
    <row r="650" spans="1:2" ht="28" x14ac:dyDescent="0.2">
      <c r="A650" s="44" t="s">
        <v>623</v>
      </c>
      <c r="B650" s="45" t="s">
        <v>1747</v>
      </c>
    </row>
    <row r="651" spans="1:2" ht="42" x14ac:dyDescent="0.2">
      <c r="A651" s="44" t="s">
        <v>625</v>
      </c>
      <c r="B651" s="45" t="s">
        <v>1748</v>
      </c>
    </row>
    <row r="652" spans="1:2" ht="28" x14ac:dyDescent="0.2">
      <c r="A652" s="44" t="s">
        <v>626</v>
      </c>
      <c r="B652" s="45" t="s">
        <v>1749</v>
      </c>
    </row>
    <row r="653" spans="1:2" ht="42" x14ac:dyDescent="0.2">
      <c r="A653" s="44" t="s">
        <v>627</v>
      </c>
      <c r="B653" s="45" t="s">
        <v>1750</v>
      </c>
    </row>
    <row r="654" spans="1:2" ht="56" x14ac:dyDescent="0.2">
      <c r="A654" s="44" t="s">
        <v>1751</v>
      </c>
      <c r="B654" s="45" t="s">
        <v>1752</v>
      </c>
    </row>
    <row r="655" spans="1:2" ht="42" x14ac:dyDescent="0.2">
      <c r="A655" s="44" t="s">
        <v>629</v>
      </c>
      <c r="B655" s="45" t="s">
        <v>1753</v>
      </c>
    </row>
    <row r="656" spans="1:2" x14ac:dyDescent="0.2">
      <c r="A656" s="44" t="s">
        <v>628</v>
      </c>
      <c r="B656" s="45" t="s">
        <v>1754</v>
      </c>
    </row>
    <row r="657" spans="1:2" ht="42" x14ac:dyDescent="0.2">
      <c r="A657" s="44" t="s">
        <v>630</v>
      </c>
      <c r="B657" s="45" t="s">
        <v>1755</v>
      </c>
    </row>
    <row r="658" spans="1:2" ht="28" x14ac:dyDescent="0.2">
      <c r="A658" s="44" t="s">
        <v>461</v>
      </c>
      <c r="B658" s="45" t="s">
        <v>1756</v>
      </c>
    </row>
    <row r="659" spans="1:2" ht="28" x14ac:dyDescent="0.2">
      <c r="A659" s="44" t="s">
        <v>462</v>
      </c>
      <c r="B659" s="45" t="s">
        <v>1757</v>
      </c>
    </row>
    <row r="660" spans="1:2" x14ac:dyDescent="0.2">
      <c r="A660" s="64" t="s">
        <v>1847</v>
      </c>
      <c r="B660" s="45" t="s">
        <v>1848</v>
      </c>
    </row>
    <row r="661" spans="1:2" x14ac:dyDescent="0.2">
      <c r="A661" s="64">
        <v>1.1000000000000001</v>
      </c>
      <c r="B661" s="45" t="s">
        <v>1849</v>
      </c>
    </row>
    <row r="662" spans="1:2" x14ac:dyDescent="0.2">
      <c r="A662" s="64" t="s">
        <v>1850</v>
      </c>
      <c r="B662" s="45" t="s">
        <v>1851</v>
      </c>
    </row>
    <row r="663" spans="1:2" x14ac:dyDescent="0.2">
      <c r="A663" s="64" t="s">
        <v>1852</v>
      </c>
      <c r="B663" s="45" t="s">
        <v>1853</v>
      </c>
    </row>
    <row r="664" spans="1:2" x14ac:dyDescent="0.2">
      <c r="A664" s="64" t="s">
        <v>1854</v>
      </c>
      <c r="B664" s="45" t="s">
        <v>1855</v>
      </c>
    </row>
    <row r="665" spans="1:2" x14ac:dyDescent="0.2">
      <c r="A665" s="64" t="s">
        <v>1856</v>
      </c>
      <c r="B665" s="45" t="s">
        <v>1857</v>
      </c>
    </row>
    <row r="666" spans="1:2" x14ac:dyDescent="0.2">
      <c r="A666" s="64" t="s">
        <v>1858</v>
      </c>
      <c r="B666" s="45" t="s">
        <v>1859</v>
      </c>
    </row>
    <row r="667" spans="1:2" x14ac:dyDescent="0.2">
      <c r="A667" s="64" t="s">
        <v>1860</v>
      </c>
      <c r="B667" s="45" t="s">
        <v>1861</v>
      </c>
    </row>
    <row r="668" spans="1:2" x14ac:dyDescent="0.2">
      <c r="A668" s="64" t="s">
        <v>1862</v>
      </c>
      <c r="B668" s="45" t="s">
        <v>1863</v>
      </c>
    </row>
    <row r="669" spans="1:2" x14ac:dyDescent="0.2">
      <c r="A669" s="64">
        <v>1.2</v>
      </c>
      <c r="B669" s="45" t="s">
        <v>1864</v>
      </c>
    </row>
    <row r="670" spans="1:2" x14ac:dyDescent="0.2">
      <c r="A670" s="64" t="s">
        <v>1865</v>
      </c>
      <c r="B670" s="45" t="s">
        <v>1866</v>
      </c>
    </row>
    <row r="671" spans="1:2" x14ac:dyDescent="0.2">
      <c r="A671" s="64" t="s">
        <v>1867</v>
      </c>
      <c r="B671" s="45" t="s">
        <v>1868</v>
      </c>
    </row>
    <row r="672" spans="1:2" x14ac:dyDescent="0.2">
      <c r="A672" s="64" t="s">
        <v>1869</v>
      </c>
      <c r="B672" s="45" t="s">
        <v>1870</v>
      </c>
    </row>
    <row r="673" spans="1:2" x14ac:dyDescent="0.2">
      <c r="A673" s="64">
        <v>1.3</v>
      </c>
      <c r="B673" s="45" t="s">
        <v>1871</v>
      </c>
    </row>
    <row r="674" spans="1:2" x14ac:dyDescent="0.2">
      <c r="A674" s="64" t="s">
        <v>1872</v>
      </c>
      <c r="B674" s="45" t="s">
        <v>1873</v>
      </c>
    </row>
    <row r="675" spans="1:2" x14ac:dyDescent="0.2">
      <c r="A675" s="64" t="s">
        <v>1874</v>
      </c>
      <c r="B675" s="45" t="s">
        <v>1875</v>
      </c>
    </row>
    <row r="676" spans="1:2" x14ac:dyDescent="0.2">
      <c r="A676" s="64" t="s">
        <v>1876</v>
      </c>
      <c r="B676" s="45" t="s">
        <v>1877</v>
      </c>
    </row>
    <row r="677" spans="1:2" x14ac:dyDescent="0.2">
      <c r="A677" s="64" t="s">
        <v>1878</v>
      </c>
      <c r="B677" s="45" t="s">
        <v>1879</v>
      </c>
    </row>
    <row r="678" spans="1:2" x14ac:dyDescent="0.2">
      <c r="A678" s="64" t="s">
        <v>1880</v>
      </c>
      <c r="B678" s="45" t="s">
        <v>1881</v>
      </c>
    </row>
    <row r="679" spans="1:2" x14ac:dyDescent="0.2">
      <c r="A679" s="64" t="s">
        <v>1882</v>
      </c>
      <c r="B679" s="45" t="s">
        <v>1883</v>
      </c>
    </row>
    <row r="680" spans="1:2" x14ac:dyDescent="0.2">
      <c r="A680" s="64" t="s">
        <v>1884</v>
      </c>
      <c r="B680" s="45" t="s">
        <v>1885</v>
      </c>
    </row>
    <row r="681" spans="1:2" x14ac:dyDescent="0.2">
      <c r="A681" s="64">
        <v>1.4</v>
      </c>
      <c r="B681" s="45" t="s">
        <v>1886</v>
      </c>
    </row>
    <row r="682" spans="1:2" x14ac:dyDescent="0.2">
      <c r="A682" s="64">
        <v>1.5</v>
      </c>
      <c r="B682" s="45" t="s">
        <v>1887</v>
      </c>
    </row>
    <row r="683" spans="1:2" x14ac:dyDescent="0.2">
      <c r="A683" s="64" t="s">
        <v>1888</v>
      </c>
      <c r="B683" s="45" t="s">
        <v>1889</v>
      </c>
    </row>
    <row r="684" spans="1:2" x14ac:dyDescent="0.2">
      <c r="A684" s="64">
        <v>2.1</v>
      </c>
      <c r="B684" s="45" t="s">
        <v>1890</v>
      </c>
    </row>
    <row r="685" spans="1:2" x14ac:dyDescent="0.2">
      <c r="A685" s="64" t="s">
        <v>1891</v>
      </c>
      <c r="B685" s="45" t="s">
        <v>1892</v>
      </c>
    </row>
    <row r="686" spans="1:2" x14ac:dyDescent="0.2">
      <c r="A686" s="64">
        <v>2.2000000000000002</v>
      </c>
      <c r="B686" s="45" t="s">
        <v>1893</v>
      </c>
    </row>
    <row r="687" spans="1:2" x14ac:dyDescent="0.2">
      <c r="A687" s="64" t="s">
        <v>1894</v>
      </c>
      <c r="B687" s="45" t="s">
        <v>1895</v>
      </c>
    </row>
    <row r="688" spans="1:2" x14ac:dyDescent="0.2">
      <c r="A688" s="64" t="s">
        <v>1896</v>
      </c>
      <c r="B688" s="45" t="s">
        <v>1897</v>
      </c>
    </row>
    <row r="689" spans="1:2" x14ac:dyDescent="0.2">
      <c r="A689" s="64" t="s">
        <v>1898</v>
      </c>
      <c r="B689" s="45" t="s">
        <v>1899</v>
      </c>
    </row>
    <row r="690" spans="1:2" x14ac:dyDescent="0.2">
      <c r="A690" s="64" t="s">
        <v>1900</v>
      </c>
      <c r="B690" s="45" t="s">
        <v>1901</v>
      </c>
    </row>
    <row r="691" spans="1:2" x14ac:dyDescent="0.2">
      <c r="A691" s="64" t="s">
        <v>1902</v>
      </c>
      <c r="B691" s="45" t="s">
        <v>1903</v>
      </c>
    </row>
    <row r="692" spans="1:2" x14ac:dyDescent="0.2">
      <c r="A692" s="64">
        <v>2.2999999999999998</v>
      </c>
      <c r="B692" s="45" t="s">
        <v>1904</v>
      </c>
    </row>
    <row r="693" spans="1:2" x14ac:dyDescent="0.2">
      <c r="A693" s="64">
        <v>2.4</v>
      </c>
      <c r="B693" s="45" t="s">
        <v>1905</v>
      </c>
    </row>
    <row r="694" spans="1:2" x14ac:dyDescent="0.2">
      <c r="A694" s="64">
        <v>2.5</v>
      </c>
      <c r="B694" s="45" t="s">
        <v>1906</v>
      </c>
    </row>
    <row r="695" spans="1:2" x14ac:dyDescent="0.2">
      <c r="A695" s="64">
        <v>2.6</v>
      </c>
      <c r="B695" s="45" t="s">
        <v>1907</v>
      </c>
    </row>
    <row r="696" spans="1:2" x14ac:dyDescent="0.2">
      <c r="A696" s="64" t="s">
        <v>1908</v>
      </c>
      <c r="B696" s="45" t="s">
        <v>1909</v>
      </c>
    </row>
    <row r="697" spans="1:2" x14ac:dyDescent="0.2">
      <c r="A697" s="64">
        <v>3.1</v>
      </c>
      <c r="B697" s="45" t="s">
        <v>1910</v>
      </c>
    </row>
    <row r="698" spans="1:2" x14ac:dyDescent="0.2">
      <c r="A698" s="64">
        <v>3.2</v>
      </c>
      <c r="B698" s="45" t="s">
        <v>1911</v>
      </c>
    </row>
    <row r="699" spans="1:2" x14ac:dyDescent="0.2">
      <c r="A699" s="64" t="s">
        <v>557</v>
      </c>
      <c r="B699" s="45" t="s">
        <v>1912</v>
      </c>
    </row>
    <row r="700" spans="1:2" x14ac:dyDescent="0.2">
      <c r="A700" s="64" t="s">
        <v>562</v>
      </c>
      <c r="B700" s="45" t="s">
        <v>1913</v>
      </c>
    </row>
    <row r="701" spans="1:2" x14ac:dyDescent="0.2">
      <c r="A701" s="64" t="s">
        <v>1055</v>
      </c>
      <c r="B701" s="45" t="s">
        <v>1914</v>
      </c>
    </row>
    <row r="702" spans="1:2" x14ac:dyDescent="0.2">
      <c r="A702" s="64">
        <v>3.3</v>
      </c>
      <c r="B702" s="45" t="s">
        <v>1915</v>
      </c>
    </row>
    <row r="703" spans="1:2" x14ac:dyDescent="0.2">
      <c r="A703" s="64">
        <v>3.4</v>
      </c>
      <c r="B703" s="45" t="s">
        <v>1916</v>
      </c>
    </row>
    <row r="704" spans="1:2" x14ac:dyDescent="0.2">
      <c r="A704" s="64" t="s">
        <v>1073</v>
      </c>
      <c r="B704" s="45" t="s">
        <v>1917</v>
      </c>
    </row>
    <row r="705" spans="1:2" x14ac:dyDescent="0.2">
      <c r="A705" s="64">
        <v>3.5</v>
      </c>
      <c r="B705" s="45" t="s">
        <v>1918</v>
      </c>
    </row>
    <row r="706" spans="1:2" x14ac:dyDescent="0.2">
      <c r="A706" s="64" t="s">
        <v>529</v>
      </c>
      <c r="B706" s="45" t="s">
        <v>1919</v>
      </c>
    </row>
    <row r="707" spans="1:2" x14ac:dyDescent="0.2">
      <c r="A707" s="64" t="s">
        <v>1090</v>
      </c>
      <c r="B707" s="45" t="s">
        <v>1920</v>
      </c>
    </row>
    <row r="708" spans="1:2" x14ac:dyDescent="0.2">
      <c r="A708" s="64" t="s">
        <v>1092</v>
      </c>
      <c r="B708" s="45" t="s">
        <v>1921</v>
      </c>
    </row>
    <row r="709" spans="1:2" x14ac:dyDescent="0.2">
      <c r="A709" s="64" t="s">
        <v>1094</v>
      </c>
      <c r="B709" s="45" t="s">
        <v>1922</v>
      </c>
    </row>
    <row r="710" spans="1:2" x14ac:dyDescent="0.2">
      <c r="A710" s="64">
        <v>3.6</v>
      </c>
      <c r="B710" s="45" t="s">
        <v>1923</v>
      </c>
    </row>
    <row r="711" spans="1:2" x14ac:dyDescent="0.2">
      <c r="A711" s="64" t="s">
        <v>1106</v>
      </c>
      <c r="B711" s="45" t="s">
        <v>1924</v>
      </c>
    </row>
    <row r="712" spans="1:2" x14ac:dyDescent="0.2">
      <c r="A712" s="64" t="s">
        <v>546</v>
      </c>
      <c r="B712" s="45" t="s">
        <v>1925</v>
      </c>
    </row>
    <row r="713" spans="1:2" x14ac:dyDescent="0.2">
      <c r="A713" s="64" t="s">
        <v>1109</v>
      </c>
      <c r="B713" s="45" t="s">
        <v>1926</v>
      </c>
    </row>
    <row r="714" spans="1:2" x14ac:dyDescent="0.2">
      <c r="A714" s="64" t="s">
        <v>1927</v>
      </c>
      <c r="B714" s="45" t="s">
        <v>1928</v>
      </c>
    </row>
    <row r="715" spans="1:2" x14ac:dyDescent="0.2">
      <c r="A715" s="64" t="s">
        <v>1929</v>
      </c>
      <c r="B715" s="45" t="s">
        <v>1930</v>
      </c>
    </row>
    <row r="716" spans="1:2" x14ac:dyDescent="0.2">
      <c r="A716" s="64" t="s">
        <v>1931</v>
      </c>
      <c r="B716" s="45" t="s">
        <v>1932</v>
      </c>
    </row>
    <row r="717" spans="1:2" x14ac:dyDescent="0.2">
      <c r="A717" s="64" t="s">
        <v>1933</v>
      </c>
      <c r="B717" s="45" t="s">
        <v>1934</v>
      </c>
    </row>
    <row r="718" spans="1:2" x14ac:dyDescent="0.2">
      <c r="A718" s="64" t="s">
        <v>1935</v>
      </c>
      <c r="B718" s="45" t="s">
        <v>1936</v>
      </c>
    </row>
    <row r="719" spans="1:2" x14ac:dyDescent="0.2">
      <c r="A719" s="64">
        <v>3.7</v>
      </c>
      <c r="B719" s="45" t="s">
        <v>1937</v>
      </c>
    </row>
    <row r="720" spans="1:2" x14ac:dyDescent="0.2">
      <c r="A720" s="64" t="s">
        <v>1938</v>
      </c>
      <c r="B720" s="45" t="s">
        <v>1939</v>
      </c>
    </row>
    <row r="721" spans="1:2" x14ac:dyDescent="0.2">
      <c r="A721" s="64">
        <v>4.0999999999999996</v>
      </c>
      <c r="B721" s="45" t="s">
        <v>1940</v>
      </c>
    </row>
    <row r="722" spans="1:2" x14ac:dyDescent="0.2">
      <c r="A722" s="64" t="s">
        <v>1941</v>
      </c>
      <c r="B722" s="45" t="s">
        <v>1942</v>
      </c>
    </row>
    <row r="723" spans="1:2" x14ac:dyDescent="0.2">
      <c r="A723" s="64">
        <v>4.2</v>
      </c>
      <c r="B723" s="45" t="s">
        <v>1943</v>
      </c>
    </row>
    <row r="724" spans="1:2" x14ac:dyDescent="0.2">
      <c r="A724" s="64">
        <v>4.3</v>
      </c>
      <c r="B724" s="45" t="s">
        <v>1944</v>
      </c>
    </row>
    <row r="725" spans="1:2" x14ac:dyDescent="0.2">
      <c r="A725" s="64" t="s">
        <v>1945</v>
      </c>
      <c r="B725" s="45" t="s">
        <v>1946</v>
      </c>
    </row>
    <row r="726" spans="1:2" x14ac:dyDescent="0.2">
      <c r="A726" s="64">
        <v>5.0999999999999996</v>
      </c>
      <c r="B726" s="45" t="s">
        <v>1947</v>
      </c>
    </row>
    <row r="727" spans="1:2" x14ac:dyDescent="0.2">
      <c r="A727" s="64" t="s">
        <v>506</v>
      </c>
      <c r="B727" s="45" t="s">
        <v>1948</v>
      </c>
    </row>
    <row r="728" spans="1:2" x14ac:dyDescent="0.2">
      <c r="A728" s="64" t="s">
        <v>638</v>
      </c>
      <c r="B728" s="45" t="s">
        <v>1949</v>
      </c>
    </row>
    <row r="729" spans="1:2" x14ac:dyDescent="0.2">
      <c r="A729" s="64">
        <v>5.2</v>
      </c>
      <c r="B729" s="45" t="s">
        <v>1950</v>
      </c>
    </row>
    <row r="730" spans="1:2" x14ac:dyDescent="0.2">
      <c r="A730" s="64">
        <v>5.3</v>
      </c>
      <c r="B730" s="45" t="s">
        <v>1951</v>
      </c>
    </row>
    <row r="731" spans="1:2" x14ac:dyDescent="0.2">
      <c r="A731" s="64">
        <v>5.4</v>
      </c>
      <c r="B731" s="45" t="s">
        <v>1952</v>
      </c>
    </row>
    <row r="732" spans="1:2" x14ac:dyDescent="0.2">
      <c r="A732" s="64" t="s">
        <v>1953</v>
      </c>
      <c r="B732" s="45" t="s">
        <v>1954</v>
      </c>
    </row>
    <row r="733" spans="1:2" x14ac:dyDescent="0.2">
      <c r="A733" s="64">
        <v>6.1</v>
      </c>
      <c r="B733" s="45" t="s">
        <v>1955</v>
      </c>
    </row>
    <row r="734" spans="1:2" x14ac:dyDescent="0.2">
      <c r="A734" s="64">
        <v>6.2</v>
      </c>
      <c r="B734" s="45" t="s">
        <v>1956</v>
      </c>
    </row>
    <row r="735" spans="1:2" x14ac:dyDescent="0.2">
      <c r="A735" s="64">
        <v>6.3</v>
      </c>
      <c r="B735" s="45" t="s">
        <v>1957</v>
      </c>
    </row>
    <row r="736" spans="1:2" x14ac:dyDescent="0.2">
      <c r="A736" s="64" t="s">
        <v>1958</v>
      </c>
      <c r="B736" s="45" t="s">
        <v>1959</v>
      </c>
    </row>
    <row r="737" spans="1:2" x14ac:dyDescent="0.2">
      <c r="A737" s="64" t="s">
        <v>1837</v>
      </c>
      <c r="B737" s="45" t="s">
        <v>1960</v>
      </c>
    </row>
    <row r="738" spans="1:2" x14ac:dyDescent="0.2">
      <c r="A738" s="64">
        <v>6.4</v>
      </c>
      <c r="B738" s="45" t="s">
        <v>1961</v>
      </c>
    </row>
    <row r="739" spans="1:2" x14ac:dyDescent="0.2">
      <c r="A739" s="64" t="s">
        <v>1962</v>
      </c>
      <c r="B739" s="45" t="s">
        <v>1963</v>
      </c>
    </row>
    <row r="740" spans="1:2" x14ac:dyDescent="0.2">
      <c r="A740" s="64" t="s">
        <v>1964</v>
      </c>
      <c r="B740" s="45" t="s">
        <v>1965</v>
      </c>
    </row>
    <row r="741" spans="1:2" x14ac:dyDescent="0.2">
      <c r="A741" s="64" t="s">
        <v>1966</v>
      </c>
      <c r="B741" s="45" t="s">
        <v>1967</v>
      </c>
    </row>
    <row r="742" spans="1:2" x14ac:dyDescent="0.2">
      <c r="A742" s="64" t="s">
        <v>1968</v>
      </c>
      <c r="B742" s="45" t="s">
        <v>1969</v>
      </c>
    </row>
    <row r="743" spans="1:2" x14ac:dyDescent="0.2">
      <c r="A743" s="64" t="s">
        <v>1835</v>
      </c>
      <c r="B743" s="45" t="s">
        <v>1970</v>
      </c>
    </row>
    <row r="744" spans="1:2" x14ac:dyDescent="0.2">
      <c r="A744" s="64" t="s">
        <v>1971</v>
      </c>
      <c r="B744" s="45" t="s">
        <v>1972</v>
      </c>
    </row>
    <row r="745" spans="1:2" x14ac:dyDescent="0.2">
      <c r="A745" s="64" t="s">
        <v>1973</v>
      </c>
      <c r="B745" s="45" t="s">
        <v>1974</v>
      </c>
    </row>
    <row r="746" spans="1:2" x14ac:dyDescent="0.2">
      <c r="A746" s="64" t="s">
        <v>1975</v>
      </c>
      <c r="B746" s="45" t="s">
        <v>1976</v>
      </c>
    </row>
    <row r="747" spans="1:2" x14ac:dyDescent="0.2">
      <c r="A747" s="64" t="s">
        <v>1977</v>
      </c>
      <c r="B747" s="45" t="s">
        <v>1978</v>
      </c>
    </row>
    <row r="748" spans="1:2" x14ac:dyDescent="0.2">
      <c r="A748" s="64" t="s">
        <v>1979</v>
      </c>
      <c r="B748" s="45" t="s">
        <v>1980</v>
      </c>
    </row>
    <row r="749" spans="1:2" x14ac:dyDescent="0.2">
      <c r="A749" s="64">
        <v>6.5</v>
      </c>
      <c r="B749" s="45" t="s">
        <v>1981</v>
      </c>
    </row>
    <row r="750" spans="1:2" x14ac:dyDescent="0.2">
      <c r="A750" s="64" t="s">
        <v>1982</v>
      </c>
      <c r="B750" s="45" t="s">
        <v>1983</v>
      </c>
    </row>
    <row r="751" spans="1:2" x14ac:dyDescent="0.2">
      <c r="A751" s="64" t="s">
        <v>1984</v>
      </c>
      <c r="B751" s="45" t="s">
        <v>1985</v>
      </c>
    </row>
    <row r="752" spans="1:2" x14ac:dyDescent="0.2">
      <c r="A752" s="64" t="s">
        <v>1986</v>
      </c>
      <c r="B752" s="45" t="s">
        <v>1987</v>
      </c>
    </row>
    <row r="753" spans="1:2" x14ac:dyDescent="0.2">
      <c r="A753" s="64" t="s">
        <v>1988</v>
      </c>
      <c r="B753" s="45" t="s">
        <v>1989</v>
      </c>
    </row>
    <row r="754" spans="1:2" x14ac:dyDescent="0.2">
      <c r="A754" s="64" t="s">
        <v>1990</v>
      </c>
      <c r="B754" s="45" t="s">
        <v>1991</v>
      </c>
    </row>
    <row r="755" spans="1:2" x14ac:dyDescent="0.2">
      <c r="A755" s="64" t="s">
        <v>1992</v>
      </c>
      <c r="B755" s="45" t="s">
        <v>1993</v>
      </c>
    </row>
    <row r="756" spans="1:2" x14ac:dyDescent="0.2">
      <c r="A756" s="64" t="s">
        <v>1994</v>
      </c>
      <c r="B756" s="45" t="s">
        <v>1995</v>
      </c>
    </row>
    <row r="757" spans="1:2" x14ac:dyDescent="0.2">
      <c r="A757" s="64" t="s">
        <v>1996</v>
      </c>
      <c r="B757" s="45" t="s">
        <v>1997</v>
      </c>
    </row>
    <row r="758" spans="1:2" x14ac:dyDescent="0.2">
      <c r="A758" s="64" t="s">
        <v>1998</v>
      </c>
      <c r="B758" s="45" t="s">
        <v>1999</v>
      </c>
    </row>
    <row r="759" spans="1:2" x14ac:dyDescent="0.2">
      <c r="A759" s="64" t="s">
        <v>2000</v>
      </c>
      <c r="B759" s="45" t="s">
        <v>2001</v>
      </c>
    </row>
    <row r="760" spans="1:2" x14ac:dyDescent="0.2">
      <c r="A760" s="64">
        <v>6.6</v>
      </c>
      <c r="B760" s="45" t="s">
        <v>2002</v>
      </c>
    </row>
    <row r="761" spans="1:2" x14ac:dyDescent="0.2">
      <c r="A761" s="64">
        <v>6.7</v>
      </c>
      <c r="B761" s="45" t="s">
        <v>2003</v>
      </c>
    </row>
    <row r="762" spans="1:2" x14ac:dyDescent="0.2">
      <c r="A762" s="64" t="s">
        <v>1813</v>
      </c>
      <c r="B762" s="45" t="s">
        <v>2004</v>
      </c>
    </row>
    <row r="763" spans="1:2" x14ac:dyDescent="0.2">
      <c r="A763" s="64">
        <v>7.1</v>
      </c>
      <c r="B763" s="45" t="s">
        <v>2005</v>
      </c>
    </row>
    <row r="764" spans="1:2" x14ac:dyDescent="0.2">
      <c r="A764" s="64" t="s">
        <v>509</v>
      </c>
      <c r="B764" s="45" t="s">
        <v>2006</v>
      </c>
    </row>
    <row r="765" spans="1:2" x14ac:dyDescent="0.2">
      <c r="A765" s="64" t="s">
        <v>510</v>
      </c>
      <c r="B765" s="45" t="s">
        <v>2007</v>
      </c>
    </row>
    <row r="766" spans="1:2" x14ac:dyDescent="0.2">
      <c r="A766" s="64" t="s">
        <v>500</v>
      </c>
      <c r="B766" s="45" t="s">
        <v>2008</v>
      </c>
    </row>
    <row r="767" spans="1:2" x14ac:dyDescent="0.2">
      <c r="A767" s="64" t="s">
        <v>2009</v>
      </c>
      <c r="B767" s="45" t="s">
        <v>2010</v>
      </c>
    </row>
    <row r="768" spans="1:2" x14ac:dyDescent="0.2">
      <c r="A768" s="64">
        <v>7.2</v>
      </c>
      <c r="B768" s="45" t="s">
        <v>2011</v>
      </c>
    </row>
    <row r="769" spans="1:2" x14ac:dyDescent="0.2">
      <c r="A769" s="64" t="s">
        <v>655</v>
      </c>
      <c r="B769" s="45" t="s">
        <v>2012</v>
      </c>
    </row>
    <row r="770" spans="1:2" x14ac:dyDescent="0.2">
      <c r="A770" s="64" t="s">
        <v>511</v>
      </c>
      <c r="B770" s="45" t="s">
        <v>2013</v>
      </c>
    </row>
    <row r="771" spans="1:2" x14ac:dyDescent="0.2">
      <c r="A771" s="64" t="s">
        <v>658</v>
      </c>
      <c r="B771" s="45" t="s">
        <v>2014</v>
      </c>
    </row>
    <row r="772" spans="1:2" x14ac:dyDescent="0.2">
      <c r="A772" s="64">
        <v>7.3</v>
      </c>
      <c r="B772" s="45" t="s">
        <v>2015</v>
      </c>
    </row>
    <row r="773" spans="1:2" x14ac:dyDescent="0.2">
      <c r="A773" s="64" t="s">
        <v>1817</v>
      </c>
      <c r="B773" s="45" t="s">
        <v>2016</v>
      </c>
    </row>
    <row r="774" spans="1:2" x14ac:dyDescent="0.2">
      <c r="A774" s="64">
        <v>8.1</v>
      </c>
      <c r="B774" s="45" t="s">
        <v>2017</v>
      </c>
    </row>
    <row r="775" spans="1:2" x14ac:dyDescent="0.2">
      <c r="A775" s="64" t="s">
        <v>662</v>
      </c>
      <c r="B775" s="45" t="s">
        <v>2018</v>
      </c>
    </row>
    <row r="776" spans="1:2" x14ac:dyDescent="0.2">
      <c r="A776" s="64" t="s">
        <v>493</v>
      </c>
      <c r="B776" s="45" t="s">
        <v>2019</v>
      </c>
    </row>
    <row r="777" spans="1:2" x14ac:dyDescent="0.2">
      <c r="A777" s="64" t="s">
        <v>665</v>
      </c>
      <c r="B777" s="45" t="s">
        <v>2020</v>
      </c>
    </row>
    <row r="778" spans="1:2" x14ac:dyDescent="0.2">
      <c r="A778" s="64" t="s">
        <v>491</v>
      </c>
      <c r="B778" s="45" t="s">
        <v>2021</v>
      </c>
    </row>
    <row r="779" spans="1:2" x14ac:dyDescent="0.2">
      <c r="A779" s="64" t="s">
        <v>2022</v>
      </c>
      <c r="B779" s="45" t="s">
        <v>2023</v>
      </c>
    </row>
    <row r="780" spans="1:2" x14ac:dyDescent="0.2">
      <c r="A780" s="64" t="s">
        <v>2024</v>
      </c>
      <c r="B780" s="45" t="s">
        <v>2025</v>
      </c>
    </row>
    <row r="781" spans="1:2" x14ac:dyDescent="0.2">
      <c r="A781" s="64" t="s">
        <v>2026</v>
      </c>
      <c r="B781" s="45" t="s">
        <v>2027</v>
      </c>
    </row>
    <row r="782" spans="1:2" x14ac:dyDescent="0.2">
      <c r="A782" s="64" t="s">
        <v>2028</v>
      </c>
      <c r="B782" s="45" t="s">
        <v>2029</v>
      </c>
    </row>
    <row r="783" spans="1:2" x14ac:dyDescent="0.2">
      <c r="A783" s="64">
        <v>8.1999999999999993</v>
      </c>
      <c r="B783" s="45" t="s">
        <v>2030</v>
      </c>
    </row>
    <row r="784" spans="1:2" x14ac:dyDescent="0.2">
      <c r="A784" s="64" t="s">
        <v>488</v>
      </c>
      <c r="B784" s="45" t="s">
        <v>2031</v>
      </c>
    </row>
    <row r="785" spans="1:2" x14ac:dyDescent="0.2">
      <c r="A785" s="64" t="s">
        <v>669</v>
      </c>
      <c r="B785" s="45" t="s">
        <v>2032</v>
      </c>
    </row>
    <row r="786" spans="1:2" x14ac:dyDescent="0.2">
      <c r="A786" s="64" t="s">
        <v>503</v>
      </c>
      <c r="B786" s="45" t="s">
        <v>2033</v>
      </c>
    </row>
    <row r="787" spans="1:2" x14ac:dyDescent="0.2">
      <c r="A787" s="64" t="s">
        <v>2034</v>
      </c>
      <c r="B787" s="45" t="s">
        <v>2035</v>
      </c>
    </row>
    <row r="788" spans="1:2" x14ac:dyDescent="0.2">
      <c r="A788" s="64" t="s">
        <v>2036</v>
      </c>
      <c r="B788" s="45" t="s">
        <v>2037</v>
      </c>
    </row>
    <row r="789" spans="1:2" x14ac:dyDescent="0.2">
      <c r="A789" s="64" t="s">
        <v>2038</v>
      </c>
      <c r="B789" s="45" t="s">
        <v>2039</v>
      </c>
    </row>
    <row r="790" spans="1:2" x14ac:dyDescent="0.2">
      <c r="A790" s="64">
        <v>8.3000000000000007</v>
      </c>
      <c r="B790" s="45" t="s">
        <v>2040</v>
      </c>
    </row>
    <row r="791" spans="1:2" x14ac:dyDescent="0.2">
      <c r="A791" s="64" t="s">
        <v>495</v>
      </c>
      <c r="B791" s="45" t="s">
        <v>2041</v>
      </c>
    </row>
    <row r="792" spans="1:2" x14ac:dyDescent="0.2">
      <c r="A792" s="64" t="s">
        <v>673</v>
      </c>
      <c r="B792" s="45" t="s">
        <v>2042</v>
      </c>
    </row>
    <row r="793" spans="1:2" x14ac:dyDescent="0.2">
      <c r="A793" s="64">
        <v>8.4</v>
      </c>
      <c r="B793" s="45" t="s">
        <v>2043</v>
      </c>
    </row>
    <row r="794" spans="1:2" x14ac:dyDescent="0.2">
      <c r="A794" s="64">
        <v>8.5</v>
      </c>
      <c r="B794" s="45" t="s">
        <v>2044</v>
      </c>
    </row>
    <row r="795" spans="1:2" x14ac:dyDescent="0.2">
      <c r="A795" s="64" t="s">
        <v>2045</v>
      </c>
      <c r="B795" s="45" t="s">
        <v>2046</v>
      </c>
    </row>
    <row r="796" spans="1:2" x14ac:dyDescent="0.2">
      <c r="A796" s="64">
        <v>8.6</v>
      </c>
      <c r="B796" s="45" t="s">
        <v>2047</v>
      </c>
    </row>
    <row r="797" spans="1:2" x14ac:dyDescent="0.2">
      <c r="A797" s="64">
        <v>8.6999999999999993</v>
      </c>
      <c r="B797" s="45" t="s">
        <v>2048</v>
      </c>
    </row>
    <row r="798" spans="1:2" x14ac:dyDescent="0.2">
      <c r="A798" s="64">
        <v>8.8000000000000007</v>
      </c>
      <c r="B798" s="45" t="s">
        <v>2049</v>
      </c>
    </row>
    <row r="799" spans="1:2" x14ac:dyDescent="0.2">
      <c r="A799" s="64" t="s">
        <v>1830</v>
      </c>
      <c r="B799" s="45" t="s">
        <v>2050</v>
      </c>
    </row>
    <row r="800" spans="1:2" x14ac:dyDescent="0.2">
      <c r="A800" s="64">
        <v>9.1</v>
      </c>
      <c r="B800" s="45" t="s">
        <v>2051</v>
      </c>
    </row>
    <row r="801" spans="1:2" x14ac:dyDescent="0.2">
      <c r="A801" s="64" t="s">
        <v>475</v>
      </c>
      <c r="B801" s="45" t="s">
        <v>2052</v>
      </c>
    </row>
    <row r="802" spans="1:2" x14ac:dyDescent="0.2">
      <c r="A802" s="64" t="s">
        <v>471</v>
      </c>
      <c r="B802" s="45" t="s">
        <v>2053</v>
      </c>
    </row>
    <row r="803" spans="1:2" x14ac:dyDescent="0.2">
      <c r="A803" s="64" t="s">
        <v>2054</v>
      </c>
      <c r="B803" s="45" t="s">
        <v>2055</v>
      </c>
    </row>
    <row r="804" spans="1:2" x14ac:dyDescent="0.2">
      <c r="A804" s="64">
        <v>9.1999999999999993</v>
      </c>
      <c r="B804" s="45" t="s">
        <v>2056</v>
      </c>
    </row>
    <row r="805" spans="1:2" x14ac:dyDescent="0.2">
      <c r="A805" s="64">
        <v>9.3000000000000007</v>
      </c>
      <c r="B805" s="45" t="s">
        <v>2057</v>
      </c>
    </row>
    <row r="806" spans="1:2" x14ac:dyDescent="0.2">
      <c r="A806" s="64">
        <v>9.4</v>
      </c>
      <c r="B806" s="45" t="s">
        <v>2058</v>
      </c>
    </row>
    <row r="807" spans="1:2" x14ac:dyDescent="0.2">
      <c r="A807" s="64" t="s">
        <v>689</v>
      </c>
      <c r="B807" s="45" t="s">
        <v>2059</v>
      </c>
    </row>
    <row r="808" spans="1:2" x14ac:dyDescent="0.2">
      <c r="A808" s="64" t="s">
        <v>504</v>
      </c>
      <c r="B808" s="45" t="s">
        <v>2060</v>
      </c>
    </row>
    <row r="809" spans="1:2" x14ac:dyDescent="0.2">
      <c r="A809" s="64" t="s">
        <v>480</v>
      </c>
      <c r="B809" s="45" t="s">
        <v>2061</v>
      </c>
    </row>
    <row r="810" spans="1:2" x14ac:dyDescent="0.2">
      <c r="A810" s="64" t="s">
        <v>693</v>
      </c>
      <c r="B810" s="45" t="s">
        <v>2062</v>
      </c>
    </row>
    <row r="811" spans="1:2" x14ac:dyDescent="0.2">
      <c r="A811" s="64">
        <v>9.5</v>
      </c>
      <c r="B811" s="45" t="s">
        <v>2063</v>
      </c>
    </row>
    <row r="812" spans="1:2" x14ac:dyDescent="0.2">
      <c r="A812" s="64" t="s">
        <v>2064</v>
      </c>
      <c r="B812" s="45" t="s">
        <v>2065</v>
      </c>
    </row>
    <row r="813" spans="1:2" x14ac:dyDescent="0.2">
      <c r="A813" s="64">
        <v>9.6</v>
      </c>
      <c r="B813" s="45" t="s">
        <v>2066</v>
      </c>
    </row>
    <row r="814" spans="1:2" x14ac:dyDescent="0.2">
      <c r="A814" s="64" t="s">
        <v>2067</v>
      </c>
      <c r="B814" s="45" t="s">
        <v>2068</v>
      </c>
    </row>
    <row r="815" spans="1:2" x14ac:dyDescent="0.2">
      <c r="A815" s="64" t="s">
        <v>2069</v>
      </c>
      <c r="B815" s="45" t="s">
        <v>2070</v>
      </c>
    </row>
    <row r="816" spans="1:2" x14ac:dyDescent="0.2">
      <c r="A816" s="64" t="s">
        <v>2071</v>
      </c>
      <c r="B816" s="45" t="s">
        <v>2072</v>
      </c>
    </row>
    <row r="817" spans="1:2" x14ac:dyDescent="0.2">
      <c r="A817" s="64">
        <v>9.6999999999999993</v>
      </c>
      <c r="B817" s="45" t="s">
        <v>2073</v>
      </c>
    </row>
    <row r="818" spans="1:2" x14ac:dyDescent="0.2">
      <c r="A818" s="64" t="s">
        <v>2074</v>
      </c>
      <c r="B818" s="45" t="s">
        <v>2075</v>
      </c>
    </row>
    <row r="819" spans="1:2" x14ac:dyDescent="0.2">
      <c r="A819" s="64">
        <v>9.8000000000000007</v>
      </c>
      <c r="B819" s="45" t="s">
        <v>2076</v>
      </c>
    </row>
    <row r="820" spans="1:2" x14ac:dyDescent="0.2">
      <c r="A820" s="64" t="s">
        <v>2077</v>
      </c>
      <c r="B820" s="45" t="s">
        <v>2078</v>
      </c>
    </row>
    <row r="821" spans="1:2" x14ac:dyDescent="0.2">
      <c r="A821" s="64" t="s">
        <v>2079</v>
      </c>
      <c r="B821" s="45" t="s">
        <v>2080</v>
      </c>
    </row>
    <row r="822" spans="1:2" x14ac:dyDescent="0.2">
      <c r="A822" s="64">
        <v>9.9</v>
      </c>
      <c r="B822" s="45" t="s">
        <v>2081</v>
      </c>
    </row>
    <row r="823" spans="1:2" x14ac:dyDescent="0.2">
      <c r="A823" s="64" t="s">
        <v>2082</v>
      </c>
      <c r="B823" s="45" t="s">
        <v>2083</v>
      </c>
    </row>
    <row r="824" spans="1:2" x14ac:dyDescent="0.2">
      <c r="A824" s="64" t="s">
        <v>2084</v>
      </c>
      <c r="B824" s="45" t="s">
        <v>2085</v>
      </c>
    </row>
    <row r="825" spans="1:2" x14ac:dyDescent="0.2">
      <c r="A825" s="64" t="s">
        <v>2086</v>
      </c>
      <c r="B825" s="45" t="s">
        <v>2087</v>
      </c>
    </row>
    <row r="826" spans="1:2" x14ac:dyDescent="0.2">
      <c r="A826" s="64" t="s">
        <v>2248</v>
      </c>
      <c r="B826" s="45" t="s">
        <v>2088</v>
      </c>
    </row>
    <row r="827" spans="1:2" x14ac:dyDescent="0.2">
      <c r="A827" s="64" t="s">
        <v>2089</v>
      </c>
      <c r="B827" s="45" t="s">
        <v>2090</v>
      </c>
    </row>
    <row r="828" spans="1:2" x14ac:dyDescent="0.2">
      <c r="A828" s="64">
        <v>10.1</v>
      </c>
      <c r="B828" s="45" t="s">
        <v>2091</v>
      </c>
    </row>
    <row r="829" spans="1:2" x14ac:dyDescent="0.2">
      <c r="A829" s="64">
        <v>10.199999999999999</v>
      </c>
      <c r="B829" s="45" t="s">
        <v>2092</v>
      </c>
    </row>
    <row r="830" spans="1:2" x14ac:dyDescent="0.2">
      <c r="A830" s="64" t="s">
        <v>2093</v>
      </c>
      <c r="B830" s="45" t="s">
        <v>2094</v>
      </c>
    </row>
    <row r="831" spans="1:2" x14ac:dyDescent="0.2">
      <c r="A831" s="64" t="s">
        <v>2095</v>
      </c>
      <c r="B831" s="45" t="s">
        <v>2096</v>
      </c>
    </row>
    <row r="832" spans="1:2" x14ac:dyDescent="0.2">
      <c r="A832" s="64" t="s">
        <v>2097</v>
      </c>
      <c r="B832" s="45" t="s">
        <v>2098</v>
      </c>
    </row>
    <row r="833" spans="1:2" x14ac:dyDescent="0.2">
      <c r="A833" s="64" t="s">
        <v>2099</v>
      </c>
      <c r="B833" s="45" t="s">
        <v>2100</v>
      </c>
    </row>
    <row r="834" spans="1:2" x14ac:dyDescent="0.2">
      <c r="A834" s="64" t="s">
        <v>2101</v>
      </c>
      <c r="B834" s="45" t="s">
        <v>2102</v>
      </c>
    </row>
    <row r="835" spans="1:2" x14ac:dyDescent="0.2">
      <c r="A835" s="64" t="s">
        <v>2103</v>
      </c>
      <c r="B835" s="45" t="s">
        <v>2104</v>
      </c>
    </row>
    <row r="836" spans="1:2" x14ac:dyDescent="0.2">
      <c r="A836" s="64" t="s">
        <v>2105</v>
      </c>
      <c r="B836" s="45" t="s">
        <v>2106</v>
      </c>
    </row>
    <row r="837" spans="1:2" x14ac:dyDescent="0.2">
      <c r="A837" s="64">
        <v>10.3</v>
      </c>
      <c r="B837" s="45" t="s">
        <v>2107</v>
      </c>
    </row>
    <row r="838" spans="1:2" x14ac:dyDescent="0.2">
      <c r="A838" s="64" t="s">
        <v>2108</v>
      </c>
      <c r="B838" s="45" t="s">
        <v>2109</v>
      </c>
    </row>
    <row r="839" spans="1:2" x14ac:dyDescent="0.2">
      <c r="A839" s="64" t="s">
        <v>2110</v>
      </c>
      <c r="B839" s="45" t="s">
        <v>2111</v>
      </c>
    </row>
    <row r="840" spans="1:2" x14ac:dyDescent="0.2">
      <c r="A840" s="64" t="s">
        <v>2112</v>
      </c>
      <c r="B840" s="45" t="s">
        <v>2113</v>
      </c>
    </row>
    <row r="841" spans="1:2" x14ac:dyDescent="0.2">
      <c r="A841" s="64" t="s">
        <v>2114</v>
      </c>
      <c r="B841" s="45" t="s">
        <v>2115</v>
      </c>
    </row>
    <row r="842" spans="1:2" x14ac:dyDescent="0.2">
      <c r="A842" s="64" t="s">
        <v>2116</v>
      </c>
      <c r="B842" s="45" t="s">
        <v>2117</v>
      </c>
    </row>
    <row r="843" spans="1:2" x14ac:dyDescent="0.2">
      <c r="A843" s="64" t="s">
        <v>2118</v>
      </c>
      <c r="B843" s="45" t="s">
        <v>2119</v>
      </c>
    </row>
    <row r="844" spans="1:2" x14ac:dyDescent="0.2">
      <c r="A844" s="64">
        <v>10.4</v>
      </c>
      <c r="B844" s="45" t="s">
        <v>2120</v>
      </c>
    </row>
    <row r="845" spans="1:2" x14ac:dyDescent="0.2">
      <c r="A845" s="64" t="s">
        <v>2121</v>
      </c>
      <c r="B845" s="45" t="s">
        <v>2122</v>
      </c>
    </row>
    <row r="846" spans="1:2" x14ac:dyDescent="0.2">
      <c r="A846" s="64" t="s">
        <v>2123</v>
      </c>
      <c r="B846" s="45" t="s">
        <v>2124</v>
      </c>
    </row>
    <row r="847" spans="1:2" x14ac:dyDescent="0.2">
      <c r="A847" s="64" t="s">
        <v>2125</v>
      </c>
      <c r="B847" s="45" t="s">
        <v>2126</v>
      </c>
    </row>
    <row r="848" spans="1:2" x14ac:dyDescent="0.2">
      <c r="A848" s="64">
        <v>10.5</v>
      </c>
      <c r="B848" s="45" t="s">
        <v>2127</v>
      </c>
    </row>
    <row r="849" spans="1:2" x14ac:dyDescent="0.2">
      <c r="A849" s="64" t="s">
        <v>2128</v>
      </c>
      <c r="B849" s="45" t="s">
        <v>2129</v>
      </c>
    </row>
    <row r="850" spans="1:2" x14ac:dyDescent="0.2">
      <c r="A850" s="64" t="s">
        <v>2130</v>
      </c>
      <c r="B850" s="45" t="s">
        <v>2131</v>
      </c>
    </row>
    <row r="851" spans="1:2" x14ac:dyDescent="0.2">
      <c r="A851" s="64" t="s">
        <v>2132</v>
      </c>
      <c r="B851" s="45" t="s">
        <v>2133</v>
      </c>
    </row>
    <row r="852" spans="1:2" x14ac:dyDescent="0.2">
      <c r="A852" s="64" t="s">
        <v>2134</v>
      </c>
      <c r="B852" s="45" t="s">
        <v>2135</v>
      </c>
    </row>
    <row r="853" spans="1:2" x14ac:dyDescent="0.2">
      <c r="A853" s="64" t="s">
        <v>2136</v>
      </c>
      <c r="B853" s="45" t="s">
        <v>2137</v>
      </c>
    </row>
    <row r="854" spans="1:2" x14ac:dyDescent="0.2">
      <c r="A854" s="64">
        <v>10.6</v>
      </c>
      <c r="B854" s="45" t="s">
        <v>2138</v>
      </c>
    </row>
    <row r="855" spans="1:2" x14ac:dyDescent="0.2">
      <c r="A855" s="64" t="s">
        <v>2139</v>
      </c>
      <c r="B855" s="45" t="s">
        <v>2140</v>
      </c>
    </row>
    <row r="856" spans="1:2" x14ac:dyDescent="0.2">
      <c r="A856" s="64" t="s">
        <v>2141</v>
      </c>
      <c r="B856" s="45" t="s">
        <v>2142</v>
      </c>
    </row>
    <row r="857" spans="1:2" x14ac:dyDescent="0.2">
      <c r="A857" s="64" t="s">
        <v>2143</v>
      </c>
      <c r="B857" s="45" t="s">
        <v>2144</v>
      </c>
    </row>
    <row r="858" spans="1:2" x14ac:dyDescent="0.2">
      <c r="A858" s="64">
        <v>10.7</v>
      </c>
      <c r="B858" s="45" t="s">
        <v>2145</v>
      </c>
    </row>
    <row r="859" spans="1:2" x14ac:dyDescent="0.2">
      <c r="A859" s="64">
        <v>10.8</v>
      </c>
      <c r="B859" s="45" t="s">
        <v>2146</v>
      </c>
    </row>
    <row r="860" spans="1:2" x14ac:dyDescent="0.2">
      <c r="A860" s="64" t="s">
        <v>2147</v>
      </c>
      <c r="B860" s="45" t="s">
        <v>2148</v>
      </c>
    </row>
    <row r="861" spans="1:2" x14ac:dyDescent="0.2">
      <c r="A861" s="64">
        <v>10.9</v>
      </c>
      <c r="B861" s="45" t="s">
        <v>2149</v>
      </c>
    </row>
    <row r="862" spans="1:2" x14ac:dyDescent="0.2">
      <c r="A862" s="64" t="s">
        <v>2150</v>
      </c>
      <c r="B862" s="45" t="s">
        <v>2151</v>
      </c>
    </row>
    <row r="863" spans="1:2" x14ac:dyDescent="0.2">
      <c r="A863" s="64">
        <v>11.1</v>
      </c>
      <c r="B863" s="45" t="s">
        <v>2152</v>
      </c>
    </row>
    <row r="864" spans="1:2" x14ac:dyDescent="0.2">
      <c r="A864" s="64" t="s">
        <v>496</v>
      </c>
      <c r="B864" s="45" t="s">
        <v>2153</v>
      </c>
    </row>
    <row r="865" spans="1:2" x14ac:dyDescent="0.2">
      <c r="A865" s="64" t="s">
        <v>505</v>
      </c>
      <c r="B865" s="45" t="s">
        <v>2154</v>
      </c>
    </row>
    <row r="866" spans="1:2" x14ac:dyDescent="0.2">
      <c r="A866" s="64">
        <v>11.2</v>
      </c>
      <c r="B866" s="45" t="s">
        <v>2155</v>
      </c>
    </row>
    <row r="867" spans="1:2" x14ac:dyDescent="0.2">
      <c r="A867" s="64" t="s">
        <v>498</v>
      </c>
      <c r="B867" s="45" t="s">
        <v>2156</v>
      </c>
    </row>
    <row r="868" spans="1:2" x14ac:dyDescent="0.2">
      <c r="A868" s="64" t="s">
        <v>709</v>
      </c>
      <c r="B868" s="45" t="s">
        <v>2157</v>
      </c>
    </row>
    <row r="869" spans="1:2" x14ac:dyDescent="0.2">
      <c r="A869" s="64" t="s">
        <v>711</v>
      </c>
      <c r="B869" s="45" t="s">
        <v>2158</v>
      </c>
    </row>
    <row r="870" spans="1:2" x14ac:dyDescent="0.2">
      <c r="A870" s="64">
        <v>11.3</v>
      </c>
      <c r="B870" s="45" t="s">
        <v>2159</v>
      </c>
    </row>
    <row r="871" spans="1:2" x14ac:dyDescent="0.2">
      <c r="A871" s="64" t="s">
        <v>2160</v>
      </c>
      <c r="B871" s="45" t="s">
        <v>2161</v>
      </c>
    </row>
    <row r="872" spans="1:2" x14ac:dyDescent="0.2">
      <c r="A872" s="64" t="s">
        <v>2162</v>
      </c>
      <c r="B872" s="45" t="s">
        <v>2163</v>
      </c>
    </row>
    <row r="873" spans="1:2" x14ac:dyDescent="0.2">
      <c r="A873" s="64" t="s">
        <v>2164</v>
      </c>
      <c r="B873" s="45" t="s">
        <v>2165</v>
      </c>
    </row>
    <row r="874" spans="1:2" x14ac:dyDescent="0.2">
      <c r="A874" s="64" t="s">
        <v>2166</v>
      </c>
      <c r="B874" s="45" t="s">
        <v>2167</v>
      </c>
    </row>
    <row r="875" spans="1:2" x14ac:dyDescent="0.2">
      <c r="A875" s="64" t="s">
        <v>2168</v>
      </c>
      <c r="B875" s="45" t="s">
        <v>2169</v>
      </c>
    </row>
    <row r="876" spans="1:2" x14ac:dyDescent="0.2">
      <c r="A876" s="64">
        <v>11.4</v>
      </c>
      <c r="B876" s="45" t="s">
        <v>2170</v>
      </c>
    </row>
    <row r="877" spans="1:2" x14ac:dyDescent="0.2">
      <c r="A877" s="64">
        <v>11.5</v>
      </c>
      <c r="B877" s="45" t="s">
        <v>2171</v>
      </c>
    </row>
    <row r="878" spans="1:2" x14ac:dyDescent="0.2">
      <c r="A878" s="64" t="s">
        <v>2172</v>
      </c>
      <c r="B878" s="45" t="s">
        <v>2173</v>
      </c>
    </row>
    <row r="879" spans="1:2" x14ac:dyDescent="0.2">
      <c r="A879" s="64">
        <v>11.6</v>
      </c>
      <c r="B879" s="45" t="s">
        <v>2174</v>
      </c>
    </row>
    <row r="880" spans="1:2" x14ac:dyDescent="0.2">
      <c r="A880" s="64" t="s">
        <v>1814</v>
      </c>
      <c r="B880" s="45" t="s">
        <v>2175</v>
      </c>
    </row>
    <row r="881" spans="1:2" x14ac:dyDescent="0.2">
      <c r="A881" s="64">
        <v>12.1</v>
      </c>
      <c r="B881" s="45" t="s">
        <v>2176</v>
      </c>
    </row>
    <row r="882" spans="1:2" x14ac:dyDescent="0.2">
      <c r="A882" s="64" t="s">
        <v>477</v>
      </c>
      <c r="B882" s="45" t="s">
        <v>2177</v>
      </c>
    </row>
    <row r="883" spans="1:2" x14ac:dyDescent="0.2">
      <c r="A883" s="64">
        <v>12.2</v>
      </c>
      <c r="B883" s="45" t="s">
        <v>2178</v>
      </c>
    </row>
    <row r="884" spans="1:2" x14ac:dyDescent="0.2">
      <c r="A884" s="64">
        <v>12.3</v>
      </c>
      <c r="B884" s="45" t="s">
        <v>2179</v>
      </c>
    </row>
    <row r="885" spans="1:2" x14ac:dyDescent="0.2">
      <c r="A885" s="64" t="s">
        <v>492</v>
      </c>
      <c r="B885" s="45" t="s">
        <v>2180</v>
      </c>
    </row>
    <row r="886" spans="1:2" x14ac:dyDescent="0.2">
      <c r="A886" s="64" t="s">
        <v>2181</v>
      </c>
      <c r="B886" s="45" t="s">
        <v>2182</v>
      </c>
    </row>
    <row r="887" spans="1:2" x14ac:dyDescent="0.2">
      <c r="A887" s="64" t="s">
        <v>2183</v>
      </c>
      <c r="B887" s="45" t="s">
        <v>2184</v>
      </c>
    </row>
    <row r="888" spans="1:2" x14ac:dyDescent="0.2">
      <c r="A888" s="64" t="s">
        <v>2185</v>
      </c>
      <c r="B888" s="45" t="s">
        <v>2186</v>
      </c>
    </row>
    <row r="889" spans="1:2" x14ac:dyDescent="0.2">
      <c r="A889" s="64" t="s">
        <v>2187</v>
      </c>
      <c r="B889" s="45" t="s">
        <v>2188</v>
      </c>
    </row>
    <row r="890" spans="1:2" x14ac:dyDescent="0.2">
      <c r="A890" s="64" t="s">
        <v>2189</v>
      </c>
      <c r="B890" s="45" t="s">
        <v>2190</v>
      </c>
    </row>
    <row r="891" spans="1:2" x14ac:dyDescent="0.2">
      <c r="A891" s="64" t="s">
        <v>2191</v>
      </c>
      <c r="B891" s="45" t="s">
        <v>2192</v>
      </c>
    </row>
    <row r="892" spans="1:2" x14ac:dyDescent="0.2">
      <c r="A892" s="64" t="s">
        <v>2193</v>
      </c>
      <c r="B892" s="45" t="s">
        <v>2194</v>
      </c>
    </row>
    <row r="893" spans="1:2" x14ac:dyDescent="0.2">
      <c r="A893" s="64" t="s">
        <v>2195</v>
      </c>
      <c r="B893" s="45" t="s">
        <v>2196</v>
      </c>
    </row>
    <row r="894" spans="1:2" x14ac:dyDescent="0.2">
      <c r="A894" s="64" t="s">
        <v>2197</v>
      </c>
      <c r="B894" s="45" t="s">
        <v>2198</v>
      </c>
    </row>
    <row r="895" spans="1:2" x14ac:dyDescent="0.2">
      <c r="A895" s="64">
        <v>12.4</v>
      </c>
      <c r="B895" s="45" t="s">
        <v>2199</v>
      </c>
    </row>
    <row r="896" spans="1:2" x14ac:dyDescent="0.2">
      <c r="A896" s="64" t="s">
        <v>502</v>
      </c>
      <c r="B896" s="45" t="s">
        <v>2200</v>
      </c>
    </row>
    <row r="897" spans="1:2" x14ac:dyDescent="0.2">
      <c r="A897" s="64">
        <v>12.5</v>
      </c>
      <c r="B897" s="45" t="s">
        <v>2201</v>
      </c>
    </row>
    <row r="898" spans="1:2" x14ac:dyDescent="0.2">
      <c r="A898" s="64" t="s">
        <v>476</v>
      </c>
      <c r="B898" s="45" t="s">
        <v>2202</v>
      </c>
    </row>
    <row r="899" spans="1:2" x14ac:dyDescent="0.2">
      <c r="A899" s="64" t="s">
        <v>2203</v>
      </c>
      <c r="B899" s="45" t="s">
        <v>2204</v>
      </c>
    </row>
    <row r="900" spans="1:2" x14ac:dyDescent="0.2">
      <c r="A900" s="64" t="s">
        <v>2205</v>
      </c>
      <c r="B900" s="45" t="s">
        <v>2206</v>
      </c>
    </row>
    <row r="901" spans="1:2" x14ac:dyDescent="0.2">
      <c r="A901" s="64" t="s">
        <v>2207</v>
      </c>
      <c r="B901" s="45" t="s">
        <v>2208</v>
      </c>
    </row>
    <row r="902" spans="1:2" x14ac:dyDescent="0.2">
      <c r="A902" s="64" t="s">
        <v>2209</v>
      </c>
      <c r="B902" s="45" t="s">
        <v>2210</v>
      </c>
    </row>
    <row r="903" spans="1:2" x14ac:dyDescent="0.2">
      <c r="A903" s="64">
        <v>12.6</v>
      </c>
      <c r="B903" s="45" t="s">
        <v>2211</v>
      </c>
    </row>
    <row r="904" spans="1:2" x14ac:dyDescent="0.2">
      <c r="A904" s="64" t="s">
        <v>487</v>
      </c>
      <c r="B904" s="45" t="s">
        <v>2212</v>
      </c>
    </row>
    <row r="905" spans="1:2" x14ac:dyDescent="0.2">
      <c r="A905" s="64" t="s">
        <v>741</v>
      </c>
      <c r="B905" s="45" t="s">
        <v>2213</v>
      </c>
    </row>
    <row r="906" spans="1:2" x14ac:dyDescent="0.2">
      <c r="A906" s="64">
        <v>12.7</v>
      </c>
      <c r="B906" s="45" t="s">
        <v>2214</v>
      </c>
    </row>
    <row r="907" spans="1:2" x14ac:dyDescent="0.2">
      <c r="A907" s="64">
        <v>12.8</v>
      </c>
      <c r="B907" s="45" t="s">
        <v>2215</v>
      </c>
    </row>
    <row r="908" spans="1:2" x14ac:dyDescent="0.2">
      <c r="A908" s="64" t="s">
        <v>2216</v>
      </c>
      <c r="B908" s="45" t="s">
        <v>2217</v>
      </c>
    </row>
    <row r="909" spans="1:2" x14ac:dyDescent="0.2">
      <c r="A909" s="64" t="s">
        <v>2218</v>
      </c>
      <c r="B909" s="45" t="s">
        <v>2219</v>
      </c>
    </row>
    <row r="910" spans="1:2" x14ac:dyDescent="0.2">
      <c r="A910" s="64" t="s">
        <v>2220</v>
      </c>
      <c r="B910" s="45" t="s">
        <v>2221</v>
      </c>
    </row>
    <row r="911" spans="1:2" x14ac:dyDescent="0.2">
      <c r="A911" s="64" t="s">
        <v>2222</v>
      </c>
      <c r="B911" s="45" t="s">
        <v>2223</v>
      </c>
    </row>
    <row r="912" spans="1:2" x14ac:dyDescent="0.2">
      <c r="A912" s="64" t="s">
        <v>2224</v>
      </c>
      <c r="B912" s="45" t="s">
        <v>2225</v>
      </c>
    </row>
    <row r="913" spans="1:2" x14ac:dyDescent="0.2">
      <c r="A913" s="64">
        <v>12.9</v>
      </c>
      <c r="B913" s="45" t="s">
        <v>2226</v>
      </c>
    </row>
    <row r="914" spans="1:2" x14ac:dyDescent="0.2">
      <c r="A914" s="64" t="s">
        <v>2247</v>
      </c>
      <c r="B914" s="45" t="s">
        <v>2227</v>
      </c>
    </row>
    <row r="915" spans="1:2" x14ac:dyDescent="0.2">
      <c r="A915" s="64" t="s">
        <v>2228</v>
      </c>
      <c r="B915" s="45" t="s">
        <v>2229</v>
      </c>
    </row>
    <row r="916" spans="1:2" x14ac:dyDescent="0.2">
      <c r="A916" s="64" t="s">
        <v>2230</v>
      </c>
      <c r="B916" s="45" t="s">
        <v>2231</v>
      </c>
    </row>
    <row r="917" spans="1:2" x14ac:dyDescent="0.2">
      <c r="A917" s="64" t="s">
        <v>2232</v>
      </c>
      <c r="B917" s="45" t="s">
        <v>2233</v>
      </c>
    </row>
    <row r="918" spans="1:2" x14ac:dyDescent="0.2">
      <c r="A918" s="64" t="s">
        <v>2234</v>
      </c>
      <c r="B918" s="45" t="s">
        <v>2235</v>
      </c>
    </row>
    <row r="919" spans="1:2" x14ac:dyDescent="0.2">
      <c r="A919" s="64" t="s">
        <v>2236</v>
      </c>
      <c r="B919" s="45" t="s">
        <v>2237</v>
      </c>
    </row>
    <row r="920" spans="1:2" x14ac:dyDescent="0.2">
      <c r="A920" s="64" t="s">
        <v>2238</v>
      </c>
      <c r="B920" s="45" t="s">
        <v>2239</v>
      </c>
    </row>
    <row r="921" spans="1:2" x14ac:dyDescent="0.2">
      <c r="A921" s="64">
        <v>12.11</v>
      </c>
      <c r="B921" s="45" t="s">
        <v>2240</v>
      </c>
    </row>
    <row r="922" spans="1:2" x14ac:dyDescent="0.2">
      <c r="A922" s="64" t="s">
        <v>2241</v>
      </c>
      <c r="B922" s="45" t="s">
        <v>2242</v>
      </c>
    </row>
    <row r="923" spans="1:2" ht="17" x14ac:dyDescent="0.2">
      <c r="A923" s="59" t="s">
        <v>1810</v>
      </c>
      <c r="B923" s="45" t="s">
        <v>2243</v>
      </c>
    </row>
    <row r="924" spans="1:2" x14ac:dyDescent="0.2">
      <c r="A924" s="45" t="s">
        <v>463</v>
      </c>
      <c r="B924" s="45" t="s">
        <v>2244</v>
      </c>
    </row>
    <row r="925" spans="1:2" x14ac:dyDescent="0.2">
      <c r="A925" s="45" t="s">
        <v>1809</v>
      </c>
      <c r="B925" s="45" t="str">
        <f>CONCATENATE(B923,"; ",B924)</f>
        <v>All system components included in or connected to the cardholder data environment (CDE); The process of determining the CDE and subsequent PCI scope</v>
      </c>
    </row>
    <row r="926" spans="1:2" x14ac:dyDescent="0.2">
      <c r="A926" s="45" t="s">
        <v>1816</v>
      </c>
      <c r="B926" s="45" t="str">
        <f>B923</f>
        <v>All system components included in or connected to the cardholder data environment (CDE)</v>
      </c>
    </row>
    <row r="927" spans="1:2" ht="30" x14ac:dyDescent="0.2">
      <c r="A927" s="60" t="s">
        <v>1811</v>
      </c>
      <c r="B927" s="45" t="str">
        <f>CONCATENATE(B914,"; ",B923)</f>
        <v>Implement an incident response plan. Be prepared to respond immediately to a system breach.; All system components included in or connected to the cardholder data environment (CDE)</v>
      </c>
    </row>
    <row r="928" spans="1:2" x14ac:dyDescent="0.2">
      <c r="A928" s="61" t="s">
        <v>1812</v>
      </c>
      <c r="B928" s="45"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5" t="s">
        <v>2245</v>
      </c>
      <c r="B929" s="45"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61" t="s">
        <v>1815</v>
      </c>
      <c r="B930" s="45" t="str">
        <f>CONCATENATE(B762,"; ",B773)</f>
        <v>Restrict access to cardholder data by business need to know; Assign a unique ID to each person with computer access</v>
      </c>
    </row>
    <row r="931" spans="1:2" x14ac:dyDescent="0.2">
      <c r="A931" s="60" t="s">
        <v>1818</v>
      </c>
      <c r="B931" s="45"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60" t="s">
        <v>1820</v>
      </c>
      <c r="B932" s="45" t="str">
        <f>CONCATENATE(B773,"; ",B723)</f>
        <v>Assign a unique ID to each person with computer access; Never send unprotected PANs by end-user messaging technologies (for example, e-mail, instant messaging, SMS, chat, etc.).</v>
      </c>
    </row>
    <row r="933" spans="1:2" ht="75" x14ac:dyDescent="0.2">
      <c r="A933" s="60" t="s">
        <v>1819</v>
      </c>
      <c r="B933" s="45"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60" t="s">
        <v>1821</v>
      </c>
      <c r="B934" s="45"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60" t="s">
        <v>1822</v>
      </c>
      <c r="B935" s="45"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60" t="s">
        <v>1823</v>
      </c>
      <c r="B936" s="45"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60" t="s">
        <v>1824</v>
      </c>
      <c r="B937" s="45"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62" t="s">
        <v>1825</v>
      </c>
      <c r="B938" s="45"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63" t="s">
        <v>1826</v>
      </c>
      <c r="B939" s="45"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63" t="s">
        <v>1827</v>
      </c>
      <c r="B940" s="45"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62" t="s">
        <v>1828</v>
      </c>
      <c r="B941" s="45" t="str">
        <f>CONCATENATE(B910,"; ",B799)</f>
        <v>Ensure there is an established process for engaging service providers including proper due diligence prior to engagement.; Restrict physical access to cardholder data</v>
      </c>
    </row>
    <row r="942" spans="1:2" ht="17" thickBot="1" x14ac:dyDescent="0.25">
      <c r="A942" s="63" t="s">
        <v>1829</v>
      </c>
      <c r="B942" s="45"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62" t="s">
        <v>1831</v>
      </c>
      <c r="B943" s="45"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63" t="s">
        <v>1832</v>
      </c>
      <c r="B944" s="45"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60" t="s">
        <v>1833</v>
      </c>
      <c r="B945" s="45" t="str">
        <f>CONCATENATE(B881,"; ",B799)</f>
        <v>Establish, publish, maintain, and disseminate a security policy.; Restrict physical access to cardholder data</v>
      </c>
    </row>
    <row r="946" spans="1:2" x14ac:dyDescent="0.2">
      <c r="A946" s="60" t="s">
        <v>1834</v>
      </c>
      <c r="B946" s="45"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60" t="s">
        <v>1836</v>
      </c>
      <c r="B947" s="45"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62" t="s">
        <v>1838</v>
      </c>
      <c r="B948" s="45"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63" t="s">
        <v>1839</v>
      </c>
      <c r="B949" s="45"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60" t="s">
        <v>1840</v>
      </c>
      <c r="B950" s="45"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62" t="s">
        <v>1841</v>
      </c>
      <c r="B951" s="45"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63" t="s">
        <v>1842</v>
      </c>
      <c r="B952" s="45" t="str">
        <f>CONCATENATE(B762,"; ",B773,"; ",B799)</f>
        <v>Restrict access to cardholder data by business need to know; Assign a unique ID to each person with computer access; Restrict physical access to cardholder data</v>
      </c>
    </row>
    <row r="953" spans="1:2" x14ac:dyDescent="0.2">
      <c r="A953" s="61" t="s">
        <v>2246</v>
      </c>
      <c r="B953" s="45"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60" t="s">
        <v>1843</v>
      </c>
      <c r="B954" s="45"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62" t="s">
        <v>1844</v>
      </c>
      <c r="B955" s="45"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63" t="s">
        <v>1845</v>
      </c>
      <c r="B956" s="45"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60" t="s">
        <v>1846</v>
      </c>
      <c r="B957" s="45" t="str">
        <f>CONCATENATE(B914,"; ",B827)</f>
        <v>Implement an incident response plan. Be prepared to respond immediately to a system breach.; Track and monitor all access to network resources and cardholder data</v>
      </c>
    </row>
    <row r="958" spans="1:2" x14ac:dyDescent="0.2">
      <c r="B958" s="45"/>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1" topLeftCell="A2" activePane="bottomLeft" state="frozen"/>
      <selection pane="bottomLeft" activeCell="I24" sqref="I24"/>
    </sheetView>
  </sheetViews>
  <sheetFormatPr baseColWidth="10" defaultColWidth="8.625" defaultRowHeight="14" x14ac:dyDescent="0.2"/>
  <cols>
    <col min="1" max="1" width="6" style="228" customWidth="1"/>
    <col min="2" max="2" width="8.625" style="228" customWidth="1"/>
    <col min="3" max="3" width="31" style="228" customWidth="1"/>
    <col min="4" max="4" width="19.625" style="228" customWidth="1"/>
    <col min="5" max="7" width="26.75" style="228" customWidth="1"/>
    <col min="8" max="8" width="16.75" style="228" customWidth="1"/>
    <col min="9" max="9" width="22.25" style="228" customWidth="1"/>
    <col min="10" max="10" width="8.25" style="228" customWidth="1"/>
    <col min="11" max="11" width="7.75" style="232" customWidth="1"/>
    <col min="12" max="12" width="8.625" style="228" customWidth="1"/>
    <col min="13" max="14" width="8.75" style="228" customWidth="1"/>
    <col min="15" max="15" width="10.75" style="228" customWidth="1"/>
    <col min="16" max="16" width="8.75" style="228" customWidth="1"/>
    <col min="17" max="21" width="9.25" style="228" customWidth="1"/>
    <col min="22" max="22" width="12.25" style="228" customWidth="1"/>
    <col min="23" max="23" width="11.375" style="228" customWidth="1"/>
    <col min="24" max="24" width="11.5" style="228" customWidth="1"/>
    <col min="25" max="25" width="11.75" style="228" customWidth="1"/>
    <col min="26" max="26" width="13.25" style="228" customWidth="1"/>
    <col min="27" max="28" width="12.25" style="228" customWidth="1"/>
    <col min="29" max="16384" width="8.625" style="228"/>
  </cols>
  <sheetData>
    <row r="1" spans="1:28" ht="30" x14ac:dyDescent="0.2">
      <c r="A1" s="210"/>
      <c r="B1" s="211"/>
      <c r="C1" s="211" t="s">
        <v>2369</v>
      </c>
      <c r="D1" s="211"/>
      <c r="E1" s="361" t="s">
        <v>2370</v>
      </c>
      <c r="F1" s="359"/>
      <c r="G1" s="359"/>
      <c r="H1" s="212" t="s">
        <v>2371</v>
      </c>
      <c r="I1" s="212"/>
      <c r="J1" s="362" t="s">
        <v>2372</v>
      </c>
      <c r="K1" s="359"/>
      <c r="L1" s="359"/>
      <c r="M1" s="363" t="s">
        <v>2373</v>
      </c>
      <c r="N1" s="359"/>
      <c r="O1" s="359"/>
      <c r="P1" s="359"/>
      <c r="Q1" s="359"/>
      <c r="R1" s="359"/>
      <c r="S1" s="359"/>
      <c r="T1" s="359"/>
      <c r="U1" s="364" t="s">
        <v>2374</v>
      </c>
      <c r="V1" s="364"/>
      <c r="W1" s="364"/>
      <c r="X1" s="364"/>
      <c r="Y1" s="364"/>
      <c r="Z1" s="364"/>
      <c r="AA1" s="364"/>
      <c r="AB1" s="364"/>
    </row>
    <row r="2" spans="1:28" s="238" customFormat="1" ht="75" x14ac:dyDescent="0.2">
      <c r="A2" s="233" t="s">
        <v>1800</v>
      </c>
      <c r="B2" s="234" t="s">
        <v>1758</v>
      </c>
      <c r="C2" s="234" t="s">
        <v>1759</v>
      </c>
      <c r="D2" s="234" t="s">
        <v>1760</v>
      </c>
      <c r="E2" s="213" t="s">
        <v>2375</v>
      </c>
      <c r="F2" s="213" t="s">
        <v>2376</v>
      </c>
      <c r="G2" s="213" t="s">
        <v>2377</v>
      </c>
      <c r="H2" s="212" t="s">
        <v>2378</v>
      </c>
      <c r="I2" s="212" t="s">
        <v>2379</v>
      </c>
      <c r="J2" s="235" t="s">
        <v>1761</v>
      </c>
      <c r="K2" s="236" t="s">
        <v>1777</v>
      </c>
      <c r="L2" s="235" t="s">
        <v>1775</v>
      </c>
      <c r="M2" s="215" t="s">
        <v>1776</v>
      </c>
      <c r="N2" s="215" t="s">
        <v>1778</v>
      </c>
      <c r="O2" s="215" t="s">
        <v>2564</v>
      </c>
      <c r="P2" s="215" t="s">
        <v>1785</v>
      </c>
      <c r="Q2" s="215" t="s">
        <v>2380</v>
      </c>
      <c r="R2" s="215" t="s">
        <v>2381</v>
      </c>
      <c r="S2" s="215" t="s">
        <v>1786</v>
      </c>
      <c r="T2" s="215" t="s">
        <v>1781</v>
      </c>
      <c r="U2" s="237" t="s">
        <v>438</v>
      </c>
      <c r="V2" s="237" t="s">
        <v>439</v>
      </c>
      <c r="W2" s="237" t="s">
        <v>1801</v>
      </c>
      <c r="X2" s="237" t="s">
        <v>442</v>
      </c>
      <c r="Y2" s="237" t="s">
        <v>441</v>
      </c>
      <c r="Z2" s="237" t="s">
        <v>440</v>
      </c>
      <c r="AA2" s="237" t="s">
        <v>1774</v>
      </c>
      <c r="AB2" s="237" t="s">
        <v>2594</v>
      </c>
    </row>
    <row r="3" spans="1:28" ht="105" x14ac:dyDescent="0.2">
      <c r="A3" s="210"/>
      <c r="B3" s="220" t="s">
        <v>342</v>
      </c>
      <c r="C3" s="211" t="s">
        <v>3</v>
      </c>
      <c r="D3" s="211" t="str">
        <f>VLOOKUP(B3,'HECVAT - Full | Vendor Response'!A$3:D$319,4,TRUE)</f>
        <v>All output from these systems is sent to Instructure's centralized logging management system for further analysis and alert generation.</v>
      </c>
      <c r="E3" s="204"/>
      <c r="F3" s="204"/>
      <c r="G3" s="204"/>
      <c r="H3" s="212"/>
      <c r="I3" s="212"/>
      <c r="J3" s="205"/>
      <c r="K3" s="214"/>
      <c r="L3" s="205"/>
      <c r="M3" s="203"/>
      <c r="N3" s="203"/>
      <c r="O3" s="203"/>
      <c r="P3" s="203"/>
      <c r="Q3" s="203"/>
      <c r="R3" s="203"/>
      <c r="S3" s="203"/>
      <c r="T3" s="203"/>
      <c r="U3" s="202" t="s">
        <v>2400</v>
      </c>
      <c r="V3" s="202" t="s">
        <v>2400</v>
      </c>
      <c r="W3" s="202" t="s">
        <v>2400</v>
      </c>
      <c r="X3" s="202" t="s">
        <v>2400</v>
      </c>
      <c r="Y3" s="202" t="s">
        <v>2400</v>
      </c>
      <c r="Z3" s="202" t="s">
        <v>2400</v>
      </c>
      <c r="AA3" s="202" t="s">
        <v>2400</v>
      </c>
      <c r="AB3" s="202" t="s">
        <v>2400</v>
      </c>
    </row>
    <row r="4" spans="1:28" ht="105" x14ac:dyDescent="0.2">
      <c r="A4" s="210"/>
      <c r="B4" s="220" t="s">
        <v>343</v>
      </c>
      <c r="C4" s="211" t="s">
        <v>4</v>
      </c>
      <c r="D4" s="211" t="str">
        <f>VLOOKUP(B4,'HECVAT - Full | Vendor Response'!A$3:D$319,4,TRUE)</f>
        <v>All output from these systems is sent to Instructure's centralized logging management system for further analysis and alert generation.</v>
      </c>
      <c r="E4" s="204"/>
      <c r="F4" s="204"/>
      <c r="G4" s="204"/>
      <c r="H4" s="212"/>
      <c r="I4" s="212"/>
      <c r="J4" s="205"/>
      <c r="K4" s="214"/>
      <c r="L4" s="205"/>
      <c r="M4" s="203"/>
      <c r="N4" s="203"/>
      <c r="O4" s="203"/>
      <c r="P4" s="203"/>
      <c r="Q4" s="203"/>
      <c r="R4" s="203"/>
      <c r="S4" s="203"/>
      <c r="T4" s="203"/>
      <c r="U4" s="202" t="s">
        <v>2400</v>
      </c>
      <c r="V4" s="202" t="s">
        <v>2400</v>
      </c>
      <c r="W4" s="202" t="s">
        <v>2400</v>
      </c>
      <c r="X4" s="202" t="s">
        <v>2400</v>
      </c>
      <c r="Y4" s="202" t="s">
        <v>2400</v>
      </c>
      <c r="Z4" s="202" t="s">
        <v>2400</v>
      </c>
      <c r="AA4" s="202" t="s">
        <v>2400</v>
      </c>
      <c r="AB4" s="202" t="s">
        <v>2400</v>
      </c>
    </row>
    <row r="5" spans="1:28" ht="105" x14ac:dyDescent="0.2">
      <c r="A5" s="210"/>
      <c r="B5" s="220" t="s">
        <v>344</v>
      </c>
      <c r="C5" s="211" t="s">
        <v>5</v>
      </c>
      <c r="D5" s="211" t="str">
        <f>VLOOKUP(B5,'HECVAT - Full | Vendor Response'!A$3:D$319,4,TRUE)</f>
        <v>All output from these systems is sent to Instructure's centralized logging management system for further analysis and alert generation.</v>
      </c>
      <c r="E5" s="204"/>
      <c r="F5" s="204"/>
      <c r="G5" s="204"/>
      <c r="H5" s="212"/>
      <c r="I5" s="212"/>
      <c r="J5" s="205"/>
      <c r="K5" s="214"/>
      <c r="L5" s="205"/>
      <c r="M5" s="203"/>
      <c r="N5" s="203"/>
      <c r="O5" s="203"/>
      <c r="P5" s="203"/>
      <c r="Q5" s="203"/>
      <c r="R5" s="203"/>
      <c r="S5" s="203"/>
      <c r="T5" s="203"/>
      <c r="U5" s="202" t="s">
        <v>2400</v>
      </c>
      <c r="V5" s="202" t="s">
        <v>2400</v>
      </c>
      <c r="W5" s="202" t="s">
        <v>2400</v>
      </c>
      <c r="X5" s="202" t="s">
        <v>2400</v>
      </c>
      <c r="Y5" s="202" t="s">
        <v>2400</v>
      </c>
      <c r="Z5" s="202" t="s">
        <v>2400</v>
      </c>
      <c r="AA5" s="202" t="s">
        <v>2400</v>
      </c>
      <c r="AB5" s="202" t="s">
        <v>2400</v>
      </c>
    </row>
    <row r="6" spans="1:28" ht="105" x14ac:dyDescent="0.2">
      <c r="A6" s="210"/>
      <c r="B6" s="220" t="s">
        <v>345</v>
      </c>
      <c r="C6" s="211" t="s">
        <v>6</v>
      </c>
      <c r="D6" s="211" t="str">
        <f>VLOOKUP(B6,'HECVAT - Full | Vendor Response'!A$3:D$319,4,TRUE)</f>
        <v>All output from these systems is sent to Instructure's centralized logging management system for further analysis and alert generation.</v>
      </c>
      <c r="E6" s="204"/>
      <c r="F6" s="204"/>
      <c r="G6" s="204"/>
      <c r="H6" s="212"/>
      <c r="I6" s="212"/>
      <c r="J6" s="205"/>
      <c r="K6" s="214"/>
      <c r="L6" s="205"/>
      <c r="M6" s="203"/>
      <c r="N6" s="203"/>
      <c r="O6" s="203"/>
      <c r="P6" s="203"/>
      <c r="Q6" s="203"/>
      <c r="R6" s="203"/>
      <c r="S6" s="203"/>
      <c r="T6" s="203"/>
      <c r="U6" s="202" t="s">
        <v>2400</v>
      </c>
      <c r="V6" s="202" t="s">
        <v>2400</v>
      </c>
      <c r="W6" s="202" t="s">
        <v>2400</v>
      </c>
      <c r="X6" s="202" t="s">
        <v>2400</v>
      </c>
      <c r="Y6" s="202" t="s">
        <v>2400</v>
      </c>
      <c r="Z6" s="202" t="s">
        <v>2400</v>
      </c>
      <c r="AA6" s="202" t="s">
        <v>2400</v>
      </c>
      <c r="AB6" s="202" t="s">
        <v>2400</v>
      </c>
    </row>
    <row r="7" spans="1:28" ht="14" customHeight="1" x14ac:dyDescent="0.2">
      <c r="A7" s="210"/>
      <c r="B7" s="220" t="s">
        <v>346</v>
      </c>
      <c r="C7" s="211" t="s">
        <v>2382</v>
      </c>
      <c r="D7" s="211" t="str">
        <f>VLOOKUP(B7,'HECVAT - Full | Vendor Response'!A$3:D$319,4,TRUE)</f>
        <v>All output from these systems is sent to Instructure's centralized logging management system for further analysis and alert generation.</v>
      </c>
      <c r="E7" s="204"/>
      <c r="F7" s="204"/>
      <c r="G7" s="204"/>
      <c r="H7" s="212"/>
      <c r="I7" s="212"/>
      <c r="J7" s="205"/>
      <c r="K7" s="214"/>
      <c r="L7" s="205"/>
      <c r="M7" s="203"/>
      <c r="N7" s="203"/>
      <c r="O7" s="203"/>
      <c r="P7" s="203"/>
      <c r="Q7" s="203"/>
      <c r="R7" s="203"/>
      <c r="S7" s="203"/>
      <c r="T7" s="203"/>
      <c r="U7" s="202" t="s">
        <v>2400</v>
      </c>
      <c r="V7" s="202" t="s">
        <v>2400</v>
      </c>
      <c r="W7" s="202" t="s">
        <v>2400</v>
      </c>
      <c r="X7" s="202" t="s">
        <v>2400</v>
      </c>
      <c r="Y7" s="202" t="s">
        <v>2400</v>
      </c>
      <c r="Z7" s="202" t="s">
        <v>2400</v>
      </c>
      <c r="AA7" s="202" t="s">
        <v>2400</v>
      </c>
      <c r="AB7" s="202" t="s">
        <v>2400</v>
      </c>
    </row>
    <row r="8" spans="1:28" ht="105" x14ac:dyDescent="0.2">
      <c r="A8" s="210"/>
      <c r="B8" s="220" t="s">
        <v>347</v>
      </c>
      <c r="C8" s="211" t="s">
        <v>7</v>
      </c>
      <c r="D8" s="211" t="str">
        <f>VLOOKUP(B8,'HECVAT - Full | Vendor Response'!A$3:D$319,4,TRUE)</f>
        <v>All output from these systems is sent to Instructure's centralized logging management system for further analysis and alert generation.</v>
      </c>
      <c r="E8" s="204"/>
      <c r="F8" s="204"/>
      <c r="G8" s="204"/>
      <c r="H8" s="212"/>
      <c r="I8" s="212"/>
      <c r="J8" s="205"/>
      <c r="K8" s="214"/>
      <c r="L8" s="205"/>
      <c r="M8" s="203"/>
      <c r="N8" s="203"/>
      <c r="O8" s="203"/>
      <c r="P8" s="203"/>
      <c r="Q8" s="203"/>
      <c r="R8" s="203"/>
      <c r="S8" s="203"/>
      <c r="T8" s="203"/>
      <c r="U8" s="202" t="s">
        <v>2400</v>
      </c>
      <c r="V8" s="202" t="s">
        <v>2400</v>
      </c>
      <c r="W8" s="202" t="s">
        <v>2400</v>
      </c>
      <c r="X8" s="202" t="s">
        <v>2400</v>
      </c>
      <c r="Y8" s="202" t="s">
        <v>2400</v>
      </c>
      <c r="Z8" s="202" t="s">
        <v>2400</v>
      </c>
      <c r="AA8" s="202" t="s">
        <v>2400</v>
      </c>
      <c r="AB8" s="202" t="s">
        <v>2400</v>
      </c>
    </row>
    <row r="9" spans="1:28" ht="105" x14ac:dyDescent="0.2">
      <c r="A9" s="210"/>
      <c r="B9" s="220" t="s">
        <v>348</v>
      </c>
      <c r="C9" s="211" t="s">
        <v>8</v>
      </c>
      <c r="D9" s="211" t="str">
        <f>VLOOKUP(B9,'HECVAT - Full | Vendor Response'!A$3:D$319,4,TRUE)</f>
        <v>All output from these systems is sent to Instructure's centralized logging management system for further analysis and alert generation.</v>
      </c>
      <c r="E9" s="204"/>
      <c r="F9" s="204"/>
      <c r="G9" s="204"/>
      <c r="H9" s="212"/>
      <c r="I9" s="212"/>
      <c r="J9" s="205"/>
      <c r="K9" s="214"/>
      <c r="L9" s="205"/>
      <c r="M9" s="203"/>
      <c r="N9" s="203"/>
      <c r="O9" s="203"/>
      <c r="P9" s="203"/>
      <c r="Q9" s="203"/>
      <c r="R9" s="203"/>
      <c r="S9" s="203"/>
      <c r="T9" s="203"/>
      <c r="U9" s="202" t="s">
        <v>2400</v>
      </c>
      <c r="V9" s="202" t="s">
        <v>2400</v>
      </c>
      <c r="W9" s="202" t="s">
        <v>2400</v>
      </c>
      <c r="X9" s="202" t="s">
        <v>2400</v>
      </c>
      <c r="Y9" s="202" t="s">
        <v>2400</v>
      </c>
      <c r="Z9" s="202" t="s">
        <v>2400</v>
      </c>
      <c r="AA9" s="202" t="s">
        <v>2400</v>
      </c>
      <c r="AB9" s="202" t="s">
        <v>2400</v>
      </c>
    </row>
    <row r="10" spans="1:28" ht="105" x14ac:dyDescent="0.2">
      <c r="A10" s="210"/>
      <c r="B10" s="220" t="s">
        <v>349</v>
      </c>
      <c r="C10" s="211" t="s">
        <v>9</v>
      </c>
      <c r="D10" s="211" t="str">
        <f>VLOOKUP(B10,'HECVAT - Full | Vendor Response'!A$3:D$319,4,TRUE)</f>
        <v>All output from these systems is sent to Instructure's centralized logging management system for further analysis and alert generation.</v>
      </c>
      <c r="E10" s="204"/>
      <c r="F10" s="204"/>
      <c r="G10" s="204"/>
      <c r="H10" s="212"/>
      <c r="I10" s="212"/>
      <c r="J10" s="205"/>
      <c r="K10" s="214"/>
      <c r="L10" s="205"/>
      <c r="M10" s="203"/>
      <c r="N10" s="203"/>
      <c r="O10" s="203"/>
      <c r="P10" s="203"/>
      <c r="Q10" s="203"/>
      <c r="R10" s="203"/>
      <c r="S10" s="203"/>
      <c r="T10" s="203"/>
      <c r="U10" s="202" t="s">
        <v>2400</v>
      </c>
      <c r="V10" s="202" t="s">
        <v>2400</v>
      </c>
      <c r="W10" s="202" t="s">
        <v>2400</v>
      </c>
      <c r="X10" s="202" t="s">
        <v>2400</v>
      </c>
      <c r="Y10" s="202" t="s">
        <v>2400</v>
      </c>
      <c r="Z10" s="202" t="s">
        <v>2400</v>
      </c>
      <c r="AA10" s="202" t="s">
        <v>2400</v>
      </c>
      <c r="AB10" s="202" t="s">
        <v>2400</v>
      </c>
    </row>
    <row r="11" spans="1:28" ht="105" x14ac:dyDescent="0.2">
      <c r="A11" s="210"/>
      <c r="B11" s="220" t="s">
        <v>350</v>
      </c>
      <c r="C11" s="211" t="s">
        <v>10</v>
      </c>
      <c r="D11" s="211" t="str">
        <f>VLOOKUP(B11,'HECVAT - Full | Vendor Response'!A$3:D$319,4,TRUE)</f>
        <v>All output from these systems is sent to Instructure's centralized logging management system for further analysis and alert generation.</v>
      </c>
      <c r="E11" s="204"/>
      <c r="F11" s="204"/>
      <c r="G11" s="204"/>
      <c r="H11" s="212"/>
      <c r="I11" s="212"/>
      <c r="J11" s="205"/>
      <c r="K11" s="214"/>
      <c r="L11" s="205"/>
      <c r="M11" s="203"/>
      <c r="N11" s="203"/>
      <c r="O11" s="203"/>
      <c r="P11" s="203"/>
      <c r="Q11" s="203"/>
      <c r="R11" s="203"/>
      <c r="S11" s="203"/>
      <c r="T11" s="203"/>
      <c r="U11" s="202" t="s">
        <v>2400</v>
      </c>
      <c r="V11" s="202" t="s">
        <v>2400</v>
      </c>
      <c r="W11" s="202" t="s">
        <v>2400</v>
      </c>
      <c r="X11" s="202" t="s">
        <v>2400</v>
      </c>
      <c r="Y11" s="202" t="s">
        <v>2400</v>
      </c>
      <c r="Z11" s="202" t="s">
        <v>2400</v>
      </c>
      <c r="AA11" s="202" t="s">
        <v>2400</v>
      </c>
      <c r="AB11" s="202" t="s">
        <v>2400</v>
      </c>
    </row>
    <row r="12" spans="1:28" ht="105" x14ac:dyDescent="0.2">
      <c r="A12" s="210"/>
      <c r="B12" s="220" t="s">
        <v>351</v>
      </c>
      <c r="C12" s="211" t="s">
        <v>2383</v>
      </c>
      <c r="D12" s="211" t="str">
        <f>VLOOKUP(B12,'HECVAT - Full | Vendor Response'!A$3:D$319,4,TRUE)</f>
        <v>All output from these systems is sent to Instructure's centralized logging management system for further analysis and alert generation.</v>
      </c>
      <c r="E12" s="204"/>
      <c r="F12" s="204"/>
      <c r="G12" s="204"/>
      <c r="H12" s="212"/>
      <c r="I12" s="212"/>
      <c r="J12" s="205"/>
      <c r="K12" s="214"/>
      <c r="L12" s="205"/>
      <c r="M12" s="203"/>
      <c r="N12" s="203"/>
      <c r="O12" s="203"/>
      <c r="P12" s="203"/>
      <c r="Q12" s="203"/>
      <c r="R12" s="203"/>
      <c r="S12" s="203"/>
      <c r="T12" s="203"/>
      <c r="U12" s="202" t="s">
        <v>2400</v>
      </c>
      <c r="V12" s="202" t="s">
        <v>2400</v>
      </c>
      <c r="W12" s="202" t="s">
        <v>2400</v>
      </c>
      <c r="X12" s="202" t="s">
        <v>2400</v>
      </c>
      <c r="Y12" s="202" t="s">
        <v>2400</v>
      </c>
      <c r="Z12" s="202" t="s">
        <v>2400</v>
      </c>
      <c r="AA12" s="202" t="s">
        <v>2400</v>
      </c>
      <c r="AB12" s="202" t="s">
        <v>2400</v>
      </c>
    </row>
    <row r="13" spans="1:28" ht="105" x14ac:dyDescent="0.2">
      <c r="A13" s="210"/>
      <c r="B13" s="220" t="s">
        <v>2286</v>
      </c>
      <c r="C13" s="211" t="s">
        <v>2384</v>
      </c>
      <c r="D13" s="211" t="str">
        <f>VLOOKUP(B13,'HECVAT - Full | Vendor Response'!A$3:D$319,4,TRUE)</f>
        <v>All output from these systems is sent to Instructure's centralized logging management system for further analysis and alert generation.</v>
      </c>
      <c r="E13" s="204"/>
      <c r="F13" s="204"/>
      <c r="G13" s="204"/>
      <c r="H13" s="212"/>
      <c r="I13" s="212"/>
      <c r="J13" s="205"/>
      <c r="K13" s="214"/>
      <c r="L13" s="205"/>
      <c r="M13" s="203"/>
      <c r="N13" s="203"/>
      <c r="O13" s="203"/>
      <c r="P13" s="203"/>
      <c r="Q13" s="203"/>
      <c r="R13" s="203"/>
      <c r="S13" s="203"/>
      <c r="T13" s="203"/>
      <c r="U13" s="202" t="s">
        <v>2400</v>
      </c>
      <c r="V13" s="202" t="s">
        <v>2400</v>
      </c>
      <c r="W13" s="202" t="s">
        <v>2400</v>
      </c>
      <c r="X13" s="202" t="s">
        <v>2400</v>
      </c>
      <c r="Y13" s="202" t="s">
        <v>2400</v>
      </c>
      <c r="Z13" s="202" t="s">
        <v>2400</v>
      </c>
      <c r="AA13" s="202" t="s">
        <v>2400</v>
      </c>
      <c r="AB13" s="202" t="s">
        <v>2400</v>
      </c>
    </row>
    <row r="14" spans="1:28" ht="105" x14ac:dyDescent="0.2">
      <c r="A14" s="210"/>
      <c r="B14" s="220" t="s">
        <v>2287</v>
      </c>
      <c r="C14" s="211" t="s">
        <v>2385</v>
      </c>
      <c r="D14" s="211" t="str">
        <f>VLOOKUP(B14,'HECVAT - Full | Vendor Response'!A$3:D$319,4,TRUE)</f>
        <v>All output from these systems is sent to Instructure's centralized logging management system for further analysis and alert generation.</v>
      </c>
      <c r="E14" s="204"/>
      <c r="F14" s="204"/>
      <c r="G14" s="204"/>
      <c r="H14" s="212"/>
      <c r="I14" s="212"/>
      <c r="J14" s="205"/>
      <c r="K14" s="214"/>
      <c r="L14" s="205"/>
      <c r="M14" s="203"/>
      <c r="N14" s="203"/>
      <c r="O14" s="203"/>
      <c r="P14" s="203"/>
      <c r="Q14" s="203"/>
      <c r="R14" s="203"/>
      <c r="S14" s="203"/>
      <c r="T14" s="203"/>
      <c r="U14" s="202" t="s">
        <v>2400</v>
      </c>
      <c r="V14" s="202" t="s">
        <v>2400</v>
      </c>
      <c r="W14" s="202" t="s">
        <v>2400</v>
      </c>
      <c r="X14" s="202" t="s">
        <v>2400</v>
      </c>
      <c r="Y14" s="202" t="s">
        <v>2400</v>
      </c>
      <c r="Z14" s="202" t="s">
        <v>2400</v>
      </c>
      <c r="AA14" s="202" t="s">
        <v>2400</v>
      </c>
      <c r="AB14" s="202" t="s">
        <v>2400</v>
      </c>
    </row>
    <row r="15" spans="1:28" ht="14" customHeight="1" x14ac:dyDescent="0.2">
      <c r="A15" s="210"/>
      <c r="B15" s="220" t="s">
        <v>2386</v>
      </c>
      <c r="C15" s="211" t="s">
        <v>2387</v>
      </c>
      <c r="D15" s="211" t="str">
        <f>VLOOKUP(B15,'HECVAT - Full | Vendor Response'!A$3:D$319,4,TRUE)</f>
        <v>All output from these systems is sent to Instructure's centralized logging management system for further analysis and alert generation.</v>
      </c>
      <c r="E15" s="204"/>
      <c r="F15" s="204"/>
      <c r="G15" s="204"/>
      <c r="H15" s="212"/>
      <c r="I15" s="212"/>
      <c r="J15" s="205"/>
      <c r="K15" s="214"/>
      <c r="L15" s="205"/>
      <c r="M15" s="203"/>
      <c r="N15" s="203"/>
      <c r="O15" s="203"/>
      <c r="P15" s="203"/>
      <c r="Q15" s="203"/>
      <c r="R15" s="203"/>
      <c r="S15" s="203"/>
      <c r="T15" s="203"/>
      <c r="U15" s="202" t="s">
        <v>2400</v>
      </c>
      <c r="V15" s="202" t="s">
        <v>2400</v>
      </c>
      <c r="W15" s="202" t="s">
        <v>2400</v>
      </c>
      <c r="X15" s="202" t="s">
        <v>2400</v>
      </c>
      <c r="Y15" s="202" t="s">
        <v>2400</v>
      </c>
      <c r="Z15" s="202" t="s">
        <v>2400</v>
      </c>
      <c r="AA15" s="202" t="s">
        <v>2400</v>
      </c>
      <c r="AB15" s="202" t="s">
        <v>2400</v>
      </c>
    </row>
    <row r="16" spans="1:28" ht="105" x14ac:dyDescent="0.2">
      <c r="A16" s="210"/>
      <c r="B16" s="220" t="s">
        <v>2388</v>
      </c>
      <c r="C16" s="211" t="s">
        <v>2389</v>
      </c>
      <c r="D16" s="211" t="str">
        <f>VLOOKUP(B16,'HECVAT - Full | Vendor Response'!A$3:D$319,4,TRUE)</f>
        <v>All output from these systems is sent to Instructure's centralized logging management system for further analysis and alert generation.</v>
      </c>
      <c r="E16" s="204"/>
      <c r="F16" s="204"/>
      <c r="G16" s="204"/>
      <c r="H16" s="212"/>
      <c r="I16" s="212"/>
      <c r="J16" s="205"/>
      <c r="K16" s="214"/>
      <c r="L16" s="205"/>
      <c r="M16" s="203"/>
      <c r="N16" s="203"/>
      <c r="O16" s="203"/>
      <c r="P16" s="203"/>
      <c r="Q16" s="203"/>
      <c r="R16" s="203"/>
      <c r="S16" s="203"/>
      <c r="T16" s="203"/>
      <c r="U16" s="202" t="s">
        <v>2400</v>
      </c>
      <c r="V16" s="202" t="s">
        <v>2400</v>
      </c>
      <c r="W16" s="202" t="s">
        <v>2400</v>
      </c>
      <c r="X16" s="202" t="s">
        <v>2400</v>
      </c>
      <c r="Y16" s="202" t="s">
        <v>2400</v>
      </c>
      <c r="Z16" s="202" t="s">
        <v>2400</v>
      </c>
      <c r="AA16" s="202" t="s">
        <v>2400</v>
      </c>
      <c r="AB16" s="202" t="s">
        <v>2400</v>
      </c>
    </row>
    <row r="17" spans="1:28" ht="105" x14ac:dyDescent="0.2">
      <c r="A17" s="210"/>
      <c r="B17" s="220" t="s">
        <v>2390</v>
      </c>
      <c r="C17" s="211" t="s">
        <v>2391</v>
      </c>
      <c r="D17" s="211" t="str">
        <f>VLOOKUP(B17,'HECVAT - Full | Vendor Response'!A$3:D$319,4,TRUE)</f>
        <v>All output from these systems is sent to Instructure's centralized logging management system for further analysis and alert generation.</v>
      </c>
      <c r="E17" s="204"/>
      <c r="F17" s="204"/>
      <c r="G17" s="204"/>
      <c r="H17" s="212"/>
      <c r="I17" s="212"/>
      <c r="J17" s="205"/>
      <c r="K17" s="214"/>
      <c r="L17" s="205"/>
      <c r="M17" s="203"/>
      <c r="N17" s="203"/>
      <c r="O17" s="203"/>
      <c r="P17" s="203"/>
      <c r="Q17" s="203"/>
      <c r="R17" s="203"/>
      <c r="S17" s="203"/>
      <c r="T17" s="203"/>
      <c r="U17" s="202" t="s">
        <v>2400</v>
      </c>
      <c r="V17" s="202" t="s">
        <v>2400</v>
      </c>
      <c r="W17" s="202" t="s">
        <v>2400</v>
      </c>
      <c r="X17" s="202" t="s">
        <v>2400</v>
      </c>
      <c r="Y17" s="202" t="s">
        <v>2400</v>
      </c>
      <c r="Z17" s="202" t="s">
        <v>2400</v>
      </c>
      <c r="AA17" s="202" t="s">
        <v>2400</v>
      </c>
      <c r="AB17" s="202" t="s">
        <v>2400</v>
      </c>
    </row>
    <row r="18" spans="1:28" ht="105" x14ac:dyDescent="0.2">
      <c r="A18" s="210">
        <v>1</v>
      </c>
      <c r="B18" s="211" t="s">
        <v>124</v>
      </c>
      <c r="C18" s="211" t="s">
        <v>75</v>
      </c>
      <c r="D18" s="211" t="str">
        <f>VLOOKUP(B18,'HECVAT - Full | Vendor Response'!A$3:D$319,4,TRUE)</f>
        <v>https://www.instructure.com/canvas/try-canvas</v>
      </c>
      <c r="E18" s="204" t="s">
        <v>2375</v>
      </c>
      <c r="F18" s="204" t="s">
        <v>3143</v>
      </c>
      <c r="G18" s="204" t="s">
        <v>2376</v>
      </c>
      <c r="H18" s="216" t="s">
        <v>2308</v>
      </c>
      <c r="I18" s="216" t="s">
        <v>2309</v>
      </c>
      <c r="J18" s="205" t="b">
        <v>1</v>
      </c>
      <c r="K18" s="214">
        <v>1</v>
      </c>
      <c r="L18" s="205" t="s">
        <v>12</v>
      </c>
      <c r="M18" s="203" t="s">
        <v>16</v>
      </c>
      <c r="N18" s="203" t="str">
        <f>VLOOKUP(B18,'HECVAT - Full | Vendor Response'!A:E,3,FALSE)</f>
        <v>No</v>
      </c>
      <c r="O18" s="203" t="e">
        <f>IF(LEN(VLOOKUP(B18,'Analyst Report'!$A:$I,6,TRUE))=0,"",VLOOKUP(B18,'Analyst Report'!$A:$I,6,FALSE))</f>
        <v>#N/A</v>
      </c>
      <c r="P18" s="203" t="e">
        <f>IF((O18=""),(IF(ISNUMBER(FIND(M18,N18)),1,0)),(IF(ISNUMBER(FIND(M18,O18)),1,0)))</f>
        <v>#N/A</v>
      </c>
      <c r="Q18" s="203">
        <v>10</v>
      </c>
      <c r="R18" s="203">
        <f>IF(LEN(VLOOKUP(B18,'Analyst Report'!$A$30:$I$287,8,TRUE))=0,"",VLOOKUP(B18,'Analyst Report'!$A$30:$I$287,8,TRUE))</f>
        <v>15</v>
      </c>
      <c r="S18" s="203">
        <f>(IF((ISNUMBER(R18)),R18,Q18))*K18</f>
        <v>15</v>
      </c>
      <c r="T18" s="203" t="e">
        <f>P18*S18</f>
        <v>#N/A</v>
      </c>
      <c r="U18" s="202" t="s">
        <v>2400</v>
      </c>
      <c r="V18" s="202" t="s">
        <v>2400</v>
      </c>
      <c r="W18" s="202" t="s">
        <v>2400</v>
      </c>
      <c r="X18" s="202" t="s">
        <v>2400</v>
      </c>
      <c r="Y18" s="202" t="s">
        <v>2400</v>
      </c>
      <c r="Z18" s="202" t="s">
        <v>2400</v>
      </c>
      <c r="AA18" s="202" t="s">
        <v>2400</v>
      </c>
      <c r="AB18" s="202" t="s">
        <v>2400</v>
      </c>
    </row>
    <row r="19" spans="1:28" ht="210" x14ac:dyDescent="0.2">
      <c r="A19" s="210">
        <f>A18+1</f>
        <v>2</v>
      </c>
      <c r="B19" s="211" t="s">
        <v>125</v>
      </c>
      <c r="C19" s="211" t="s">
        <v>443</v>
      </c>
      <c r="D19" s="211" t="str">
        <f>VLOOKUP(B19,'HECVAT - Full | Vendor Response'!A$3:D$319,4,TRUE)</f>
        <v>https://www.instructure.com/canvas/try-canvas</v>
      </c>
      <c r="E19" s="204" t="s">
        <v>2392</v>
      </c>
      <c r="F19" s="204" t="s">
        <v>3142</v>
      </c>
      <c r="G19" s="204" t="s">
        <v>2393</v>
      </c>
      <c r="H19" s="216" t="s">
        <v>2357</v>
      </c>
      <c r="I19" s="216" t="s">
        <v>2310</v>
      </c>
      <c r="J19" s="205" t="b">
        <v>1</v>
      </c>
      <c r="K19" s="214">
        <v>1</v>
      </c>
      <c r="L19" s="205" t="s">
        <v>12</v>
      </c>
      <c r="M19" s="203" t="s">
        <v>19</v>
      </c>
      <c r="N19" s="203" t="str">
        <f>VLOOKUP(B19,'HECVAT - Full | Vendor Response'!A:E,3,FALSE)</f>
        <v>Yes</v>
      </c>
      <c r="O19" s="203" t="e">
        <f>IF(LEN(VLOOKUP(B19,'Analyst Report'!$A:$I,6,TRUE))=0,"",VLOOKUP(B19,'Analyst Report'!$A:$I,6,FALSE))</f>
        <v>#N/A</v>
      </c>
      <c r="P19" s="203" t="e">
        <f t="shared" ref="P19:P73" si="0">IF((O19=""),(IF(ISNUMBER(FIND(M19,N19)),1,0)),(IF(ISNUMBER(FIND(M19,O19)),1,0)))</f>
        <v>#N/A</v>
      </c>
      <c r="Q19" s="203">
        <v>10</v>
      </c>
      <c r="R19" s="203">
        <f>IF(LEN(VLOOKUP(B19,'Analyst Report'!$A$30:$I$287,8,TRUE))=0,"",VLOOKUP(B19,'Analyst Report'!$A$30:$I$287,8,TRUE))</f>
        <v>15</v>
      </c>
      <c r="S19" s="203">
        <f t="shared" ref="S19:S85" si="1">(IF((ISNUMBER(R19)),R19,Q19))*K19</f>
        <v>15</v>
      </c>
      <c r="T19" s="203" t="e">
        <f t="shared" ref="T19:T73" si="2">P19*S19</f>
        <v>#N/A</v>
      </c>
      <c r="U19" s="202" t="s">
        <v>2400</v>
      </c>
      <c r="V19" s="202" t="s">
        <v>2400</v>
      </c>
      <c r="W19" s="202" t="s">
        <v>2400</v>
      </c>
      <c r="X19" s="202" t="s">
        <v>2400</v>
      </c>
      <c r="Y19" s="202" t="s">
        <v>2400</v>
      </c>
      <c r="Z19" s="202" t="s">
        <v>2400</v>
      </c>
      <c r="AA19" s="202" t="s">
        <v>2400</v>
      </c>
      <c r="AB19" s="202" t="s">
        <v>2400</v>
      </c>
    </row>
    <row r="20" spans="1:28" ht="165" x14ac:dyDescent="0.2">
      <c r="A20" s="210">
        <f t="shared" ref="A20:A86" si="3">A19+1</f>
        <v>3</v>
      </c>
      <c r="B20" s="211" t="s">
        <v>126</v>
      </c>
      <c r="C20" s="211" t="s">
        <v>2394</v>
      </c>
      <c r="D20" s="211" t="str">
        <f>VLOOKUP(B20,'HECVAT - Full | Vendor Response'!A$3:D$319,4,TRUE)</f>
        <v>https://www.instructure.com/canvas/try-canvas</v>
      </c>
      <c r="E20" s="204" t="s">
        <v>2400</v>
      </c>
      <c r="F20" s="204" t="s">
        <v>2395</v>
      </c>
      <c r="G20" s="204" t="s">
        <v>2396</v>
      </c>
      <c r="H20" s="216" t="s">
        <v>2573</v>
      </c>
      <c r="I20" s="216" t="s">
        <v>2311</v>
      </c>
      <c r="J20" s="205" t="b">
        <v>1</v>
      </c>
      <c r="K20" s="214">
        <v>1</v>
      </c>
      <c r="L20" s="205" t="s">
        <v>12</v>
      </c>
      <c r="M20" s="203" t="s">
        <v>16</v>
      </c>
      <c r="N20" s="203" t="str">
        <f>VLOOKUP(B20,'HECVAT - Full | Vendor Response'!A:E,3,FALSE)</f>
        <v>Yes</v>
      </c>
      <c r="O20" s="203" t="str">
        <f>IF(LEN(VLOOKUP(B20,'Analyst Report'!$A:$I,6,TRUE))=0,"",VLOOKUP(B20,'Analyst Report'!$A:$I,6,TRUE))</f>
        <v>Qualitative Question</v>
      </c>
      <c r="P20" s="203">
        <f t="shared" si="0"/>
        <v>0</v>
      </c>
      <c r="Q20" s="203">
        <v>10</v>
      </c>
      <c r="R20" s="203">
        <f>IF(LEN(VLOOKUP(B20,'Analyst Report'!$A$30:$I$287,8,TRUE))=0,"",VLOOKUP(B20,'Analyst Report'!$A$30:$I$287,8,TRUE))</f>
        <v>15</v>
      </c>
      <c r="S20" s="203">
        <f t="shared" si="1"/>
        <v>15</v>
      </c>
      <c r="T20" s="203">
        <f t="shared" si="2"/>
        <v>0</v>
      </c>
      <c r="U20" s="202" t="s">
        <v>2400</v>
      </c>
      <c r="V20" s="202" t="s">
        <v>2400</v>
      </c>
      <c r="W20" s="202" t="s">
        <v>2400</v>
      </c>
      <c r="X20" s="202" t="s">
        <v>2400</v>
      </c>
      <c r="Y20" s="202" t="s">
        <v>2400</v>
      </c>
      <c r="Z20" s="202" t="s">
        <v>2400</v>
      </c>
      <c r="AA20" s="202" t="s">
        <v>2400</v>
      </c>
      <c r="AB20" s="202" t="s">
        <v>2400</v>
      </c>
    </row>
    <row r="21" spans="1:28" ht="165" x14ac:dyDescent="0.2">
      <c r="A21" s="210">
        <f t="shared" si="3"/>
        <v>4</v>
      </c>
      <c r="B21" s="211" t="s">
        <v>127</v>
      </c>
      <c r="C21" s="211" t="s">
        <v>2397</v>
      </c>
      <c r="D21" s="211" t="str">
        <f>VLOOKUP(B21,'HECVAT - Full | Vendor Response'!A$3:D$319,4,TRUE)</f>
        <v>https://www.instructure.com/canvas/try-canvas</v>
      </c>
      <c r="E21" s="204" t="s">
        <v>2400</v>
      </c>
      <c r="F21" s="204" t="s">
        <v>2395</v>
      </c>
      <c r="G21" s="204" t="s">
        <v>2398</v>
      </c>
      <c r="H21" s="216" t="s">
        <v>2574</v>
      </c>
      <c r="I21" s="216" t="s">
        <v>2312</v>
      </c>
      <c r="J21" s="205" t="b">
        <v>1</v>
      </c>
      <c r="K21" s="214">
        <v>1</v>
      </c>
      <c r="L21" s="205" t="s">
        <v>12</v>
      </c>
      <c r="M21" s="203" t="s">
        <v>16</v>
      </c>
      <c r="N21" s="203" t="str">
        <f>VLOOKUP(B21,'HECVAT - Full | Vendor Response'!A:E,3,FALSE)</f>
        <v>Yes</v>
      </c>
      <c r="O21" s="203" t="str">
        <f>IF(LEN(VLOOKUP(B21,'Analyst Report'!$A:$I,6,TRUE))=0,"",VLOOKUP(B21,'Analyst Report'!$A:$I,6,TRUE))</f>
        <v>Qualitative Question</v>
      </c>
      <c r="P21" s="203">
        <f t="shared" si="0"/>
        <v>0</v>
      </c>
      <c r="Q21" s="203"/>
      <c r="R21" s="203">
        <f>IF(LEN(VLOOKUP(B21,'Analyst Report'!$A$30:$I$287,8,TRUE))=0,"",VLOOKUP(B21,'Analyst Report'!$A$30:$I$287,8,TRUE))</f>
        <v>15</v>
      </c>
      <c r="S21" s="203">
        <f t="shared" si="1"/>
        <v>15</v>
      </c>
      <c r="T21" s="203">
        <f t="shared" si="2"/>
        <v>0</v>
      </c>
      <c r="U21" s="202" t="s">
        <v>2400</v>
      </c>
      <c r="V21" s="202" t="s">
        <v>2400</v>
      </c>
      <c r="W21" s="202" t="s">
        <v>2400</v>
      </c>
      <c r="X21" s="202" t="s">
        <v>2400</v>
      </c>
      <c r="Y21" s="202" t="s">
        <v>2400</v>
      </c>
      <c r="Z21" s="202" t="s">
        <v>2400</v>
      </c>
      <c r="AA21" s="202" t="s">
        <v>2400</v>
      </c>
      <c r="AB21" s="202" t="s">
        <v>2400</v>
      </c>
    </row>
    <row r="22" spans="1:28" ht="105" x14ac:dyDescent="0.2">
      <c r="A22" s="210">
        <f t="shared" si="3"/>
        <v>5</v>
      </c>
      <c r="B22" s="211" t="s">
        <v>128</v>
      </c>
      <c r="C22" s="211" t="s">
        <v>2675</v>
      </c>
      <c r="D22" s="211" t="str">
        <f>VLOOKUP(B22,'HECVAT - Full | Vendor Response'!A$3:D$319,4,TRUE)</f>
        <v>https://www.instructure.com/canvas/try-canvas</v>
      </c>
      <c r="E22" s="204" t="s">
        <v>2674</v>
      </c>
      <c r="F22" s="204" t="s">
        <v>3141</v>
      </c>
      <c r="G22" s="204" t="s">
        <v>2676</v>
      </c>
      <c r="H22" s="216" t="s">
        <v>2313</v>
      </c>
      <c r="I22" s="216" t="s">
        <v>2314</v>
      </c>
      <c r="J22" s="205" t="b">
        <v>1</v>
      </c>
      <c r="K22" s="214">
        <v>1</v>
      </c>
      <c r="L22" s="205" t="s">
        <v>12</v>
      </c>
      <c r="M22" s="203" t="s">
        <v>19</v>
      </c>
      <c r="N22" s="203" t="str">
        <f>VLOOKUP(B22,'HECVAT - Full | Vendor Response'!A:E,3,FALSE)</f>
        <v>No</v>
      </c>
      <c r="O22" s="203" t="str">
        <f>IF(LEN(VLOOKUP(B22,'Analyst Report'!$A:$I,6,TRUE))=0,"",VLOOKUP(B22,'Analyst Report'!$A:$I,6,TRUE))</f>
        <v>Qualitative Question</v>
      </c>
      <c r="P22" s="203">
        <f t="shared" si="0"/>
        <v>0</v>
      </c>
      <c r="Q22" s="203">
        <v>10</v>
      </c>
      <c r="R22" s="203">
        <f>IF(LEN(VLOOKUP(B22,'Analyst Report'!$A$30:$I$287,8,TRUE))=0,"",VLOOKUP(B22,'Analyst Report'!$A$30:$I$287,8,TRUE))</f>
        <v>15</v>
      </c>
      <c r="S22" s="203">
        <f t="shared" si="1"/>
        <v>15</v>
      </c>
      <c r="T22" s="203">
        <f t="shared" si="2"/>
        <v>0</v>
      </c>
      <c r="U22" s="202" t="s">
        <v>2400</v>
      </c>
      <c r="V22" s="202" t="s">
        <v>2400</v>
      </c>
      <c r="W22" s="202" t="s">
        <v>2400</v>
      </c>
      <c r="X22" s="202" t="s">
        <v>2400</v>
      </c>
      <c r="Y22" s="202" t="s">
        <v>2400</v>
      </c>
      <c r="Z22" s="202" t="s">
        <v>2400</v>
      </c>
      <c r="AA22" s="202" t="s">
        <v>2400</v>
      </c>
      <c r="AB22" s="202" t="s">
        <v>2400</v>
      </c>
    </row>
    <row r="23" spans="1:28" ht="285" x14ac:dyDescent="0.2">
      <c r="A23" s="210">
        <f t="shared" si="3"/>
        <v>6</v>
      </c>
      <c r="B23" s="211" t="s">
        <v>129</v>
      </c>
      <c r="C23" s="211" t="s">
        <v>2677</v>
      </c>
      <c r="D23" s="211" t="str">
        <f>VLOOKUP(B23,'HECVAT - Full | Vendor Response'!A$3:D$319,4,TRUE)</f>
        <v>https://www.instructure.com/canvas/try-canvas</v>
      </c>
      <c r="E23" s="204" t="s">
        <v>2713</v>
      </c>
      <c r="F23" s="204" t="s">
        <v>3140</v>
      </c>
      <c r="G23" s="204"/>
      <c r="H23" s="216" t="s">
        <v>2358</v>
      </c>
      <c r="I23" s="216" t="s">
        <v>2315</v>
      </c>
      <c r="J23" s="205" t="b">
        <v>0</v>
      </c>
      <c r="K23" s="214">
        <v>1</v>
      </c>
      <c r="L23" s="205" t="s">
        <v>12</v>
      </c>
      <c r="M23" s="203" t="s">
        <v>16</v>
      </c>
      <c r="N23" s="203" t="str">
        <f>VLOOKUP(B23,'HECVAT - Full | Vendor Response'!A:E,3,FALSE)</f>
        <v>Yes</v>
      </c>
      <c r="O23" s="203" t="str">
        <f>IF(LEN(VLOOKUP(B23,'Analyst Report'!$A:$I,6,TRUE))=0,"",VLOOKUP(B23,'Analyst Report'!$A:$I,6,TRUE))</f>
        <v>Qualitative Question</v>
      </c>
      <c r="P23" s="203">
        <f t="shared" si="0"/>
        <v>0</v>
      </c>
      <c r="Q23" s="203">
        <v>10</v>
      </c>
      <c r="R23" s="203">
        <f>IF(LEN(VLOOKUP(B23,'Analyst Report'!$A$30:$I$287,8,TRUE))=0,"",VLOOKUP(B23,'Analyst Report'!$A$30:$I$287,8,TRUE))</f>
        <v>15</v>
      </c>
      <c r="S23" s="203">
        <f t="shared" si="1"/>
        <v>15</v>
      </c>
      <c r="T23" s="203">
        <f t="shared" si="2"/>
        <v>0</v>
      </c>
      <c r="U23" s="202" t="s">
        <v>2400</v>
      </c>
      <c r="V23" s="202" t="s">
        <v>2400</v>
      </c>
      <c r="W23" s="202" t="s">
        <v>2400</v>
      </c>
      <c r="X23" s="202" t="s">
        <v>2400</v>
      </c>
      <c r="Y23" s="202" t="s">
        <v>2400</v>
      </c>
      <c r="Z23" s="202" t="s">
        <v>2400</v>
      </c>
      <c r="AA23" s="202" t="s">
        <v>2400</v>
      </c>
      <c r="AB23" s="202" t="s">
        <v>2400</v>
      </c>
    </row>
    <row r="24" spans="1:28" ht="45" x14ac:dyDescent="0.2">
      <c r="A24" s="210">
        <f t="shared" si="3"/>
        <v>7</v>
      </c>
      <c r="B24" s="211" t="s">
        <v>130</v>
      </c>
      <c r="C24" s="211" t="s">
        <v>2595</v>
      </c>
      <c r="D24" s="211" t="str">
        <f>VLOOKUP(B24,'HECVAT - Full | Vendor Response'!A$3:D$319,4,TRUE)</f>
        <v>https://www.instructure.com/canvas/try-canvas</v>
      </c>
      <c r="E24" s="204" t="s">
        <v>2673</v>
      </c>
      <c r="F24" s="204" t="s">
        <v>2400</v>
      </c>
      <c r="G24" s="204" t="s">
        <v>2400</v>
      </c>
      <c r="H24" s="212" t="s">
        <v>2400</v>
      </c>
      <c r="I24" s="212" t="s">
        <v>2400</v>
      </c>
      <c r="J24" s="205"/>
      <c r="K24" s="214">
        <v>1</v>
      </c>
      <c r="L24" s="205" t="s">
        <v>12</v>
      </c>
      <c r="M24" s="203" t="s">
        <v>16</v>
      </c>
      <c r="N24" s="203" t="str">
        <f>LEFT(VLOOKUP(B24,'HECVAT - Full | Vendor Response'!A:E,3,FALSE),1)</f>
        <v>4</v>
      </c>
      <c r="O24" s="203" t="str">
        <f>IF(LEN(VLOOKUP(B24,'Analyst Report'!$A:$I,6,TRUE))=0,"",VLOOKUP(B24,'Analyst Report'!$A:$I,6,TRUE))</f>
        <v>Qualitative Question</v>
      </c>
      <c r="P24" s="203">
        <f t="shared" si="0"/>
        <v>0</v>
      </c>
      <c r="Q24" s="203">
        <v>10</v>
      </c>
      <c r="R24" s="203">
        <f>IF(LEN(VLOOKUP(B24,'Analyst Report'!$A$30:$I$287,8,TRUE))=0,"",VLOOKUP(B24,'Analyst Report'!$A$30:$I$287,8,TRUE))</f>
        <v>15</v>
      </c>
      <c r="S24" s="203">
        <f t="shared" si="1"/>
        <v>15</v>
      </c>
      <c r="T24" s="203">
        <f t="shared" si="2"/>
        <v>0</v>
      </c>
      <c r="U24" s="202" t="s">
        <v>2400</v>
      </c>
      <c r="V24" s="202" t="s">
        <v>2400</v>
      </c>
      <c r="W24" s="202" t="s">
        <v>2400</v>
      </c>
      <c r="X24" s="202" t="s">
        <v>2400</v>
      </c>
      <c r="Y24" s="202" t="s">
        <v>2400</v>
      </c>
      <c r="Z24" s="202" t="s">
        <v>2400</v>
      </c>
      <c r="AA24" s="202" t="s">
        <v>2400</v>
      </c>
      <c r="AB24" s="202" t="s">
        <v>2400</v>
      </c>
    </row>
    <row r="25" spans="1:28" ht="409.6" x14ac:dyDescent="0.2">
      <c r="A25" s="210">
        <f t="shared" si="3"/>
        <v>8</v>
      </c>
      <c r="B25" s="217" t="s">
        <v>137</v>
      </c>
      <c r="C25" s="217" t="s">
        <v>120</v>
      </c>
      <c r="D25" s="211"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206" t="s">
        <v>2399</v>
      </c>
      <c r="F25" s="206" t="s">
        <v>2400</v>
      </c>
      <c r="G25" s="206" t="s">
        <v>2400</v>
      </c>
      <c r="H25" s="218" t="s">
        <v>2322</v>
      </c>
      <c r="I25" s="218" t="s">
        <v>2323</v>
      </c>
      <c r="J25" s="205" t="str">
        <f>IF(S25&gt;20,"TRUE","FALSE")</f>
        <v>FALSE</v>
      </c>
      <c r="K25" s="214">
        <v>1</v>
      </c>
      <c r="L25" s="205" t="s">
        <v>2252</v>
      </c>
      <c r="M25" s="203" t="s">
        <v>16</v>
      </c>
      <c r="N25" s="203" t="str">
        <f>VLOOKUP(B25,'HECVAT - Full | Vendor Response'!A:E,3,FALSE)</f>
        <v>Please visit https://instructure.com/our-story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203" t="str">
        <f>IF(LEN(VLOOKUP(B25,'Analyst Report'!$A:$I,7,FALSE))=0,"",VLOOKUP(B25,'Analyst Report'!$A:$I,7,FALSE))</f>
        <v/>
      </c>
      <c r="P25" s="203">
        <f>IF((O25=""),(IF(ISNUMBER(FIND(M25,N25)),1,0)),(IF(ISNUMBER(FIND(M25,O25)),1,0)))</f>
        <v>0</v>
      </c>
      <c r="Q25" s="203">
        <v>15</v>
      </c>
      <c r="R25" s="203" t="str">
        <f>IF(LEN(VLOOKUP(B25,'Analyst Report'!$A$30:$I$287,8,TRUE))=0,"",VLOOKUP(B25,'Analyst Report'!$A$30:$I$287,8,TRUE))</f>
        <v/>
      </c>
      <c r="S25" s="203">
        <f t="shared" si="1"/>
        <v>15</v>
      </c>
      <c r="T25" s="203">
        <f>P25*S25*K25</f>
        <v>0</v>
      </c>
      <c r="U25" s="202" t="s">
        <v>2400</v>
      </c>
      <c r="V25" s="202" t="s">
        <v>2400</v>
      </c>
      <c r="W25" s="202" t="s">
        <v>2400</v>
      </c>
      <c r="X25" s="202" t="s">
        <v>2400</v>
      </c>
      <c r="Y25" s="202" t="s">
        <v>2400</v>
      </c>
      <c r="Z25" s="202" t="s">
        <v>2400</v>
      </c>
      <c r="AA25" s="202" t="s">
        <v>2400</v>
      </c>
      <c r="AB25" s="202" t="s">
        <v>2400</v>
      </c>
    </row>
    <row r="26" spans="1:28" ht="210" x14ac:dyDescent="0.2">
      <c r="A26" s="210">
        <f t="shared" si="3"/>
        <v>9</v>
      </c>
      <c r="B26" s="219" t="s">
        <v>138</v>
      </c>
      <c r="C26" s="217" t="s">
        <v>2401</v>
      </c>
      <c r="D26" s="211"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206" t="s">
        <v>2400</v>
      </c>
      <c r="F26" s="206" t="s">
        <v>2400</v>
      </c>
      <c r="G26" s="206" t="s">
        <v>2402</v>
      </c>
      <c r="H26" s="218" t="s">
        <v>2403</v>
      </c>
      <c r="I26" s="218" t="s">
        <v>2324</v>
      </c>
      <c r="J26" s="205" t="str">
        <f t="shared" ref="J26:J84" si="4">IF(S26&gt;20,"TRUE","FALSE")</f>
        <v>FALSE</v>
      </c>
      <c r="K26" s="214">
        <v>1</v>
      </c>
      <c r="L26" s="205" t="s">
        <v>2252</v>
      </c>
      <c r="M26" s="203" t="s">
        <v>19</v>
      </c>
      <c r="N26" s="203" t="str">
        <f>VLOOKUP(B26,'HECVAT - Full | Vendor Response'!A:E,3,FALSE)</f>
        <v>Yes</v>
      </c>
      <c r="O26" s="203" t="str">
        <f>IF(LEN(VLOOKUP(B26,'Analyst Report'!$A:$I,7,FALSE))=0,"",VLOOKUP(B26,'Analyst Report'!$A:$I,7,FALSE))</f>
        <v/>
      </c>
      <c r="P26" s="203">
        <f t="shared" si="0"/>
        <v>0</v>
      </c>
      <c r="Q26" s="203">
        <v>10</v>
      </c>
      <c r="R26" s="203" t="str">
        <f>IF(LEN(VLOOKUP(B26,'Analyst Report'!$A$30:$I$287,8,TRUE))=0,"",VLOOKUP(B26,'Analyst Report'!$A$30:$I$287,8,TRUE))</f>
        <v/>
      </c>
      <c r="S26" s="203">
        <f t="shared" si="1"/>
        <v>10</v>
      </c>
      <c r="T26" s="203">
        <f t="shared" si="2"/>
        <v>0</v>
      </c>
      <c r="U26" s="202" t="s">
        <v>2400</v>
      </c>
      <c r="V26" s="202" t="s">
        <v>2400</v>
      </c>
      <c r="W26" s="202" t="s">
        <v>2400</v>
      </c>
      <c r="X26" s="202" t="s">
        <v>2400</v>
      </c>
      <c r="Y26" s="202" t="s">
        <v>2400</v>
      </c>
      <c r="Z26" s="202" t="s">
        <v>2400</v>
      </c>
      <c r="AA26" s="202" t="s">
        <v>2400</v>
      </c>
      <c r="AB26" s="202" t="s">
        <v>2400</v>
      </c>
    </row>
    <row r="27" spans="1:28" ht="240" x14ac:dyDescent="0.2">
      <c r="A27" s="210">
        <f t="shared" si="3"/>
        <v>10</v>
      </c>
      <c r="B27" s="217" t="s">
        <v>139</v>
      </c>
      <c r="C27" s="217" t="s">
        <v>634</v>
      </c>
      <c r="D27" s="211"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206" t="s">
        <v>2400</v>
      </c>
      <c r="F27" s="206" t="s">
        <v>2404</v>
      </c>
      <c r="G27" s="206" t="s">
        <v>2405</v>
      </c>
      <c r="H27" s="218" t="s">
        <v>2325</v>
      </c>
      <c r="I27" s="218" t="s">
        <v>2326</v>
      </c>
      <c r="J27" s="205" t="str">
        <f t="shared" si="4"/>
        <v>FALSE</v>
      </c>
      <c r="K27" s="214">
        <v>1</v>
      </c>
      <c r="L27" s="205" t="s">
        <v>2252</v>
      </c>
      <c r="M27" s="203" t="s">
        <v>16</v>
      </c>
      <c r="N27" s="203" t="str">
        <f>VLOOKUP(B27,'HECVAT - Full | Vendor Response'!A:E,3,FALSE)</f>
        <v>Yes</v>
      </c>
      <c r="O27" s="203" t="str">
        <f>IF(LEN(VLOOKUP(B27,'Analyst Report'!$A:$I,7,FALSE))=0,"",VLOOKUP(B27,'Analyst Report'!$A:$I,7,FALSE))</f>
        <v/>
      </c>
      <c r="P27" s="203">
        <f t="shared" si="0"/>
        <v>1</v>
      </c>
      <c r="Q27" s="203">
        <v>15</v>
      </c>
      <c r="R27" s="203" t="str">
        <f>IF(LEN(VLOOKUP(B27,'Analyst Report'!$A$30:$I$287,8,TRUE))=0,"",VLOOKUP(B27,'Analyst Report'!$A$30:$I$287,8,TRUE))</f>
        <v/>
      </c>
      <c r="S27" s="203">
        <f t="shared" si="1"/>
        <v>15</v>
      </c>
      <c r="T27" s="203">
        <f t="shared" si="2"/>
        <v>15</v>
      </c>
      <c r="U27" s="202" t="s">
        <v>2400</v>
      </c>
      <c r="V27" s="202" t="s">
        <v>2400</v>
      </c>
      <c r="W27" s="202" t="s">
        <v>2400</v>
      </c>
      <c r="X27" s="202" t="s">
        <v>2400</v>
      </c>
      <c r="Y27" s="202" t="s">
        <v>2400</v>
      </c>
      <c r="Z27" s="202" t="s">
        <v>2400</v>
      </c>
      <c r="AA27" s="202" t="s">
        <v>2400</v>
      </c>
      <c r="AB27" s="202" t="s">
        <v>2400</v>
      </c>
    </row>
    <row r="28" spans="1:28" ht="285" x14ac:dyDescent="0.2">
      <c r="A28" s="210">
        <f t="shared" si="3"/>
        <v>11</v>
      </c>
      <c r="B28" s="217" t="s">
        <v>140</v>
      </c>
      <c r="C28" s="217" t="s">
        <v>2250</v>
      </c>
      <c r="D28" s="211"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206" t="s">
        <v>2400</v>
      </c>
      <c r="F28" s="206" t="s">
        <v>2406</v>
      </c>
      <c r="G28" s="206" t="s">
        <v>2407</v>
      </c>
      <c r="H28" s="218" t="s">
        <v>2327</v>
      </c>
      <c r="I28" s="218" t="s">
        <v>2328</v>
      </c>
      <c r="J28" s="205" t="str">
        <f t="shared" si="4"/>
        <v>TRUE</v>
      </c>
      <c r="K28" s="214">
        <v>1</v>
      </c>
      <c r="L28" s="205" t="s">
        <v>2252</v>
      </c>
      <c r="M28" s="203" t="s">
        <v>16</v>
      </c>
      <c r="N28" s="203" t="str">
        <f>VLOOKUP(B28,'HECVAT - Full | Vendor Response'!A:E,3,FALSE)</f>
        <v>Yes</v>
      </c>
      <c r="O28" s="203" t="str">
        <f>IF(LEN(VLOOKUP(B28,'Analyst Report'!$A:$I,7,FALSE))=0,"",VLOOKUP(B28,'Analyst Report'!$A:$I,7,FALSE))</f>
        <v/>
      </c>
      <c r="P28" s="203">
        <f t="shared" si="0"/>
        <v>1</v>
      </c>
      <c r="Q28" s="203">
        <v>25</v>
      </c>
      <c r="R28" s="203" t="str">
        <f>IF(LEN(VLOOKUP(B28,'Analyst Report'!$A$30:$I$287,8,TRUE))=0,"",VLOOKUP(B28,'Analyst Report'!$A$30:$I$287,8,TRUE))</f>
        <v/>
      </c>
      <c r="S28" s="203">
        <f t="shared" si="1"/>
        <v>25</v>
      </c>
      <c r="T28" s="203">
        <f t="shared" si="2"/>
        <v>25</v>
      </c>
      <c r="U28" s="202" t="s">
        <v>2400</v>
      </c>
      <c r="V28" s="202" t="s">
        <v>2400</v>
      </c>
      <c r="W28" s="202" t="s">
        <v>2400</v>
      </c>
      <c r="X28" s="202" t="s">
        <v>2400</v>
      </c>
      <c r="Y28" s="202" t="s">
        <v>2400</v>
      </c>
      <c r="Z28" s="202" t="s">
        <v>2400</v>
      </c>
      <c r="AA28" s="202" t="s">
        <v>2400</v>
      </c>
      <c r="AB28" s="202" t="s">
        <v>2400</v>
      </c>
    </row>
    <row r="29" spans="1:28" ht="270" x14ac:dyDescent="0.2">
      <c r="A29" s="210">
        <f t="shared" si="3"/>
        <v>12</v>
      </c>
      <c r="B29" s="217" t="s">
        <v>141</v>
      </c>
      <c r="C29" s="217" t="s">
        <v>635</v>
      </c>
      <c r="D29" s="211"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206" t="s">
        <v>2251</v>
      </c>
      <c r="F29" s="206" t="s">
        <v>2400</v>
      </c>
      <c r="G29" s="206" t="s">
        <v>2400</v>
      </c>
      <c r="H29" s="218" t="s">
        <v>2408</v>
      </c>
      <c r="I29" s="218" t="s">
        <v>2329</v>
      </c>
      <c r="J29" s="205" t="str">
        <f t="shared" si="4"/>
        <v>FALSE</v>
      </c>
      <c r="K29" s="214">
        <v>1</v>
      </c>
      <c r="L29" s="205" t="s">
        <v>2252</v>
      </c>
      <c r="M29" s="203" t="s">
        <v>16</v>
      </c>
      <c r="N29" s="203" t="str">
        <f>VLOOKUP(B29,'HECVAT - Full | Vendor Response'!A:E,3,FALSE)</f>
        <v>Architecture, business continuity, and security white papers are included with this document.</v>
      </c>
      <c r="O29" s="203" t="str">
        <f>IF(LEN(VLOOKUP(B29,'Analyst Report'!$A:$I,7,FALSE))=0,"",VLOOKUP(B29,'Analyst Report'!$A:$I,7,FALSE))</f>
        <v/>
      </c>
      <c r="P29" s="203">
        <f t="shared" si="0"/>
        <v>0</v>
      </c>
      <c r="Q29" s="203">
        <v>15</v>
      </c>
      <c r="R29" s="203" t="str">
        <f>IF(LEN(VLOOKUP(B29,'Analyst Report'!$A$30:$I$287,8,TRUE))=0,"",VLOOKUP(B29,'Analyst Report'!$A$30:$I$287,8,TRUE))</f>
        <v/>
      </c>
      <c r="S29" s="203">
        <f t="shared" si="1"/>
        <v>15</v>
      </c>
      <c r="T29" s="203">
        <f t="shared" si="2"/>
        <v>0</v>
      </c>
      <c r="U29" s="202" t="s">
        <v>2400</v>
      </c>
      <c r="V29" s="202" t="s">
        <v>2400</v>
      </c>
      <c r="W29" s="202" t="s">
        <v>2400</v>
      </c>
      <c r="X29" s="202" t="s">
        <v>2400</v>
      </c>
      <c r="Y29" s="202" t="s">
        <v>2400</v>
      </c>
      <c r="Z29" s="202" t="s">
        <v>2400</v>
      </c>
      <c r="AA29" s="202" t="s">
        <v>2400</v>
      </c>
      <c r="AB29" s="202" t="s">
        <v>2400</v>
      </c>
    </row>
    <row r="30" spans="1:28" ht="105" x14ac:dyDescent="0.2">
      <c r="A30" s="210">
        <f t="shared" si="3"/>
        <v>13</v>
      </c>
      <c r="B30" s="217" t="s">
        <v>131</v>
      </c>
      <c r="C30" s="217" t="s">
        <v>2409</v>
      </c>
      <c r="D30" s="211" t="str">
        <f>VLOOKUP(B30,'HECVAT - Full | Vendor Response'!A$3:D$319,4,TRUE)</f>
        <v>See DATA-18</v>
      </c>
      <c r="E30" s="229" t="s">
        <v>2400</v>
      </c>
      <c r="F30" s="206" t="s">
        <v>2410</v>
      </c>
      <c r="G30" s="206" t="s">
        <v>2411</v>
      </c>
      <c r="H30" s="218" t="s">
        <v>2412</v>
      </c>
      <c r="I30" s="218" t="s">
        <v>2413</v>
      </c>
      <c r="J30" s="205" t="str">
        <f t="shared" si="4"/>
        <v>FALSE</v>
      </c>
      <c r="K30" s="214">
        <v>1</v>
      </c>
      <c r="L30" s="205" t="s">
        <v>17</v>
      </c>
      <c r="M30" s="203" t="s">
        <v>16</v>
      </c>
      <c r="N30" s="203" t="str">
        <f>VLOOKUP(B30,'HECVAT - Full | Vendor Response'!A:E,3,FALSE)</f>
        <v>Yes</v>
      </c>
      <c r="O30" s="203" t="str">
        <f>IF(LEN(VLOOKUP(B30,'Analyst Report'!$A:$I,7,FALSE))=0,"",VLOOKUP(B30,'Analyst Report'!$A:$I,7,FALSE))</f>
        <v/>
      </c>
      <c r="P30" s="203">
        <f t="shared" si="0"/>
        <v>1</v>
      </c>
      <c r="Q30" s="203">
        <v>20</v>
      </c>
      <c r="R30" s="203">
        <f>IF(LEN(VLOOKUP(B30,'Analyst Report'!$A$30:$I$287,8,FALSE))=0,"",VLOOKUP(B30,'Analyst Report'!$A$30:$I$287,8,FALSE))</f>
        <v>20</v>
      </c>
      <c r="S30" s="203">
        <f t="shared" si="1"/>
        <v>20</v>
      </c>
      <c r="T30" s="203">
        <f t="shared" si="2"/>
        <v>20</v>
      </c>
      <c r="U30" s="202" t="s">
        <v>2400</v>
      </c>
      <c r="V30" s="202" t="s">
        <v>2400</v>
      </c>
      <c r="W30" s="202" t="s">
        <v>2400</v>
      </c>
      <c r="X30" s="202" t="s">
        <v>2400</v>
      </c>
      <c r="Y30" s="202" t="s">
        <v>2400</v>
      </c>
      <c r="Z30" s="202" t="s">
        <v>2400</v>
      </c>
      <c r="AA30" s="202" t="s">
        <v>2400</v>
      </c>
      <c r="AB30" s="202" t="s">
        <v>2400</v>
      </c>
    </row>
    <row r="31" spans="1:28" ht="150" x14ac:dyDescent="0.2">
      <c r="A31" s="210">
        <f t="shared" si="3"/>
        <v>14</v>
      </c>
      <c r="B31" s="217" t="s">
        <v>132</v>
      </c>
      <c r="C31" s="217" t="s">
        <v>102</v>
      </c>
      <c r="D31" s="211" t="str">
        <f>VLOOKUP(B31,'HECVAT - Full | Vendor Response'!A$3:D$319,4,TRUE)</f>
        <v>See DATA-18</v>
      </c>
      <c r="E31" s="229" t="s">
        <v>2400</v>
      </c>
      <c r="F31" s="206" t="s">
        <v>2414</v>
      </c>
      <c r="G31" s="206" t="s">
        <v>2415</v>
      </c>
      <c r="H31" s="218" t="s">
        <v>2316</v>
      </c>
      <c r="I31" s="218" t="s">
        <v>2317</v>
      </c>
      <c r="J31" s="205" t="str">
        <f t="shared" si="4"/>
        <v>FALSE</v>
      </c>
      <c r="K31" s="214">
        <v>1</v>
      </c>
      <c r="L31" s="205" t="s">
        <v>17</v>
      </c>
      <c r="M31" s="203" t="s">
        <v>16</v>
      </c>
      <c r="N31" s="203" t="str">
        <f>VLOOKUP(B31,'HECVAT - Full | Vendor Response'!A:E,3,FALSE)</f>
        <v>Yes</v>
      </c>
      <c r="O31" s="203" t="str">
        <f>IF(LEN(VLOOKUP(B31,'Analyst Report'!$A:$I,7,FALSE))=0,"",VLOOKUP(B31,'Analyst Report'!$A:$I,7,FALSE))</f>
        <v/>
      </c>
      <c r="P31" s="203">
        <f t="shared" si="0"/>
        <v>1</v>
      </c>
      <c r="Q31" s="203">
        <v>20</v>
      </c>
      <c r="R31" s="203">
        <f>IF(LEN(VLOOKUP(B31,'Analyst Report'!$A$30:$I$287,8,FALSE))=0,"",VLOOKUP(B31,'Analyst Report'!$A$30:$I$287,8,FALSE))</f>
        <v>20</v>
      </c>
      <c r="S31" s="203">
        <f t="shared" si="1"/>
        <v>20</v>
      </c>
      <c r="T31" s="203">
        <f t="shared" si="2"/>
        <v>20</v>
      </c>
      <c r="U31" s="202" t="s">
        <v>2400</v>
      </c>
      <c r="V31" s="202" t="s">
        <v>2400</v>
      </c>
      <c r="W31" s="202" t="s">
        <v>2400</v>
      </c>
      <c r="X31" s="202" t="s">
        <v>2400</v>
      </c>
      <c r="Y31" s="202" t="s">
        <v>2400</v>
      </c>
      <c r="Z31" s="202" t="s">
        <v>2400</v>
      </c>
      <c r="AA31" s="202" t="s">
        <v>2400</v>
      </c>
      <c r="AB31" s="202" t="s">
        <v>2400</v>
      </c>
    </row>
    <row r="32" spans="1:28" ht="135" x14ac:dyDescent="0.2">
      <c r="A32" s="210">
        <f t="shared" si="3"/>
        <v>15</v>
      </c>
      <c r="B32" s="217" t="s">
        <v>133</v>
      </c>
      <c r="C32" s="217" t="s">
        <v>18</v>
      </c>
      <c r="D32" s="211" t="str">
        <f>VLOOKUP(B32,'HECVAT - Full | Vendor Response'!A$3:D$319,4,TRUE)</f>
        <v>See DATA-18</v>
      </c>
      <c r="E32" s="229" t="s">
        <v>2400</v>
      </c>
      <c r="F32" s="206" t="s">
        <v>2416</v>
      </c>
      <c r="G32" s="206" t="s">
        <v>2417</v>
      </c>
      <c r="H32" s="218" t="s">
        <v>2318</v>
      </c>
      <c r="I32" s="218" t="s">
        <v>2359</v>
      </c>
      <c r="J32" s="205" t="str">
        <f t="shared" si="4"/>
        <v>FALSE</v>
      </c>
      <c r="K32" s="214">
        <v>1</v>
      </c>
      <c r="L32" s="205" t="s">
        <v>17</v>
      </c>
      <c r="M32" s="203" t="s">
        <v>16</v>
      </c>
      <c r="N32" s="203" t="str">
        <f>VLOOKUP(B32,'HECVAT - Full | Vendor Response'!A:E,3,FALSE)</f>
        <v>Yes</v>
      </c>
      <c r="O32" s="203" t="str">
        <f>IF(LEN(VLOOKUP(B32,'Analyst Report'!$A:$I,7,FALSE))=0,"",VLOOKUP(B32,'Analyst Report'!$A:$I,7,FALSE))</f>
        <v/>
      </c>
      <c r="P32" s="203">
        <f t="shared" si="0"/>
        <v>1</v>
      </c>
      <c r="Q32" s="203">
        <v>20</v>
      </c>
      <c r="R32" s="203">
        <f>IF(LEN(VLOOKUP(B32,'Analyst Report'!$A$30:$I$287,8,FALSE))=0,"",VLOOKUP(B32,'Analyst Report'!$A$30:$I$287,8,FALSE))</f>
        <v>20</v>
      </c>
      <c r="S32" s="203">
        <f t="shared" si="1"/>
        <v>20</v>
      </c>
      <c r="T32" s="203">
        <f t="shared" si="2"/>
        <v>20</v>
      </c>
      <c r="U32" s="202" t="s">
        <v>2400</v>
      </c>
      <c r="V32" s="202" t="s">
        <v>2400</v>
      </c>
      <c r="W32" s="202" t="s">
        <v>2400</v>
      </c>
      <c r="X32" s="202" t="s">
        <v>2400</v>
      </c>
      <c r="Y32" s="202" t="s">
        <v>2400</v>
      </c>
      <c r="Z32" s="202" t="s">
        <v>2400</v>
      </c>
      <c r="AA32" s="202" t="s">
        <v>2400</v>
      </c>
      <c r="AB32" s="202" t="s">
        <v>2400</v>
      </c>
    </row>
    <row r="33" spans="1:28" ht="210" x14ac:dyDescent="0.2">
      <c r="A33" s="210">
        <f t="shared" si="3"/>
        <v>16</v>
      </c>
      <c r="B33" s="217" t="s">
        <v>134</v>
      </c>
      <c r="C33" s="217" t="s">
        <v>2418</v>
      </c>
      <c r="D33" s="211" t="str">
        <f>VLOOKUP(B33,'HECVAT - Full | Vendor Response'!A$3:D$319,4,TRUE)</f>
        <v>See DATA-18</v>
      </c>
      <c r="E33" s="229" t="s">
        <v>2400</v>
      </c>
      <c r="F33" s="206" t="s">
        <v>2419</v>
      </c>
      <c r="G33" s="206" t="s">
        <v>2420</v>
      </c>
      <c r="H33" s="218" t="s">
        <v>2319</v>
      </c>
      <c r="I33" s="218" t="s">
        <v>2320</v>
      </c>
      <c r="J33" s="205" t="str">
        <f t="shared" si="4"/>
        <v>FALSE</v>
      </c>
      <c r="K33" s="214">
        <v>1</v>
      </c>
      <c r="L33" s="205" t="s">
        <v>17</v>
      </c>
      <c r="M33" s="203" t="s">
        <v>16</v>
      </c>
      <c r="N33" s="203" t="str">
        <f>VLOOKUP(B33,'HECVAT - Full | Vendor Response'!A:E,3,FALSE)</f>
        <v>Yes</v>
      </c>
      <c r="O33" s="203" t="str">
        <f>IF(LEN(VLOOKUP(B33,'Analyst Report'!$A:$I,7,FALSE))=0,"",VLOOKUP(B33,'Analyst Report'!$A:$I,7,FALSE))</f>
        <v/>
      </c>
      <c r="P33" s="203">
        <f t="shared" si="0"/>
        <v>1</v>
      </c>
      <c r="Q33" s="203">
        <v>20</v>
      </c>
      <c r="R33" s="203">
        <f>IF(LEN(VLOOKUP(B33,'Analyst Report'!$A$30:$I$287,8,FALSE))=0,"",VLOOKUP(B33,'Analyst Report'!$A$30:$I$287,8,FALSE))</f>
        <v>20</v>
      </c>
      <c r="S33" s="203">
        <f t="shared" si="1"/>
        <v>20</v>
      </c>
      <c r="T33" s="203">
        <f t="shared" si="2"/>
        <v>20</v>
      </c>
      <c r="U33" s="202" t="s">
        <v>2400</v>
      </c>
      <c r="V33" s="202" t="s">
        <v>2400</v>
      </c>
      <c r="W33" s="202" t="s">
        <v>2400</v>
      </c>
      <c r="X33" s="202" t="s">
        <v>2400</v>
      </c>
      <c r="Y33" s="202" t="s">
        <v>2400</v>
      </c>
      <c r="Z33" s="202" t="s">
        <v>2400</v>
      </c>
      <c r="AA33" s="202" t="s">
        <v>2400</v>
      </c>
      <c r="AB33" s="202" t="s">
        <v>2400</v>
      </c>
    </row>
    <row r="34" spans="1:28" ht="90" x14ac:dyDescent="0.2">
      <c r="A34" s="210">
        <f t="shared" si="3"/>
        <v>17</v>
      </c>
      <c r="B34" s="217" t="s">
        <v>135</v>
      </c>
      <c r="C34" s="217" t="s">
        <v>2421</v>
      </c>
      <c r="D34" s="211" t="str">
        <f>VLOOKUP(B34,'HECVAT - Full | Vendor Response'!A$3:D$319,4,TRUE)</f>
        <v>See DATA-18</v>
      </c>
      <c r="E34" s="229" t="s">
        <v>3104</v>
      </c>
      <c r="F34" s="206" t="s">
        <v>2422</v>
      </c>
      <c r="G34" s="206" t="s">
        <v>3105</v>
      </c>
      <c r="H34" s="218" t="s">
        <v>2423</v>
      </c>
      <c r="I34" s="218" t="s">
        <v>2424</v>
      </c>
      <c r="J34" s="205" t="str">
        <f t="shared" si="4"/>
        <v>FALSE</v>
      </c>
      <c r="K34" s="214">
        <v>1</v>
      </c>
      <c r="L34" s="205" t="s">
        <v>17</v>
      </c>
      <c r="M34" s="203" t="s">
        <v>16</v>
      </c>
      <c r="N34" s="203" t="str">
        <f>VLOOKUP(B34,'HECVAT - Full | Vendor Response'!A:E,3,FALSE)</f>
        <v>Yes</v>
      </c>
      <c r="O34" s="203" t="str">
        <f>IF(LEN(VLOOKUP(B34,'Analyst Report'!$A:$I,7,FALSE))=0,"",VLOOKUP(B34,'Analyst Report'!$A:$I,7,FALSE))</f>
        <v/>
      </c>
      <c r="P34" s="203">
        <f t="shared" si="0"/>
        <v>1</v>
      </c>
      <c r="Q34" s="203">
        <v>20</v>
      </c>
      <c r="R34" s="203">
        <f>IF(LEN(VLOOKUP(B34,'Analyst Report'!$A$30:$I$287,8,FALSE))=0,"",VLOOKUP(B34,'Analyst Report'!$A$30:$I$287,8,FALSE))</f>
        <v>20</v>
      </c>
      <c r="S34" s="203">
        <f t="shared" si="1"/>
        <v>20</v>
      </c>
      <c r="T34" s="203">
        <f t="shared" si="2"/>
        <v>20</v>
      </c>
      <c r="U34" s="202" t="s">
        <v>2400</v>
      </c>
      <c r="V34" s="202" t="s">
        <v>2400</v>
      </c>
      <c r="W34" s="202" t="s">
        <v>2400</v>
      </c>
      <c r="X34" s="202" t="s">
        <v>2400</v>
      </c>
      <c r="Y34" s="202" t="s">
        <v>2400</v>
      </c>
      <c r="Z34" s="202" t="s">
        <v>2400</v>
      </c>
      <c r="AA34" s="202" t="s">
        <v>2400</v>
      </c>
      <c r="AB34" s="202" t="s">
        <v>2400</v>
      </c>
    </row>
    <row r="35" spans="1:28" ht="225" x14ac:dyDescent="0.2">
      <c r="A35" s="210">
        <f t="shared" si="3"/>
        <v>18</v>
      </c>
      <c r="B35" s="217" t="s">
        <v>136</v>
      </c>
      <c r="C35" s="217" t="s">
        <v>2607</v>
      </c>
      <c r="D35" s="211" t="str">
        <f>VLOOKUP(B35,'HECVAT - Full | Vendor Response'!A$3:D$319,4,TRUE)</f>
        <v>See DATA-18</v>
      </c>
      <c r="E35" s="206" t="s">
        <v>2400</v>
      </c>
      <c r="F35" s="206" t="s">
        <v>2608</v>
      </c>
      <c r="G35" s="206" t="s">
        <v>2609</v>
      </c>
      <c r="H35" s="218" t="s">
        <v>2360</v>
      </c>
      <c r="I35" s="218" t="s">
        <v>2321</v>
      </c>
      <c r="J35" s="205" t="str">
        <f t="shared" si="4"/>
        <v>FALSE</v>
      </c>
      <c r="K35" s="214">
        <v>1</v>
      </c>
      <c r="L35" s="205" t="s">
        <v>17</v>
      </c>
      <c r="M35" s="203" t="s">
        <v>16</v>
      </c>
      <c r="N35" s="203" t="str">
        <f>VLOOKUP(B35,'HECVAT - Full | Vendor Response'!A:E,3,FALSE)</f>
        <v>Yes</v>
      </c>
      <c r="O35" s="203" t="str">
        <f>IF(LEN(VLOOKUP(B35,'Analyst Report'!$A:$I,7,FALSE))=0,"",VLOOKUP(B35,'Analyst Report'!$A:$I,7,FALSE))</f>
        <v/>
      </c>
      <c r="P35" s="203">
        <f t="shared" si="0"/>
        <v>1</v>
      </c>
      <c r="Q35" s="203">
        <v>20</v>
      </c>
      <c r="R35" s="203">
        <f>IF(LEN(VLOOKUP(B35,'Analyst Report'!$A$30:$I$287,8,FALSE))=0,"",VLOOKUP(B35,'Analyst Report'!$A$30:$I$287,8,FALSE))</f>
        <v>20</v>
      </c>
      <c r="S35" s="203">
        <f t="shared" si="1"/>
        <v>20</v>
      </c>
      <c r="T35" s="203">
        <f t="shared" si="2"/>
        <v>20</v>
      </c>
      <c r="U35" s="202" t="s">
        <v>2400</v>
      </c>
      <c r="V35" s="202" t="s">
        <v>2400</v>
      </c>
      <c r="W35" s="202" t="s">
        <v>2400</v>
      </c>
      <c r="X35" s="202" t="s">
        <v>2400</v>
      </c>
      <c r="Y35" s="202" t="s">
        <v>2400</v>
      </c>
      <c r="Z35" s="202" t="s">
        <v>2400</v>
      </c>
      <c r="AA35" s="202" t="s">
        <v>2400</v>
      </c>
      <c r="AB35" s="202" t="s">
        <v>2400</v>
      </c>
    </row>
    <row r="36" spans="1:28" ht="225" x14ac:dyDescent="0.2">
      <c r="A36" s="210">
        <f t="shared" si="3"/>
        <v>19</v>
      </c>
      <c r="B36" s="217" t="s">
        <v>2565</v>
      </c>
      <c r="C36" s="217" t="s">
        <v>373</v>
      </c>
      <c r="D36" s="211" t="str">
        <f>VLOOKUP(B36,'HECVAT - Full | Vendor Response'!A$3:D$319,4,TRUE)</f>
        <v>See DATA-18</v>
      </c>
      <c r="E36" s="206" t="s">
        <v>2400</v>
      </c>
      <c r="F36" s="206" t="s">
        <v>2425</v>
      </c>
      <c r="G36" s="206" t="s">
        <v>2426</v>
      </c>
      <c r="H36" s="218" t="s">
        <v>2360</v>
      </c>
      <c r="I36" s="218" t="s">
        <v>2321</v>
      </c>
      <c r="J36" s="205" t="str">
        <f t="shared" si="4"/>
        <v>FALSE</v>
      </c>
      <c r="K36" s="214">
        <v>1</v>
      </c>
      <c r="L36" s="205" t="s">
        <v>17</v>
      </c>
      <c r="M36" s="203" t="s">
        <v>16</v>
      </c>
      <c r="N36" s="203" t="str">
        <f>VLOOKUP(B36,'HECVAT - Full | Vendor Response'!A:E,3,FALSE)</f>
        <v>Yes</v>
      </c>
      <c r="O36" s="203" t="str">
        <f>IF(LEN(VLOOKUP(B36,'Analyst Report'!$A:$I,7,FALSE))=0,"",VLOOKUP(B36,'Analyst Report'!$A:$I,7,FALSE))</f>
        <v/>
      </c>
      <c r="P36" s="203">
        <f t="shared" si="0"/>
        <v>1</v>
      </c>
      <c r="Q36" s="203">
        <v>20</v>
      </c>
      <c r="R36" s="203">
        <f>IF(LEN(VLOOKUP(B36,'Analyst Report'!$A$30:$I$287,8,FALSE))=0,"",VLOOKUP(B36,'Analyst Report'!$A$30:$I$287,8,FALSE))</f>
        <v>20</v>
      </c>
      <c r="S36" s="203">
        <f t="shared" si="1"/>
        <v>20</v>
      </c>
      <c r="T36" s="203">
        <f t="shared" si="2"/>
        <v>20</v>
      </c>
      <c r="U36" s="202" t="s">
        <v>2400</v>
      </c>
      <c r="V36" s="202" t="s">
        <v>2400</v>
      </c>
      <c r="W36" s="202" t="s">
        <v>2400</v>
      </c>
      <c r="X36" s="202" t="s">
        <v>2400</v>
      </c>
      <c r="Y36" s="202" t="s">
        <v>2400</v>
      </c>
      <c r="Z36" s="202" t="s">
        <v>2400</v>
      </c>
      <c r="AA36" s="202" t="s">
        <v>2400</v>
      </c>
      <c r="AB36" s="202" t="s">
        <v>2400</v>
      </c>
    </row>
    <row r="37" spans="1:28" ht="300" x14ac:dyDescent="0.2">
      <c r="A37" s="210">
        <f t="shared" si="3"/>
        <v>20</v>
      </c>
      <c r="B37" s="217" t="s">
        <v>2566</v>
      </c>
      <c r="C37" s="217" t="s">
        <v>2430</v>
      </c>
      <c r="D37" s="211" t="str">
        <f>VLOOKUP(B37,'HECVAT - Full | Vendor Response'!A$3:D$319,4,TRUE)</f>
        <v>See DATA-18</v>
      </c>
      <c r="E37" s="206" t="s">
        <v>2400</v>
      </c>
      <c r="F37" s="206" t="s">
        <v>2395</v>
      </c>
      <c r="G37" s="206" t="s">
        <v>2431</v>
      </c>
      <c r="H37" s="218" t="s">
        <v>2432</v>
      </c>
      <c r="I37" s="218" t="s">
        <v>2433</v>
      </c>
      <c r="J37" s="205" t="str">
        <f t="shared" si="4"/>
        <v>FALSE</v>
      </c>
      <c r="K37" s="214">
        <v>1</v>
      </c>
      <c r="L37" s="205" t="s">
        <v>17</v>
      </c>
      <c r="M37" s="203" t="s">
        <v>16</v>
      </c>
      <c r="N37" s="203" t="str">
        <f>VLOOKUP(B37,'HECVAT - Full | Vendor Response'!A:E,3,FALSE)</f>
        <v>Yes</v>
      </c>
      <c r="O37" s="203" t="str">
        <f>IF(LEN(VLOOKUP(B37,'Analyst Report'!$A:$I,7,FALSE))=0,"",VLOOKUP(B37,'Analyst Report'!$A:$I,7,FALSE))</f>
        <v/>
      </c>
      <c r="P37" s="203">
        <f t="shared" si="0"/>
        <v>1</v>
      </c>
      <c r="Q37" s="203">
        <v>20</v>
      </c>
      <c r="R37" s="203">
        <f>IF(LEN(VLOOKUP(B37,'Analyst Report'!$A$30:$I$287,8,FALSE))=0,"",VLOOKUP(B37,'Analyst Report'!$A$30:$I$287,8,FALSE))</f>
        <v>20</v>
      </c>
      <c r="S37" s="203">
        <f t="shared" si="1"/>
        <v>20</v>
      </c>
      <c r="T37" s="203">
        <f t="shared" si="2"/>
        <v>20</v>
      </c>
      <c r="U37" s="202" t="s">
        <v>2400</v>
      </c>
      <c r="V37" s="202" t="s">
        <v>2400</v>
      </c>
      <c r="W37" s="202" t="s">
        <v>2400</v>
      </c>
      <c r="X37" s="202" t="s">
        <v>2400</v>
      </c>
      <c r="Y37" s="202" t="s">
        <v>2400</v>
      </c>
      <c r="Z37" s="202" t="s">
        <v>2400</v>
      </c>
      <c r="AA37" s="202" t="s">
        <v>2400</v>
      </c>
      <c r="AB37" s="202" t="s">
        <v>2400</v>
      </c>
    </row>
    <row r="38" spans="1:28" ht="180" x14ac:dyDescent="0.2">
      <c r="A38" s="210">
        <f t="shared" si="3"/>
        <v>21</v>
      </c>
      <c r="B38" s="217" t="s">
        <v>2567</v>
      </c>
      <c r="C38" s="217" t="s">
        <v>2427</v>
      </c>
      <c r="D38" s="211" t="str">
        <f>VLOOKUP(B38,'HECVAT - Full | Vendor Response'!A$3:D$319,4,TRUE)</f>
        <v>See DATA-18</v>
      </c>
      <c r="E38" s="206" t="s">
        <v>2400</v>
      </c>
      <c r="F38" s="206" t="s">
        <v>2395</v>
      </c>
      <c r="G38" s="206" t="s">
        <v>2428</v>
      </c>
      <c r="H38" s="218" t="s">
        <v>2429</v>
      </c>
      <c r="I38" s="218" t="s">
        <v>2332</v>
      </c>
      <c r="J38" s="205" t="str">
        <f t="shared" si="4"/>
        <v>FALSE</v>
      </c>
      <c r="K38" s="214">
        <v>1</v>
      </c>
      <c r="L38" s="205" t="s">
        <v>17</v>
      </c>
      <c r="M38" s="203" t="s">
        <v>16</v>
      </c>
      <c r="N38" s="203" t="str">
        <f>VLOOKUP(B38,'HECVAT - Full | Vendor Response'!A:E,3,FALSE)</f>
        <v>Yes</v>
      </c>
      <c r="O38" s="203" t="str">
        <f>IF(LEN(VLOOKUP(B38,'Analyst Report'!$A:$I,7,FALSE))=0,"",VLOOKUP(B38,'Analyst Report'!$A:$I,7,FALSE))</f>
        <v/>
      </c>
      <c r="P38" s="203">
        <f t="shared" si="0"/>
        <v>1</v>
      </c>
      <c r="Q38" s="203">
        <v>20</v>
      </c>
      <c r="R38" s="203">
        <f>IF(LEN(VLOOKUP(B38,'Analyst Report'!$A$30:$I$287,8,FALSE))=0,"",VLOOKUP(B38,'Analyst Report'!$A$30:$I$287,8,FALSE))</f>
        <v>20</v>
      </c>
      <c r="S38" s="203">
        <f t="shared" si="1"/>
        <v>20</v>
      </c>
      <c r="T38" s="203">
        <f t="shared" si="2"/>
        <v>20</v>
      </c>
      <c r="U38" s="202" t="s">
        <v>2400</v>
      </c>
      <c r="V38" s="202" t="s">
        <v>2400</v>
      </c>
      <c r="W38" s="202" t="s">
        <v>2400</v>
      </c>
      <c r="X38" s="202" t="s">
        <v>2400</v>
      </c>
      <c r="Y38" s="202" t="s">
        <v>2400</v>
      </c>
      <c r="Z38" s="202" t="s">
        <v>2400</v>
      </c>
      <c r="AA38" s="202" t="s">
        <v>2400</v>
      </c>
      <c r="AB38" s="202" t="s">
        <v>2400</v>
      </c>
    </row>
    <row r="39" spans="1:28" ht="370" x14ac:dyDescent="0.2">
      <c r="A39" s="210">
        <f t="shared" si="3"/>
        <v>22</v>
      </c>
      <c r="B39" s="217" t="s">
        <v>2568</v>
      </c>
      <c r="C39" s="217" t="s">
        <v>2434</v>
      </c>
      <c r="D39" s="211" t="str">
        <f>VLOOKUP(B39,'HECVAT - Full | Vendor Response'!A$3:D$319,4,TRUE)</f>
        <v>See DATA-18</v>
      </c>
      <c r="E39" s="206" t="s">
        <v>2435</v>
      </c>
      <c r="F39" s="206" t="s">
        <v>2436</v>
      </c>
      <c r="G39" s="206" t="s">
        <v>2437</v>
      </c>
      <c r="H39" s="218" t="s">
        <v>2438</v>
      </c>
      <c r="I39" s="218" t="s">
        <v>2610</v>
      </c>
      <c r="J39" s="205" t="str">
        <f t="shared" si="4"/>
        <v>FALSE</v>
      </c>
      <c r="K39" s="214">
        <v>1</v>
      </c>
      <c r="L39" s="205" t="s">
        <v>17</v>
      </c>
      <c r="M39" s="203" t="s">
        <v>16</v>
      </c>
      <c r="N39" s="203" t="str">
        <f>VLOOKUP(B39,'HECVAT - Full | Vendor Response'!A:E,3,FALSE)</f>
        <v>Yes</v>
      </c>
      <c r="O39" s="203" t="str">
        <f>IF(LEN(VLOOKUP(B39,'Analyst Report'!$A:$I,7,FALSE))=0,"",VLOOKUP(B39,'Analyst Report'!$A:$I,7,FALSE))</f>
        <v/>
      </c>
      <c r="P39" s="203">
        <f t="shared" si="0"/>
        <v>1</v>
      </c>
      <c r="Q39" s="203">
        <v>20</v>
      </c>
      <c r="R39" s="203">
        <f>IF(LEN(VLOOKUP(B39,'Analyst Report'!$A$30:$I$287,8,FALSE))=0,"",VLOOKUP(B39,'Analyst Report'!$A$30:$I$287,8,FALSE))</f>
        <v>20</v>
      </c>
      <c r="S39" s="203">
        <f t="shared" si="1"/>
        <v>20</v>
      </c>
      <c r="T39" s="203">
        <f t="shared" si="2"/>
        <v>20</v>
      </c>
      <c r="U39" s="202" t="s">
        <v>2400</v>
      </c>
      <c r="V39" s="202" t="s">
        <v>2400</v>
      </c>
      <c r="W39" s="202" t="s">
        <v>2400</v>
      </c>
      <c r="X39" s="202" t="s">
        <v>2400</v>
      </c>
      <c r="Y39" s="202" t="s">
        <v>2400</v>
      </c>
      <c r="Z39" s="202" t="s">
        <v>2400</v>
      </c>
      <c r="AA39" s="202" t="s">
        <v>2400</v>
      </c>
      <c r="AB39" s="202" t="s">
        <v>2400</v>
      </c>
    </row>
    <row r="40" spans="1:28" ht="300" x14ac:dyDescent="0.2">
      <c r="A40" s="210">
        <f t="shared" si="3"/>
        <v>23</v>
      </c>
      <c r="B40" s="217" t="s">
        <v>2569</v>
      </c>
      <c r="C40" s="217" t="s">
        <v>2439</v>
      </c>
      <c r="D40" s="211" t="str">
        <f>VLOOKUP(B40,'HECVAT - Full | Vendor Response'!A$3:D$319,4,TRUE)</f>
        <v>See DATA-18</v>
      </c>
      <c r="E40" s="206" t="s">
        <v>2400</v>
      </c>
      <c r="F40" s="206" t="s">
        <v>2441</v>
      </c>
      <c r="G40" s="206" t="s">
        <v>2442</v>
      </c>
      <c r="H40" s="218" t="s">
        <v>2443</v>
      </c>
      <c r="I40" s="218"/>
      <c r="J40" s="205" t="str">
        <f t="shared" si="4"/>
        <v>FALSE</v>
      </c>
      <c r="K40" s="214">
        <v>1</v>
      </c>
      <c r="L40" s="205" t="s">
        <v>17</v>
      </c>
      <c r="M40" s="203" t="s">
        <v>16</v>
      </c>
      <c r="N40" s="203" t="str">
        <f>VLOOKUP(B40,'HECVAT - Full | Vendor Response'!A:E,3,FALSE)</f>
        <v>Yes</v>
      </c>
      <c r="O40" s="203" t="str">
        <f>IF(LEN(VLOOKUP(B40,'Analyst Report'!$A:$I,7,FALSE))=0,"",VLOOKUP(B40,'Analyst Report'!$A:$I,7,FALSE))</f>
        <v/>
      </c>
      <c r="P40" s="203">
        <f t="shared" si="0"/>
        <v>1</v>
      </c>
      <c r="Q40" s="203">
        <v>20</v>
      </c>
      <c r="R40" s="203">
        <f>IF(LEN(VLOOKUP(B40,'Analyst Report'!$A$30:$I$287,8,FALSE))=0,"",VLOOKUP(B40,'Analyst Report'!$A$30:$I$287,8,FALSE))</f>
        <v>20</v>
      </c>
      <c r="S40" s="203">
        <f t="shared" si="1"/>
        <v>20</v>
      </c>
      <c r="T40" s="203">
        <f t="shared" si="2"/>
        <v>20</v>
      </c>
      <c r="U40" s="202" t="s">
        <v>2400</v>
      </c>
      <c r="V40" s="202" t="s">
        <v>2400</v>
      </c>
      <c r="W40" s="202" t="s">
        <v>2400</v>
      </c>
      <c r="X40" s="202" t="s">
        <v>2400</v>
      </c>
      <c r="Y40" s="202" t="s">
        <v>2400</v>
      </c>
      <c r="Z40" s="202" t="s">
        <v>2400</v>
      </c>
      <c r="AA40" s="202" t="s">
        <v>2400</v>
      </c>
      <c r="AB40" s="202" t="s">
        <v>2400</v>
      </c>
    </row>
    <row r="41" spans="1:28" ht="225" x14ac:dyDescent="0.2">
      <c r="A41" s="210">
        <f t="shared" si="3"/>
        <v>24</v>
      </c>
      <c r="B41" s="220" t="s">
        <v>2444</v>
      </c>
      <c r="C41" s="211" t="s">
        <v>2445</v>
      </c>
      <c r="D41" s="211" t="str">
        <f>VLOOKUP(B41,'HECVAT - Full | Vendor Response'!A$3:D$319,4,TRUE)</f>
        <v>All output from these systems is sent to Instructure's centralized logging management system for further analysis and alert generation.</v>
      </c>
      <c r="E41" s="204" t="s">
        <v>2400</v>
      </c>
      <c r="F41" s="204" t="s">
        <v>2446</v>
      </c>
      <c r="G41" s="204" t="s">
        <v>2447</v>
      </c>
      <c r="H41" s="216" t="s">
        <v>2448</v>
      </c>
      <c r="I41" s="216" t="s">
        <v>2440</v>
      </c>
      <c r="J41" s="205" t="str">
        <f t="shared" si="4"/>
        <v>TRUE</v>
      </c>
      <c r="K41" s="214">
        <v>1</v>
      </c>
      <c r="L41" s="205" t="s">
        <v>2449</v>
      </c>
      <c r="M41" s="203" t="s">
        <v>16</v>
      </c>
      <c r="N41" s="203" t="str">
        <f>VLOOKUP(B41,'HECVAT - Full | Vendor Response'!A:E,3,FALSE)</f>
        <v>Yes</v>
      </c>
      <c r="O41" s="203" t="str">
        <f>IF(LEN(VLOOKUP(B41,'Analyst Report'!$A:$I,7,FALSE))=0,"",VLOOKUP(B41,'Analyst Report'!$A:$I,7,FALSE))</f>
        <v/>
      </c>
      <c r="P41" s="203">
        <f t="shared" si="0"/>
        <v>1</v>
      </c>
      <c r="Q41" s="203">
        <v>20</v>
      </c>
      <c r="R41" s="203">
        <f>IF(LEN(VLOOKUP(B41,'Analyst Report'!$A$30:$I$287,8,FALSE))=0,"",VLOOKUP(B41,'Analyst Report'!$A$30:$I$287,8,FALSE))</f>
        <v>25</v>
      </c>
      <c r="S41" s="203">
        <f t="shared" si="1"/>
        <v>25</v>
      </c>
      <c r="T41" s="203">
        <f t="shared" si="2"/>
        <v>25</v>
      </c>
      <c r="U41" s="202" t="s">
        <v>2400</v>
      </c>
      <c r="V41" s="202" t="s">
        <v>2400</v>
      </c>
      <c r="W41" s="202" t="s">
        <v>2400</v>
      </c>
      <c r="X41" s="202" t="s">
        <v>2400</v>
      </c>
      <c r="Y41" s="202" t="s">
        <v>2400</v>
      </c>
      <c r="Z41" s="202" t="s">
        <v>2400</v>
      </c>
      <c r="AA41" s="202" t="s">
        <v>2400</v>
      </c>
      <c r="AB41" s="202" t="s">
        <v>2400</v>
      </c>
    </row>
    <row r="42" spans="1:28" ht="409.6" x14ac:dyDescent="0.2">
      <c r="A42" s="210">
        <f t="shared" si="3"/>
        <v>25</v>
      </c>
      <c r="B42" s="220" t="s">
        <v>2450</v>
      </c>
      <c r="C42" s="211" t="s">
        <v>2451</v>
      </c>
      <c r="D42" s="211" t="str">
        <f>VLOOKUP(B42,'HECVAT - Full | Vendor Response'!A$3:D$319,4,TRUE)</f>
        <v>All output from these systems is sent to Instructure's centralized logging management system for further analysis and alert generation.</v>
      </c>
      <c r="E42" s="204" t="s">
        <v>2400</v>
      </c>
      <c r="F42" s="204" t="s">
        <v>2452</v>
      </c>
      <c r="G42" s="204" t="s">
        <v>2453</v>
      </c>
      <c r="H42" s="216" t="s">
        <v>2454</v>
      </c>
      <c r="I42" s="216" t="s">
        <v>2440</v>
      </c>
      <c r="J42" s="205" t="str">
        <f t="shared" si="4"/>
        <v>TRUE</v>
      </c>
      <c r="K42" s="214">
        <v>1</v>
      </c>
      <c r="L42" s="205" t="s">
        <v>2449</v>
      </c>
      <c r="M42" s="203" t="s">
        <v>16</v>
      </c>
      <c r="N42" s="203" t="str">
        <f>VLOOKUP(B42,'HECVAT - Full | Vendor Response'!A:E,3,FALSE)</f>
        <v>Yes</v>
      </c>
      <c r="O42" s="203" t="str">
        <f>IF(LEN(VLOOKUP(B42,'Analyst Report'!$A:$I,7,FALSE))=0,"",VLOOKUP(B42,'Analyst Report'!$A:$I,7,FALSE))</f>
        <v/>
      </c>
      <c r="P42" s="203">
        <f t="shared" si="0"/>
        <v>1</v>
      </c>
      <c r="Q42" s="203">
        <v>20</v>
      </c>
      <c r="R42" s="203">
        <f>IF(LEN(VLOOKUP(B42,'Analyst Report'!$A$30:$I$287,8,FALSE))=0,"",VLOOKUP(B42,'Analyst Report'!$A$30:$I$287,8,FALSE))</f>
        <v>25</v>
      </c>
      <c r="S42" s="203">
        <f t="shared" si="1"/>
        <v>25</v>
      </c>
      <c r="T42" s="203">
        <f t="shared" si="2"/>
        <v>25</v>
      </c>
      <c r="U42" s="202" t="s">
        <v>2400</v>
      </c>
      <c r="V42" s="202" t="s">
        <v>2400</v>
      </c>
      <c r="W42" s="202" t="s">
        <v>2400</v>
      </c>
      <c r="X42" s="202" t="s">
        <v>2400</v>
      </c>
      <c r="Y42" s="202" t="s">
        <v>2400</v>
      </c>
      <c r="Z42" s="202" t="s">
        <v>2400</v>
      </c>
      <c r="AA42" s="202" t="s">
        <v>2400</v>
      </c>
      <c r="AB42" s="202" t="s">
        <v>2400</v>
      </c>
    </row>
    <row r="43" spans="1:28" ht="409.6" x14ac:dyDescent="0.2">
      <c r="A43" s="210">
        <f t="shared" si="3"/>
        <v>26</v>
      </c>
      <c r="B43" s="220" t="s">
        <v>2455</v>
      </c>
      <c r="C43" s="211" t="s">
        <v>2456</v>
      </c>
      <c r="D43" s="211" t="str">
        <f>VLOOKUP(B43,'HECVAT - Full | Vendor Response'!A$3:D$319,4,TRUE)</f>
        <v>All output from these systems is sent to Instructure's centralized logging management system for further analysis and alert generation.</v>
      </c>
      <c r="E43" s="204" t="s">
        <v>2400</v>
      </c>
      <c r="F43" s="204" t="s">
        <v>2457</v>
      </c>
      <c r="G43" s="204" t="s">
        <v>2458</v>
      </c>
      <c r="H43" s="216" t="s">
        <v>2459</v>
      </c>
      <c r="I43" s="216" t="s">
        <v>2440</v>
      </c>
      <c r="J43" s="205" t="str">
        <f t="shared" si="4"/>
        <v>TRUE</v>
      </c>
      <c r="K43" s="214">
        <v>1</v>
      </c>
      <c r="L43" s="205" t="s">
        <v>2449</v>
      </c>
      <c r="M43" s="203" t="s">
        <v>16</v>
      </c>
      <c r="N43" s="203" t="str">
        <f>VLOOKUP(B43,'HECVAT - Full | Vendor Response'!A:E,3,FALSE)</f>
        <v>Yes</v>
      </c>
      <c r="O43" s="203" t="str">
        <f>IF(LEN(VLOOKUP(B43,'Analyst Report'!$A:$I,7,FALSE))=0,"",VLOOKUP(B43,'Analyst Report'!$A:$I,7,FALSE))</f>
        <v/>
      </c>
      <c r="P43" s="203">
        <f t="shared" si="0"/>
        <v>1</v>
      </c>
      <c r="Q43" s="203">
        <v>20</v>
      </c>
      <c r="R43" s="203">
        <f>IF(LEN(VLOOKUP(B43,'Analyst Report'!$A$30:$I$287,8,FALSE))=0,"",VLOOKUP(B43,'Analyst Report'!$A$30:$I$287,8,FALSE))</f>
        <v>25</v>
      </c>
      <c r="S43" s="203">
        <f t="shared" si="1"/>
        <v>25</v>
      </c>
      <c r="T43" s="203">
        <f t="shared" si="2"/>
        <v>25</v>
      </c>
      <c r="U43" s="202" t="s">
        <v>2400</v>
      </c>
      <c r="V43" s="202" t="s">
        <v>2400</v>
      </c>
      <c r="W43" s="202" t="s">
        <v>2400</v>
      </c>
      <c r="X43" s="202" t="s">
        <v>2400</v>
      </c>
      <c r="Y43" s="202" t="s">
        <v>2400</v>
      </c>
      <c r="Z43" s="202" t="s">
        <v>2400</v>
      </c>
      <c r="AA43" s="202" t="s">
        <v>2400</v>
      </c>
      <c r="AB43" s="202" t="s">
        <v>2400</v>
      </c>
    </row>
    <row r="44" spans="1:28" ht="285" x14ac:dyDescent="0.2">
      <c r="A44" s="210">
        <f t="shared" si="3"/>
        <v>27</v>
      </c>
      <c r="B44" s="220" t="s">
        <v>2460</v>
      </c>
      <c r="C44" s="211" t="s">
        <v>2461</v>
      </c>
      <c r="D44" s="211" t="str">
        <f>VLOOKUP(B44,'HECVAT - Full | Vendor Response'!A$3:D$319,4,TRUE)</f>
        <v>All output from these systems is sent to Instructure's centralized logging management system for further analysis and alert generation.</v>
      </c>
      <c r="E44" s="204" t="s">
        <v>2400</v>
      </c>
      <c r="F44" s="204" t="s">
        <v>2462</v>
      </c>
      <c r="G44" s="204" t="s">
        <v>2463</v>
      </c>
      <c r="H44" s="216" t="s">
        <v>2464</v>
      </c>
      <c r="I44" s="216" t="s">
        <v>2440</v>
      </c>
      <c r="J44" s="205" t="str">
        <f t="shared" si="4"/>
        <v>TRUE</v>
      </c>
      <c r="K44" s="214">
        <v>1</v>
      </c>
      <c r="L44" s="205" t="s">
        <v>2449</v>
      </c>
      <c r="M44" s="203" t="s">
        <v>16</v>
      </c>
      <c r="N44" s="203" t="str">
        <f>VLOOKUP(B44,'HECVAT - Full | Vendor Response'!A:E,3,FALSE)</f>
        <v>No</v>
      </c>
      <c r="O44" s="203" t="str">
        <f>IF(LEN(VLOOKUP(B44,'Analyst Report'!$A:$I,7,FALSE))=0,"",VLOOKUP(B44,'Analyst Report'!$A:$I,7,FALSE))</f>
        <v/>
      </c>
      <c r="P44" s="203">
        <f t="shared" si="0"/>
        <v>0</v>
      </c>
      <c r="Q44" s="203">
        <v>20</v>
      </c>
      <c r="R44" s="203">
        <f>IF(LEN(VLOOKUP(B44,'Analyst Report'!$A$30:$I$287,8,FALSE))=0,"",VLOOKUP(B44,'Analyst Report'!$A$30:$I$287,8,FALSE))</f>
        <v>25</v>
      </c>
      <c r="S44" s="203">
        <f t="shared" si="1"/>
        <v>25</v>
      </c>
      <c r="T44" s="203">
        <f t="shared" si="2"/>
        <v>0</v>
      </c>
      <c r="U44" s="202" t="s">
        <v>2400</v>
      </c>
      <c r="V44" s="202" t="s">
        <v>2400</v>
      </c>
      <c r="W44" s="202" t="s">
        <v>2400</v>
      </c>
      <c r="X44" s="202" t="s">
        <v>2400</v>
      </c>
      <c r="Y44" s="202" t="s">
        <v>2400</v>
      </c>
      <c r="Z44" s="202" t="s">
        <v>2400</v>
      </c>
      <c r="AA44" s="202" t="s">
        <v>2400</v>
      </c>
      <c r="AB44" s="202" t="s">
        <v>2400</v>
      </c>
    </row>
    <row r="45" spans="1:28" ht="255" x14ac:dyDescent="0.2">
      <c r="A45" s="210">
        <f t="shared" si="3"/>
        <v>28</v>
      </c>
      <c r="B45" s="220" t="s">
        <v>2465</v>
      </c>
      <c r="C45" s="211" t="s">
        <v>2466</v>
      </c>
      <c r="D45" s="211" t="str">
        <f>VLOOKUP(B45,'HECVAT - Full | Vendor Response'!A$3:D$319,4,TRUE)</f>
        <v>All output from these systems is sent to Instructure's centralized logging management system for further analysis and alert generation.</v>
      </c>
      <c r="E45" s="204" t="s">
        <v>2400</v>
      </c>
      <c r="F45" s="204" t="s">
        <v>2467</v>
      </c>
      <c r="G45" s="204" t="s">
        <v>2468</v>
      </c>
      <c r="H45" s="216" t="s">
        <v>2469</v>
      </c>
      <c r="I45" s="216" t="s">
        <v>2440</v>
      </c>
      <c r="J45" s="205" t="str">
        <f t="shared" si="4"/>
        <v>TRUE</v>
      </c>
      <c r="K45" s="214">
        <v>1</v>
      </c>
      <c r="L45" s="205" t="s">
        <v>2449</v>
      </c>
      <c r="M45" s="203" t="s">
        <v>16</v>
      </c>
      <c r="N45" s="203" t="str">
        <f>VLOOKUP(B45,'HECVAT - Full | Vendor Response'!A:E,3,FALSE)</f>
        <v>Yes</v>
      </c>
      <c r="O45" s="203" t="str">
        <f>IF(LEN(VLOOKUP(B45,'Analyst Report'!$A:$I,7,FALSE))=0,"",VLOOKUP(B45,'Analyst Report'!$A:$I,7,FALSE))</f>
        <v/>
      </c>
      <c r="P45" s="203">
        <f t="shared" si="0"/>
        <v>1</v>
      </c>
      <c r="Q45" s="203">
        <v>20</v>
      </c>
      <c r="R45" s="203">
        <f>IF(LEN(VLOOKUP(B45,'Analyst Report'!$A$30:$I$287,8,FALSE))=0,"",VLOOKUP(B45,'Analyst Report'!$A$30:$I$287,8,FALSE))</f>
        <v>25</v>
      </c>
      <c r="S45" s="203">
        <f t="shared" si="1"/>
        <v>25</v>
      </c>
      <c r="T45" s="203">
        <f t="shared" si="2"/>
        <v>25</v>
      </c>
      <c r="U45" s="202" t="s">
        <v>2400</v>
      </c>
      <c r="V45" s="202" t="s">
        <v>2400</v>
      </c>
      <c r="W45" s="202" t="s">
        <v>2400</v>
      </c>
      <c r="X45" s="202" t="s">
        <v>2400</v>
      </c>
      <c r="Y45" s="202" t="s">
        <v>2400</v>
      </c>
      <c r="Z45" s="202" t="s">
        <v>2400</v>
      </c>
      <c r="AA45" s="202" t="s">
        <v>2400</v>
      </c>
      <c r="AB45" s="202" t="s">
        <v>2400</v>
      </c>
    </row>
    <row r="46" spans="1:28" ht="342" x14ac:dyDescent="0.2">
      <c r="A46" s="210">
        <f t="shared" si="3"/>
        <v>29</v>
      </c>
      <c r="B46" s="220" t="s">
        <v>2470</v>
      </c>
      <c r="C46" s="211" t="s">
        <v>2471</v>
      </c>
      <c r="D46" s="211" t="str">
        <f>VLOOKUP(B46,'HECVAT - Full | Vendor Response'!A$3:D$319,4,TRUE)</f>
        <v>All output from these systems is sent to Instructure's centralized logging management system for further analysis and alert generation.</v>
      </c>
      <c r="E46" s="204" t="s">
        <v>2400</v>
      </c>
      <c r="F46" s="204" t="s">
        <v>2472</v>
      </c>
      <c r="G46" s="204" t="s">
        <v>2473</v>
      </c>
      <c r="H46" s="216" t="s">
        <v>2474</v>
      </c>
      <c r="I46" s="216" t="s">
        <v>2440</v>
      </c>
      <c r="J46" s="205" t="str">
        <f t="shared" si="4"/>
        <v>TRUE</v>
      </c>
      <c r="K46" s="214">
        <v>1</v>
      </c>
      <c r="L46" s="205" t="s">
        <v>2449</v>
      </c>
      <c r="M46" s="203" t="s">
        <v>16</v>
      </c>
      <c r="N46" s="203" t="str">
        <f>VLOOKUP(B46,'HECVAT - Full | Vendor Response'!A:E,3,FALSE)</f>
        <v>Yes</v>
      </c>
      <c r="O46" s="203" t="str">
        <f>IF(LEN(VLOOKUP(B46,'Analyst Report'!$A:$I,7,FALSE))=0,"",VLOOKUP(B46,'Analyst Report'!$A:$I,7,FALSE))</f>
        <v/>
      </c>
      <c r="P46" s="203">
        <f t="shared" si="0"/>
        <v>1</v>
      </c>
      <c r="Q46" s="203">
        <v>20</v>
      </c>
      <c r="R46" s="203">
        <f>IF(LEN(VLOOKUP(B46,'Analyst Report'!$A$30:$I$287,8,FALSE))=0,"",VLOOKUP(B46,'Analyst Report'!$A$30:$I$287,8,FALSE))</f>
        <v>25</v>
      </c>
      <c r="S46" s="203">
        <f t="shared" si="1"/>
        <v>25</v>
      </c>
      <c r="T46" s="203">
        <f t="shared" si="2"/>
        <v>25</v>
      </c>
      <c r="U46" s="202" t="s">
        <v>2400</v>
      </c>
      <c r="V46" s="202" t="s">
        <v>2400</v>
      </c>
      <c r="W46" s="202" t="s">
        <v>2400</v>
      </c>
      <c r="X46" s="202" t="s">
        <v>2400</v>
      </c>
      <c r="Y46" s="202" t="s">
        <v>2400</v>
      </c>
      <c r="Z46" s="202" t="s">
        <v>2400</v>
      </c>
      <c r="AA46" s="202" t="s">
        <v>2400</v>
      </c>
      <c r="AB46" s="202" t="s">
        <v>2400</v>
      </c>
    </row>
    <row r="47" spans="1:28" ht="225" x14ac:dyDescent="0.2">
      <c r="A47" s="210">
        <f t="shared" si="3"/>
        <v>30</v>
      </c>
      <c r="B47" s="220" t="s">
        <v>2475</v>
      </c>
      <c r="C47" s="211" t="s">
        <v>2476</v>
      </c>
      <c r="D47" s="211" t="str">
        <f>VLOOKUP(B47,'HECVAT - Full | Vendor Response'!A$3:D$319,4,TRUE)</f>
        <v>All output from these systems is sent to Instructure's centralized logging management system for further analysis and alert generation.</v>
      </c>
      <c r="E47" s="204" t="s">
        <v>2400</v>
      </c>
      <c r="F47" s="204" t="s">
        <v>2477</v>
      </c>
      <c r="G47" s="204" t="s">
        <v>2478</v>
      </c>
      <c r="H47" s="216" t="s">
        <v>2559</v>
      </c>
      <c r="I47" s="216" t="s">
        <v>2440</v>
      </c>
      <c r="J47" s="205" t="str">
        <f t="shared" si="4"/>
        <v>TRUE</v>
      </c>
      <c r="K47" s="214">
        <v>1</v>
      </c>
      <c r="L47" s="205" t="s">
        <v>2449</v>
      </c>
      <c r="M47" s="203" t="s">
        <v>16</v>
      </c>
      <c r="N47" s="203" t="str">
        <f>VLOOKUP(B47,'HECVAT - Full | Vendor Response'!A:E,3,FALSE)</f>
        <v>Yes</v>
      </c>
      <c r="O47" s="203" t="str">
        <f>IF(LEN(VLOOKUP(B47,'Analyst Report'!$A:$I,7,FALSE))=0,"",VLOOKUP(B47,'Analyst Report'!$A:$I,7,FALSE))</f>
        <v/>
      </c>
      <c r="P47" s="203">
        <f t="shared" si="0"/>
        <v>1</v>
      </c>
      <c r="Q47" s="203">
        <v>20</v>
      </c>
      <c r="R47" s="203">
        <f>IF(LEN(VLOOKUP(B47,'Analyst Report'!$A$30:$I$287,8,FALSE))=0,"",VLOOKUP(B47,'Analyst Report'!$A$30:$I$287,8,FALSE))</f>
        <v>25</v>
      </c>
      <c r="S47" s="203">
        <f t="shared" si="1"/>
        <v>25</v>
      </c>
      <c r="T47" s="203">
        <f t="shared" si="2"/>
        <v>25</v>
      </c>
      <c r="U47" s="202" t="s">
        <v>2400</v>
      </c>
      <c r="V47" s="202" t="s">
        <v>2400</v>
      </c>
      <c r="W47" s="202" t="s">
        <v>2400</v>
      </c>
      <c r="X47" s="202" t="s">
        <v>2400</v>
      </c>
      <c r="Y47" s="202" t="s">
        <v>2400</v>
      </c>
      <c r="Z47" s="202" t="s">
        <v>2400</v>
      </c>
      <c r="AA47" s="202" t="s">
        <v>2400</v>
      </c>
      <c r="AB47" s="202" t="s">
        <v>2400</v>
      </c>
    </row>
    <row r="48" spans="1:28" ht="180" x14ac:dyDescent="0.2">
      <c r="A48" s="210">
        <f t="shared" si="3"/>
        <v>31</v>
      </c>
      <c r="B48" s="220" t="s">
        <v>2479</v>
      </c>
      <c r="C48" s="211" t="s">
        <v>2480</v>
      </c>
      <c r="D48" s="211" t="str">
        <f>VLOOKUP(B48,'HECVAT - Full | Vendor Response'!A$3:D$319,4,TRUE)</f>
        <v>All output from these systems is sent to Instructure's centralized logging management system for further analysis and alert generation.</v>
      </c>
      <c r="E48" s="204" t="s">
        <v>2400</v>
      </c>
      <c r="F48" s="204" t="s">
        <v>2481</v>
      </c>
      <c r="G48" s="204" t="s">
        <v>2482</v>
      </c>
      <c r="H48" s="216" t="s">
        <v>2483</v>
      </c>
      <c r="I48" s="216" t="s">
        <v>2440</v>
      </c>
      <c r="J48" s="205" t="str">
        <f t="shared" si="4"/>
        <v>TRUE</v>
      </c>
      <c r="K48" s="214">
        <v>1</v>
      </c>
      <c r="L48" s="205" t="s">
        <v>2449</v>
      </c>
      <c r="M48" s="203" t="s">
        <v>16</v>
      </c>
      <c r="N48" s="203" t="str">
        <f>VLOOKUP(B48,'HECVAT - Full | Vendor Response'!A:E,3,FALSE)</f>
        <v>No</v>
      </c>
      <c r="O48" s="203" t="str">
        <f>IF(LEN(VLOOKUP(B48,'Analyst Report'!$A:$I,7,FALSE))=0,"",VLOOKUP(B48,'Analyst Report'!$A:$I,7,FALSE))</f>
        <v/>
      </c>
      <c r="P48" s="203">
        <f t="shared" si="0"/>
        <v>0</v>
      </c>
      <c r="Q48" s="203">
        <v>20</v>
      </c>
      <c r="R48" s="203">
        <f>IF(LEN(VLOOKUP(B48,'Analyst Report'!$A$30:$I$287,8,FALSE))=0,"",VLOOKUP(B48,'Analyst Report'!$A$30:$I$287,8,FALSE))</f>
        <v>25</v>
      </c>
      <c r="S48" s="203">
        <f t="shared" si="1"/>
        <v>25</v>
      </c>
      <c r="T48" s="203">
        <f t="shared" si="2"/>
        <v>0</v>
      </c>
      <c r="U48" s="202" t="s">
        <v>2400</v>
      </c>
      <c r="V48" s="202" t="s">
        <v>2400</v>
      </c>
      <c r="W48" s="202" t="s">
        <v>2400</v>
      </c>
      <c r="X48" s="202" t="s">
        <v>2400</v>
      </c>
      <c r="Y48" s="202" t="s">
        <v>2400</v>
      </c>
      <c r="Z48" s="202" t="s">
        <v>2400</v>
      </c>
      <c r="AA48" s="202" t="s">
        <v>2400</v>
      </c>
      <c r="AB48" s="202" t="s">
        <v>2400</v>
      </c>
    </row>
    <row r="49" spans="1:28" ht="409.6" x14ac:dyDescent="0.2">
      <c r="A49" s="210">
        <f t="shared" si="3"/>
        <v>32</v>
      </c>
      <c r="B49" s="220" t="s">
        <v>2484</v>
      </c>
      <c r="C49" s="211" t="s">
        <v>2485</v>
      </c>
      <c r="D49" s="211" t="str">
        <f>VLOOKUP(B49,'HECVAT - Full | Vendor Response'!A$3:D$319,4,TRUE)</f>
        <v>All output from these systems is sent to Instructure's centralized logging management system for further analysis and alert generation.</v>
      </c>
      <c r="E49" s="204" t="s">
        <v>2400</v>
      </c>
      <c r="F49" s="204" t="s">
        <v>2400</v>
      </c>
      <c r="G49" s="204" t="s">
        <v>2486</v>
      </c>
      <c r="H49" s="216" t="s">
        <v>2487</v>
      </c>
      <c r="I49" s="216" t="s">
        <v>2440</v>
      </c>
      <c r="J49" s="205" t="str">
        <f t="shared" si="4"/>
        <v>TRUE</v>
      </c>
      <c r="K49" s="214">
        <v>1</v>
      </c>
      <c r="L49" s="205" t="s">
        <v>2449</v>
      </c>
      <c r="M49" s="203" t="s">
        <v>19</v>
      </c>
      <c r="N49" s="203" t="str">
        <f>VLOOKUP(B49,'HECVAT - Full | Vendor Response'!A:E,3,FALSE)</f>
        <v>No</v>
      </c>
      <c r="O49" s="203" t="str">
        <f>IF(LEN(VLOOKUP(B49,'Analyst Report'!$A:$I,7,FALSE))=0,"",VLOOKUP(B49,'Analyst Report'!$A:$I,7,FALSE))</f>
        <v/>
      </c>
      <c r="P49" s="203">
        <f t="shared" si="0"/>
        <v>1</v>
      </c>
      <c r="Q49" s="203">
        <v>20</v>
      </c>
      <c r="R49" s="203">
        <f>IF(LEN(VLOOKUP(B49,'Analyst Report'!$A$30:$I$287,8,FALSE))=0,"",VLOOKUP(B49,'Analyst Report'!$A$30:$I$287,8,FALSE))</f>
        <v>25</v>
      </c>
      <c r="S49" s="203">
        <f t="shared" si="1"/>
        <v>25</v>
      </c>
      <c r="T49" s="203">
        <f t="shared" si="2"/>
        <v>25</v>
      </c>
      <c r="U49" s="202" t="s">
        <v>2400</v>
      </c>
      <c r="V49" s="202" t="s">
        <v>2400</v>
      </c>
      <c r="W49" s="202" t="s">
        <v>2400</v>
      </c>
      <c r="X49" s="202" t="s">
        <v>2400</v>
      </c>
      <c r="Y49" s="202" t="s">
        <v>2400</v>
      </c>
      <c r="Z49" s="202" t="s">
        <v>2400</v>
      </c>
      <c r="AA49" s="202" t="s">
        <v>2400</v>
      </c>
      <c r="AB49" s="202" t="s">
        <v>2400</v>
      </c>
    </row>
    <row r="50" spans="1:28" ht="255" x14ac:dyDescent="0.2">
      <c r="A50" s="210">
        <f t="shared" si="3"/>
        <v>33</v>
      </c>
      <c r="B50" s="211" t="s">
        <v>142</v>
      </c>
      <c r="C50" s="211" t="s">
        <v>2488</v>
      </c>
      <c r="D50" s="211" t="str">
        <f>VLOOKUP(B50,'HECVAT - Full | Vendor Response'!A$3:D$319,4,TRUE)</f>
        <v>https://www.instructure.com/canvas/try-canvas</v>
      </c>
      <c r="E50" s="204" t="s">
        <v>2400</v>
      </c>
      <c r="F50" s="204" t="s">
        <v>2489</v>
      </c>
      <c r="G50" s="204" t="s">
        <v>2490</v>
      </c>
      <c r="H50" s="216" t="s">
        <v>2491</v>
      </c>
      <c r="I50" s="216" t="s">
        <v>2345</v>
      </c>
      <c r="J50" s="205" t="str">
        <f t="shared" si="4"/>
        <v>TRUE</v>
      </c>
      <c r="K50" s="214">
        <v>1</v>
      </c>
      <c r="L50" s="205" t="s">
        <v>1805</v>
      </c>
      <c r="M50" s="203" t="s">
        <v>16</v>
      </c>
      <c r="N50" s="203" t="str">
        <f>VLOOKUP(B50,'HECVAT - Full | Vendor Response'!A:E,3,FALSE)</f>
        <v>Yes</v>
      </c>
      <c r="O50" s="203" t="str">
        <f>IF(LEN(VLOOKUP(B50,'Analyst Report'!$A:$I,7,FALSE))=0,"",VLOOKUP(B50,'Analyst Report'!$A:$I,7,FALSE))</f>
        <v/>
      </c>
      <c r="P50" s="203">
        <f t="shared" si="0"/>
        <v>1</v>
      </c>
      <c r="Q50" s="203">
        <v>25</v>
      </c>
      <c r="R50" s="203">
        <f>IF(LEN(VLOOKUP(B50,'Analyst Report'!$A$30:$I$287,8,FALSE))=0,"",VLOOKUP(B50,'Analyst Report'!$A$30:$I$287,8,FALSE))</f>
        <v>25</v>
      </c>
      <c r="S50" s="203">
        <f t="shared" si="1"/>
        <v>25</v>
      </c>
      <c r="T50" s="203">
        <f t="shared" si="2"/>
        <v>25</v>
      </c>
      <c r="U50" s="202" t="s">
        <v>2400</v>
      </c>
      <c r="V50" s="202" t="s">
        <v>2400</v>
      </c>
      <c r="W50" s="202" t="s">
        <v>2400</v>
      </c>
      <c r="X50" s="202" t="s">
        <v>2400</v>
      </c>
      <c r="Y50" s="202" t="s">
        <v>2400</v>
      </c>
      <c r="Z50" s="202" t="s">
        <v>2400</v>
      </c>
      <c r="AA50" s="202" t="s">
        <v>2400</v>
      </c>
      <c r="AB50" s="202" t="s">
        <v>2400</v>
      </c>
    </row>
    <row r="51" spans="1:28" ht="120" x14ac:dyDescent="0.2">
      <c r="A51" s="210">
        <f t="shared" si="3"/>
        <v>34</v>
      </c>
      <c r="B51" s="211" t="s">
        <v>143</v>
      </c>
      <c r="C51" s="211" t="s">
        <v>412</v>
      </c>
      <c r="D51" s="211" t="str">
        <f>VLOOKUP(B51,'HECVAT - Full | Vendor Response'!A$3:D$319,4,TRUE)</f>
        <v>https://www.instructure.com/canvas/try-canvas</v>
      </c>
      <c r="E51" s="204" t="s">
        <v>2400</v>
      </c>
      <c r="F51" s="204" t="s">
        <v>2400</v>
      </c>
      <c r="G51" s="204" t="s">
        <v>2400</v>
      </c>
      <c r="H51" s="212" t="s">
        <v>2400</v>
      </c>
      <c r="I51" s="212" t="s">
        <v>2400</v>
      </c>
      <c r="J51" s="205" t="str">
        <f t="shared" si="4"/>
        <v>FALSE</v>
      </c>
      <c r="K51" s="214">
        <v>1</v>
      </c>
      <c r="L51" s="205" t="s">
        <v>1805</v>
      </c>
      <c r="M51" s="203" t="s">
        <v>16</v>
      </c>
      <c r="N51" s="203" t="str">
        <f>VLOOKUP(B51,'HECVAT - Full | Vendor Response'!A:E,3,FALSE)</f>
        <v>A list of third parties can be provided upon specific request.</v>
      </c>
      <c r="O51" s="203" t="str">
        <f>IF(LEN(VLOOKUP(B51,'Analyst Report'!$A:$I,7,FALSE))=0,"",VLOOKUP(B51,'Analyst Report'!$A:$I,7,FALSE))</f>
        <v/>
      </c>
      <c r="P51" s="203">
        <f t="shared" si="0"/>
        <v>0</v>
      </c>
      <c r="Q51" s="203">
        <v>25</v>
      </c>
      <c r="R51" s="203">
        <f>IF(LEN(VLOOKUP(B51,'Analyst Report'!$A$30:$I$287,8,FALSE))=0,"",VLOOKUP(B51,'Analyst Report'!$A$30:$I$287,8,FALSE))</f>
        <v>15</v>
      </c>
      <c r="S51" s="203">
        <f t="shared" si="1"/>
        <v>15</v>
      </c>
      <c r="T51" s="203">
        <f t="shared" si="2"/>
        <v>0</v>
      </c>
      <c r="U51" s="202" t="s">
        <v>2400</v>
      </c>
      <c r="V51" s="202" t="s">
        <v>2400</v>
      </c>
      <c r="W51" s="202" t="s">
        <v>2400</v>
      </c>
      <c r="X51" s="202" t="s">
        <v>2400</v>
      </c>
      <c r="Y51" s="202" t="s">
        <v>2400</v>
      </c>
      <c r="Z51" s="202" t="s">
        <v>2400</v>
      </c>
      <c r="AA51" s="202" t="s">
        <v>2400</v>
      </c>
      <c r="AB51" s="202" t="s">
        <v>2400</v>
      </c>
    </row>
    <row r="52" spans="1:28" ht="409.6" x14ac:dyDescent="0.2">
      <c r="A52" s="210">
        <f t="shared" si="3"/>
        <v>35</v>
      </c>
      <c r="B52" s="211" t="s">
        <v>144</v>
      </c>
      <c r="C52" s="211" t="s">
        <v>20</v>
      </c>
      <c r="D52" s="211" t="str">
        <f>VLOOKUP(B52,'HECVAT - Full | Vendor Response'!A$3:D$319,4,TRUE)</f>
        <v>https://www.instructure.com/canvas/try-canvas</v>
      </c>
      <c r="E52" s="204" t="s">
        <v>2400</v>
      </c>
      <c r="F52" s="204" t="s">
        <v>2400</v>
      </c>
      <c r="G52" s="204" t="s">
        <v>2400</v>
      </c>
      <c r="H52" s="212" t="s">
        <v>2400</v>
      </c>
      <c r="I52" s="212" t="s">
        <v>2400</v>
      </c>
      <c r="J52" s="205" t="str">
        <f t="shared" si="4"/>
        <v>FALSE</v>
      </c>
      <c r="K52" s="214">
        <v>1</v>
      </c>
      <c r="L52" s="205" t="s">
        <v>1805</v>
      </c>
      <c r="M52" s="203" t="s">
        <v>19</v>
      </c>
      <c r="N52" s="203"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203" t="str">
        <f>IF(LEN(VLOOKUP(B52,'Analyst Report'!$A:$I,7,FALSE))=0,"",VLOOKUP(B52,'Analyst Report'!$A:$I,7,FALSE))</f>
        <v/>
      </c>
      <c r="P52" s="203">
        <f t="shared" si="0"/>
        <v>0</v>
      </c>
      <c r="Q52" s="203">
        <v>25</v>
      </c>
      <c r="R52" s="203">
        <f>IF(LEN(VLOOKUP(B52,'Analyst Report'!$A$30:$I$287,8,FALSE))=0,"",VLOOKUP(B52,'Analyst Report'!$A$30:$I$287,8,FALSE))</f>
        <v>15</v>
      </c>
      <c r="S52" s="203">
        <f t="shared" si="1"/>
        <v>15</v>
      </c>
      <c r="T52" s="203">
        <f t="shared" si="2"/>
        <v>0</v>
      </c>
      <c r="U52" s="202" t="s">
        <v>2400</v>
      </c>
      <c r="V52" s="202" t="s">
        <v>2400</v>
      </c>
      <c r="W52" s="202" t="s">
        <v>2400</v>
      </c>
      <c r="X52" s="202" t="s">
        <v>2400</v>
      </c>
      <c r="Y52" s="202" t="s">
        <v>2400</v>
      </c>
      <c r="Z52" s="202" t="s">
        <v>2400</v>
      </c>
      <c r="AA52" s="202" t="s">
        <v>2400</v>
      </c>
      <c r="AB52" s="202" t="s">
        <v>2400</v>
      </c>
    </row>
    <row r="53" spans="1:28" ht="270" x14ac:dyDescent="0.2">
      <c r="A53" s="210">
        <f t="shared" si="3"/>
        <v>36</v>
      </c>
      <c r="B53" s="211" t="s">
        <v>341</v>
      </c>
      <c r="C53" s="211" t="s">
        <v>2492</v>
      </c>
      <c r="D53" s="211" t="str">
        <f>VLOOKUP(B53,'HECVAT - Full | Vendor Response'!A$3:D$319,4,TRUE)</f>
        <v>https://www.instructure.com/canvas/try-canvas</v>
      </c>
      <c r="E53" s="204" t="s">
        <v>2279</v>
      </c>
      <c r="F53" s="204" t="s">
        <v>2493</v>
      </c>
      <c r="G53" s="204" t="s">
        <v>2494</v>
      </c>
      <c r="H53" s="216" t="s">
        <v>2364</v>
      </c>
      <c r="I53" s="216" t="s">
        <v>2495</v>
      </c>
      <c r="J53" s="205" t="str">
        <f t="shared" si="4"/>
        <v>FALSE</v>
      </c>
      <c r="K53" s="214">
        <v>1</v>
      </c>
      <c r="L53" s="205" t="s">
        <v>1805</v>
      </c>
      <c r="M53" s="203" t="s">
        <v>16</v>
      </c>
      <c r="N53" s="203" t="str">
        <f>VLOOKUP(B53,'HECVAT - Full | Vendor Response'!A:E,3,FALSE)</f>
        <v>Yes</v>
      </c>
      <c r="O53" s="203" t="str">
        <f>IF(LEN(VLOOKUP(B53,'Analyst Report'!$A:$I,7,FALSE))=0,"",VLOOKUP(B53,'Analyst Report'!$A:$I,7,FALSE))</f>
        <v/>
      </c>
      <c r="P53" s="203">
        <f t="shared" si="0"/>
        <v>1</v>
      </c>
      <c r="Q53" s="203">
        <v>25</v>
      </c>
      <c r="R53" s="203">
        <f>IF(LEN(VLOOKUP(B53,'Analyst Report'!$A$30:$I$287,8,FALSE))=0,"",VLOOKUP(B53,'Analyst Report'!$A$30:$I$287,8,FALSE))</f>
        <v>15</v>
      </c>
      <c r="S53" s="203">
        <f t="shared" si="1"/>
        <v>15</v>
      </c>
      <c r="T53" s="203">
        <f t="shared" si="2"/>
        <v>15</v>
      </c>
      <c r="U53" s="202" t="s">
        <v>2400</v>
      </c>
      <c r="V53" s="202" t="s">
        <v>2400</v>
      </c>
      <c r="W53" s="202" t="s">
        <v>2400</v>
      </c>
      <c r="X53" s="202" t="s">
        <v>2400</v>
      </c>
      <c r="Y53" s="202" t="s">
        <v>2400</v>
      </c>
      <c r="Z53" s="202" t="s">
        <v>2400</v>
      </c>
      <c r="AA53" s="202" t="s">
        <v>2400</v>
      </c>
      <c r="AB53" s="202" t="s">
        <v>2400</v>
      </c>
    </row>
    <row r="54" spans="1:28" ht="255" x14ac:dyDescent="0.2">
      <c r="A54" s="210">
        <f t="shared" si="3"/>
        <v>37</v>
      </c>
      <c r="B54" s="211" t="s">
        <v>2611</v>
      </c>
      <c r="C54" s="211" t="s">
        <v>2496</v>
      </c>
      <c r="D54" s="211" t="str">
        <f>VLOOKUP(B54,'HECVAT - Full | Vendor Response'!A$3:D$319,4,TRUE)</f>
        <v>https://www.instructure.com/canvas/try-canvas</v>
      </c>
      <c r="E54" s="204" t="s">
        <v>2497</v>
      </c>
      <c r="F54" s="204" t="s">
        <v>2498</v>
      </c>
      <c r="G54" s="204" t="s">
        <v>2499</v>
      </c>
      <c r="H54" s="216" t="s">
        <v>2500</v>
      </c>
      <c r="I54" s="216" t="s">
        <v>2501</v>
      </c>
      <c r="J54" s="205" t="str">
        <f t="shared" si="4"/>
        <v>FALSE</v>
      </c>
      <c r="K54" s="214">
        <v>1</v>
      </c>
      <c r="L54" s="205" t="s">
        <v>1805</v>
      </c>
      <c r="M54" s="203" t="s">
        <v>16</v>
      </c>
      <c r="N54" s="203" t="str">
        <f>VLOOKUP(B54,'HECVAT - Full | Vendor Response'!A:E,3,FALSE)</f>
        <v>Yes</v>
      </c>
      <c r="O54" s="203" t="str">
        <f>IF(LEN(VLOOKUP(B54,'Analyst Report'!$A:$I,7,FALSE))=0,"",VLOOKUP(B54,'Analyst Report'!$A:$I,7,FALSE))</f>
        <v/>
      </c>
      <c r="P54" s="203">
        <f t="shared" si="0"/>
        <v>1</v>
      </c>
      <c r="Q54" s="203">
        <v>20</v>
      </c>
      <c r="R54" s="203">
        <f>IF(LEN(VLOOKUP(B54,'Analyst Report'!$A$30:$I$287,8,FALSE))=0,"",VLOOKUP(B54,'Analyst Report'!$A$30:$I$287,8,FALSE))</f>
        <v>15</v>
      </c>
      <c r="S54" s="203">
        <f t="shared" si="1"/>
        <v>15</v>
      </c>
      <c r="T54" s="203">
        <f t="shared" si="2"/>
        <v>15</v>
      </c>
      <c r="U54" s="202" t="s">
        <v>2400</v>
      </c>
      <c r="V54" s="202" t="s">
        <v>2400</v>
      </c>
      <c r="W54" s="202" t="s">
        <v>2400</v>
      </c>
      <c r="X54" s="202" t="s">
        <v>2400</v>
      </c>
      <c r="Y54" s="202" t="s">
        <v>2400</v>
      </c>
      <c r="Z54" s="202" t="s">
        <v>2400</v>
      </c>
      <c r="AA54" s="202" t="s">
        <v>2400</v>
      </c>
      <c r="AB54" s="202" t="s">
        <v>2400</v>
      </c>
    </row>
    <row r="55" spans="1:28" ht="210" x14ac:dyDescent="0.2">
      <c r="A55" s="210">
        <f t="shared" si="3"/>
        <v>38</v>
      </c>
      <c r="B55" s="211" t="s">
        <v>145</v>
      </c>
      <c r="C55" s="211" t="s">
        <v>636</v>
      </c>
      <c r="D55" s="211"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204" t="s">
        <v>2400</v>
      </c>
      <c r="F55" s="204" t="s">
        <v>2400</v>
      </c>
      <c r="G55" s="204" t="s">
        <v>2400</v>
      </c>
      <c r="H55" s="212" t="s">
        <v>2400</v>
      </c>
      <c r="I55" s="212" t="s">
        <v>2400</v>
      </c>
      <c r="J55" s="205" t="str">
        <f t="shared" si="4"/>
        <v>FALSE</v>
      </c>
      <c r="K55" s="214">
        <v>1</v>
      </c>
      <c r="L55" s="205" t="s">
        <v>74</v>
      </c>
      <c r="M55" s="203" t="s">
        <v>19</v>
      </c>
      <c r="N55" s="203" t="str">
        <f>VLOOKUP(B55,'HECVAT - Full | Vendor Response'!A:E,3,FALSE)</f>
        <v>Yes</v>
      </c>
      <c r="O55" s="203" t="str">
        <f>IF(LEN(VLOOKUP(B55,'Analyst Report'!$A:$I,7,FALSE))=0,"",VLOOKUP(B55,'Analyst Report'!$A:$I,7,FALSE))</f>
        <v/>
      </c>
      <c r="P55" s="203">
        <f t="shared" si="0"/>
        <v>0</v>
      </c>
      <c r="Q55" s="203">
        <v>20</v>
      </c>
      <c r="R55" s="203">
        <f>IF(LEN(VLOOKUP(B55,'Analyst Report'!$A$30:$I$287,8,FALSE))=0,"",VLOOKUP(B55,'Analyst Report'!$A$30:$I$287,8,FALSE))</f>
        <v>15</v>
      </c>
      <c r="S55" s="203">
        <f t="shared" si="1"/>
        <v>15</v>
      </c>
      <c r="T55" s="203">
        <f t="shared" si="2"/>
        <v>0</v>
      </c>
      <c r="U55" s="202" t="s">
        <v>2400</v>
      </c>
      <c r="V55" s="202" t="s">
        <v>2400</v>
      </c>
      <c r="W55" s="202" t="s">
        <v>2400</v>
      </c>
      <c r="X55" s="202" t="s">
        <v>2400</v>
      </c>
      <c r="Y55" s="202" t="s">
        <v>2400</v>
      </c>
      <c r="Z55" s="202" t="s">
        <v>2400</v>
      </c>
      <c r="AA55" s="202" t="s">
        <v>2400</v>
      </c>
      <c r="AB55" s="202" t="s">
        <v>2400</v>
      </c>
    </row>
    <row r="56" spans="1:28" ht="210" x14ac:dyDescent="0.2">
      <c r="A56" s="210">
        <f t="shared" si="3"/>
        <v>39</v>
      </c>
      <c r="B56" s="211" t="s">
        <v>146</v>
      </c>
      <c r="C56" s="211" t="s">
        <v>422</v>
      </c>
      <c r="D56" s="211"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204" t="s">
        <v>2400</v>
      </c>
      <c r="F56" s="204" t="s">
        <v>2400</v>
      </c>
      <c r="G56" s="204" t="s">
        <v>2400</v>
      </c>
      <c r="H56" s="212" t="s">
        <v>2400</v>
      </c>
      <c r="I56" s="212" t="s">
        <v>2400</v>
      </c>
      <c r="J56" s="205" t="str">
        <f t="shared" si="4"/>
        <v>FALSE</v>
      </c>
      <c r="K56" s="214">
        <v>1</v>
      </c>
      <c r="L56" s="205" t="s">
        <v>74</v>
      </c>
      <c r="M56" s="203" t="s">
        <v>19</v>
      </c>
      <c r="N56" s="203" t="str">
        <f>VLOOKUP(B56,'HECVAT - Full | Vendor Response'!A:E,3,FALSE)</f>
        <v>Yes</v>
      </c>
      <c r="O56" s="203" t="str">
        <f>IF(LEN(VLOOKUP(B56,'Analyst Report'!$A:$I,7,FALSE))=0,"",VLOOKUP(B56,'Analyst Report'!$A:$I,7,FALSE))</f>
        <v/>
      </c>
      <c r="P56" s="203">
        <f t="shared" si="0"/>
        <v>0</v>
      </c>
      <c r="Q56" s="203">
        <v>25</v>
      </c>
      <c r="R56" s="203">
        <f>IF(LEN(VLOOKUP(B56,'Analyst Report'!$A$30:$I$287,8,FALSE))=0,"",VLOOKUP(B56,'Analyst Report'!$A$30:$I$287,8,FALSE))</f>
        <v>15</v>
      </c>
      <c r="S56" s="203">
        <f t="shared" si="1"/>
        <v>15</v>
      </c>
      <c r="T56" s="203">
        <f t="shared" si="2"/>
        <v>0</v>
      </c>
      <c r="U56" s="202" t="s">
        <v>2400</v>
      </c>
      <c r="V56" s="202" t="s">
        <v>2400</v>
      </c>
      <c r="W56" s="202" t="s">
        <v>2400</v>
      </c>
      <c r="X56" s="202" t="s">
        <v>2400</v>
      </c>
      <c r="Y56" s="202" t="s">
        <v>2400</v>
      </c>
      <c r="Z56" s="202" t="s">
        <v>2400</v>
      </c>
      <c r="AA56" s="202" t="s">
        <v>2400</v>
      </c>
      <c r="AB56" s="202" t="s">
        <v>2400</v>
      </c>
    </row>
    <row r="57" spans="1:28" ht="210" x14ac:dyDescent="0.2">
      <c r="A57" s="210">
        <f t="shared" si="3"/>
        <v>40</v>
      </c>
      <c r="B57" s="211" t="s">
        <v>147</v>
      </c>
      <c r="C57" s="211" t="s">
        <v>423</v>
      </c>
      <c r="D57" s="211"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204" t="s">
        <v>2400</v>
      </c>
      <c r="F57" s="204" t="s">
        <v>2400</v>
      </c>
      <c r="G57" s="204" t="s">
        <v>2400</v>
      </c>
      <c r="H57" s="212" t="s">
        <v>2400</v>
      </c>
      <c r="I57" s="212" t="s">
        <v>2400</v>
      </c>
      <c r="J57" s="205" t="str">
        <f t="shared" si="4"/>
        <v>FALSE</v>
      </c>
      <c r="K57" s="214">
        <v>1</v>
      </c>
      <c r="L57" s="205" t="s">
        <v>74</v>
      </c>
      <c r="M57" s="203" t="s">
        <v>16</v>
      </c>
      <c r="N57" s="203" t="str">
        <f>VLOOKUP(B57,'HECVAT - Full | Vendor Response'!A:E,3,FALSE)</f>
        <v>No</v>
      </c>
      <c r="O57" s="203" t="str">
        <f>IF(LEN(VLOOKUP(B57,'Analyst Report'!$A:$I,7,FALSE))=0,"",VLOOKUP(B57,'Analyst Report'!$A:$I,7,FALSE))</f>
        <v/>
      </c>
      <c r="P57" s="203">
        <f t="shared" si="0"/>
        <v>0</v>
      </c>
      <c r="Q57" s="203">
        <v>20</v>
      </c>
      <c r="R57" s="203">
        <f>IF(LEN(VLOOKUP(B57,'Analyst Report'!$A$30:$I$287,8,FALSE))=0,"",VLOOKUP(B57,'Analyst Report'!$A$30:$I$287,8,FALSE))</f>
        <v>15</v>
      </c>
      <c r="S57" s="203">
        <f t="shared" si="1"/>
        <v>15</v>
      </c>
      <c r="T57" s="203">
        <f t="shared" si="2"/>
        <v>0</v>
      </c>
      <c r="U57" s="202" t="s">
        <v>2400</v>
      </c>
      <c r="V57" s="202" t="s">
        <v>2400</v>
      </c>
      <c r="W57" s="202" t="s">
        <v>2400</v>
      </c>
      <c r="X57" s="202" t="s">
        <v>2400</v>
      </c>
      <c r="Y57" s="202" t="s">
        <v>2400</v>
      </c>
      <c r="Z57" s="202" t="s">
        <v>2400</v>
      </c>
      <c r="AA57" s="202" t="s">
        <v>2400</v>
      </c>
      <c r="AB57" s="202" t="s">
        <v>2400</v>
      </c>
    </row>
    <row r="58" spans="1:28" ht="210" x14ac:dyDescent="0.2">
      <c r="A58" s="210">
        <f t="shared" si="3"/>
        <v>41</v>
      </c>
      <c r="B58" s="211" t="s">
        <v>148</v>
      </c>
      <c r="C58" s="211" t="s">
        <v>424</v>
      </c>
      <c r="D58" s="211"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204" t="s">
        <v>2400</v>
      </c>
      <c r="F58" s="204" t="s">
        <v>2400</v>
      </c>
      <c r="G58" s="204" t="s">
        <v>2400</v>
      </c>
      <c r="H58" s="212" t="s">
        <v>2400</v>
      </c>
      <c r="I58" s="212" t="s">
        <v>2400</v>
      </c>
      <c r="J58" s="205" t="str">
        <f t="shared" si="4"/>
        <v>FALSE</v>
      </c>
      <c r="K58" s="214">
        <v>1</v>
      </c>
      <c r="L58" s="205" t="s">
        <v>74</v>
      </c>
      <c r="M58" s="203" t="s">
        <v>19</v>
      </c>
      <c r="N58" s="203" t="str">
        <f>VLOOKUP(B58,'HECVAT - Full | Vendor Response'!A:E,3,FALSE)</f>
        <v>No</v>
      </c>
      <c r="O58" s="203" t="str">
        <f>IF(LEN(VLOOKUP(B58,'Analyst Report'!$A:$I,7,FALSE))=0,"",VLOOKUP(B58,'Analyst Report'!$A:$I,7,FALSE))</f>
        <v/>
      </c>
      <c r="P58" s="203">
        <f t="shared" si="0"/>
        <v>1</v>
      </c>
      <c r="Q58" s="203">
        <v>20</v>
      </c>
      <c r="R58" s="203">
        <f>IF(LEN(VLOOKUP(B58,'Analyst Report'!$A$30:$I$287,8,FALSE))=0,"",VLOOKUP(B58,'Analyst Report'!$A$30:$I$287,8,FALSE))</f>
        <v>15</v>
      </c>
      <c r="S58" s="203">
        <f t="shared" si="1"/>
        <v>15</v>
      </c>
      <c r="T58" s="203">
        <f t="shared" si="2"/>
        <v>15</v>
      </c>
      <c r="U58" s="202" t="s">
        <v>2400</v>
      </c>
      <c r="V58" s="202" t="s">
        <v>2400</v>
      </c>
      <c r="W58" s="202" t="s">
        <v>2400</v>
      </c>
      <c r="X58" s="202" t="s">
        <v>2400</v>
      </c>
      <c r="Y58" s="202" t="s">
        <v>2400</v>
      </c>
      <c r="Z58" s="202" t="s">
        <v>2400</v>
      </c>
      <c r="AA58" s="202" t="s">
        <v>2400</v>
      </c>
      <c r="AB58" s="202" t="s">
        <v>2400</v>
      </c>
    </row>
    <row r="59" spans="1:28" ht="210" x14ac:dyDescent="0.2">
      <c r="A59" s="210">
        <f t="shared" si="3"/>
        <v>42</v>
      </c>
      <c r="B59" s="211" t="s">
        <v>149</v>
      </c>
      <c r="C59" s="211" t="s">
        <v>371</v>
      </c>
      <c r="D59" s="211"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204" t="s">
        <v>2400</v>
      </c>
      <c r="F59" s="204" t="s">
        <v>2400</v>
      </c>
      <c r="G59" s="204" t="s">
        <v>2400</v>
      </c>
      <c r="H59" s="212" t="s">
        <v>2400</v>
      </c>
      <c r="I59" s="212" t="s">
        <v>2400</v>
      </c>
      <c r="J59" s="205" t="str">
        <f t="shared" si="4"/>
        <v>FALSE</v>
      </c>
      <c r="K59" s="214">
        <v>1</v>
      </c>
      <c r="L59" s="205" t="s">
        <v>74</v>
      </c>
      <c r="M59" s="203" t="s">
        <v>16</v>
      </c>
      <c r="N59" s="203" t="str">
        <f>VLOOKUP(B59,'HECVAT - Full | Vendor Response'!A:E,3,FALSE)</f>
        <v>Yes</v>
      </c>
      <c r="O59" s="203" t="str">
        <f>IF(LEN(VLOOKUP(B59,'Analyst Report'!$A:$I,7,FALSE))=0,"",VLOOKUP(B59,'Analyst Report'!$A:$I,7,FALSE))</f>
        <v/>
      </c>
      <c r="P59" s="203">
        <f t="shared" si="0"/>
        <v>1</v>
      </c>
      <c r="Q59" s="203">
        <v>25</v>
      </c>
      <c r="R59" s="203">
        <f>IF(LEN(VLOOKUP(B59,'Analyst Report'!$A$30:$I$287,8,FALSE))=0,"",VLOOKUP(B59,'Analyst Report'!$A$30:$I$287,8,FALSE))</f>
        <v>15</v>
      </c>
      <c r="S59" s="203">
        <f t="shared" si="1"/>
        <v>15</v>
      </c>
      <c r="T59" s="203">
        <f t="shared" si="2"/>
        <v>15</v>
      </c>
      <c r="U59" s="202" t="s">
        <v>2400</v>
      </c>
      <c r="V59" s="202" t="s">
        <v>2400</v>
      </c>
      <c r="W59" s="202" t="s">
        <v>2400</v>
      </c>
      <c r="X59" s="202" t="s">
        <v>2400</v>
      </c>
      <c r="Y59" s="202" t="s">
        <v>2400</v>
      </c>
      <c r="Z59" s="202" t="s">
        <v>2400</v>
      </c>
      <c r="AA59" s="202" t="s">
        <v>2400</v>
      </c>
      <c r="AB59" s="202" t="s">
        <v>2400</v>
      </c>
    </row>
    <row r="60" spans="1:28" ht="210" x14ac:dyDescent="0.2">
      <c r="A60" s="210">
        <f t="shared" si="3"/>
        <v>43</v>
      </c>
      <c r="B60" s="211" t="s">
        <v>150</v>
      </c>
      <c r="C60" s="211" t="s">
        <v>374</v>
      </c>
      <c r="D60" s="211"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204" t="s">
        <v>2400</v>
      </c>
      <c r="F60" s="204" t="s">
        <v>2714</v>
      </c>
      <c r="G60" s="204" t="s">
        <v>2400</v>
      </c>
      <c r="H60" s="212" t="s">
        <v>2400</v>
      </c>
      <c r="I60" s="212" t="s">
        <v>2400</v>
      </c>
      <c r="J60" s="205" t="str">
        <f t="shared" si="4"/>
        <v>FALSE</v>
      </c>
      <c r="K60" s="214">
        <v>1</v>
      </c>
      <c r="L60" s="205" t="s">
        <v>74</v>
      </c>
      <c r="M60" s="203" t="s">
        <v>19</v>
      </c>
      <c r="N60" s="203" t="str">
        <f>VLOOKUP(B60,'HECVAT - Full | Vendor Response'!A:E,3,FALSE)</f>
        <v>Yes</v>
      </c>
      <c r="O60" s="203" t="str">
        <f>IF(LEN(VLOOKUP(B60,'Analyst Report'!$A:$I,7,FALSE))=0,"",VLOOKUP(B60,'Analyst Report'!$A:$I,7,FALSE))</f>
        <v/>
      </c>
      <c r="P60" s="203">
        <f t="shared" si="0"/>
        <v>0</v>
      </c>
      <c r="Q60" s="203">
        <v>20</v>
      </c>
      <c r="R60" s="203">
        <f>IF(LEN(VLOOKUP(B60,'Analyst Report'!$A$30:$I$287,8,FALSE))=0,"",VLOOKUP(B60,'Analyst Report'!$A$30:$I$287,8,FALSE))</f>
        <v>15</v>
      </c>
      <c r="S60" s="203">
        <f t="shared" si="1"/>
        <v>15</v>
      </c>
      <c r="T60" s="203">
        <f t="shared" si="2"/>
        <v>0</v>
      </c>
      <c r="U60" s="202" t="s">
        <v>2400</v>
      </c>
      <c r="V60" s="202" t="s">
        <v>2400</v>
      </c>
      <c r="W60" s="202" t="s">
        <v>2400</v>
      </c>
      <c r="X60" s="202" t="s">
        <v>2400</v>
      </c>
      <c r="Y60" s="202" t="s">
        <v>2400</v>
      </c>
      <c r="Z60" s="202" t="s">
        <v>2400</v>
      </c>
      <c r="AA60" s="202" t="s">
        <v>2400</v>
      </c>
      <c r="AB60" s="202" t="s">
        <v>2400</v>
      </c>
    </row>
    <row r="61" spans="1:28" ht="210" x14ac:dyDescent="0.2">
      <c r="A61" s="210">
        <f t="shared" si="3"/>
        <v>44</v>
      </c>
      <c r="B61" s="211" t="s">
        <v>151</v>
      </c>
      <c r="C61" s="211" t="s">
        <v>375</v>
      </c>
      <c r="D61" s="211"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204" t="s">
        <v>2400</v>
      </c>
      <c r="F61" s="204" t="s">
        <v>2400</v>
      </c>
      <c r="G61" s="204" t="s">
        <v>2400</v>
      </c>
      <c r="H61" s="212" t="s">
        <v>2400</v>
      </c>
      <c r="I61" s="212" t="s">
        <v>2400</v>
      </c>
      <c r="J61" s="205" t="str">
        <f t="shared" si="4"/>
        <v>FALSE</v>
      </c>
      <c r="K61" s="214">
        <f>IF(N60="Yes",1,0)</f>
        <v>1</v>
      </c>
      <c r="L61" s="205" t="s">
        <v>74</v>
      </c>
      <c r="M61" s="203" t="s">
        <v>16</v>
      </c>
      <c r="N61" s="203" t="str">
        <f>VLOOKUP(B61,'HECVAT - Full | Vendor Response'!A:E,3,FALSE)</f>
        <v>Yes</v>
      </c>
      <c r="O61" s="203" t="str">
        <f>IF(LEN(VLOOKUP(B61,'Analyst Report'!$A:$I,7,FALSE))=0,"",VLOOKUP(B61,'Analyst Report'!$A:$I,7,FALSE))</f>
        <v/>
      </c>
      <c r="P61" s="203">
        <f t="shared" si="0"/>
        <v>1</v>
      </c>
      <c r="Q61" s="203">
        <v>25</v>
      </c>
      <c r="R61" s="203">
        <f>IF(LEN(VLOOKUP(B61,'Analyst Report'!$A$30:$I$287,8,FALSE))=0,"",VLOOKUP(B61,'Analyst Report'!$A$30:$I$287,8,FALSE))</f>
        <v>15</v>
      </c>
      <c r="S61" s="203">
        <f t="shared" si="1"/>
        <v>15</v>
      </c>
      <c r="T61" s="203">
        <f t="shared" si="2"/>
        <v>15</v>
      </c>
      <c r="U61" s="202" t="s">
        <v>2400</v>
      </c>
      <c r="V61" s="202" t="s">
        <v>2400</v>
      </c>
      <c r="W61" s="202" t="s">
        <v>2400</v>
      </c>
      <c r="X61" s="202" t="s">
        <v>2400</v>
      </c>
      <c r="Y61" s="202" t="s">
        <v>2400</v>
      </c>
      <c r="Z61" s="202" t="s">
        <v>2400</v>
      </c>
      <c r="AA61" s="202" t="s">
        <v>2400</v>
      </c>
      <c r="AB61" s="202" t="s">
        <v>2400</v>
      </c>
    </row>
    <row r="62" spans="1:28" ht="210" x14ac:dyDescent="0.2">
      <c r="A62" s="210">
        <f t="shared" si="3"/>
        <v>45</v>
      </c>
      <c r="B62" s="211" t="s">
        <v>152</v>
      </c>
      <c r="C62" s="211" t="s">
        <v>425</v>
      </c>
      <c r="D62" s="211"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204" t="s">
        <v>2400</v>
      </c>
      <c r="F62" s="204" t="s">
        <v>2715</v>
      </c>
      <c r="G62" s="204" t="s">
        <v>2400</v>
      </c>
      <c r="H62" s="212" t="s">
        <v>2400</v>
      </c>
      <c r="I62" s="212" t="s">
        <v>2400</v>
      </c>
      <c r="J62" s="205" t="str">
        <f t="shared" si="4"/>
        <v>FALSE</v>
      </c>
      <c r="K62" s="214">
        <v>1</v>
      </c>
      <c r="L62" s="205" t="s">
        <v>74</v>
      </c>
      <c r="M62" s="203" t="s">
        <v>19</v>
      </c>
      <c r="N62" s="203" t="str">
        <f>VLOOKUP(B62,'HECVAT - Full | Vendor Response'!A:E,3,FALSE)</f>
        <v>No</v>
      </c>
      <c r="O62" s="203" t="str">
        <f>IF(LEN(VLOOKUP(B62,'Analyst Report'!$A:$I,7,FALSE))=0,"",VLOOKUP(B62,'Analyst Report'!$A:$I,7,FALSE))</f>
        <v/>
      </c>
      <c r="P62" s="203">
        <f t="shared" si="0"/>
        <v>1</v>
      </c>
      <c r="Q62" s="203">
        <v>20</v>
      </c>
      <c r="R62" s="203">
        <f>IF(LEN(VLOOKUP(B62,'Analyst Report'!$A$30:$I$287,8,FALSE))=0,"",VLOOKUP(B62,'Analyst Report'!$A$30:$I$287,8,FALSE))</f>
        <v>15</v>
      </c>
      <c r="S62" s="203">
        <f t="shared" si="1"/>
        <v>15</v>
      </c>
      <c r="T62" s="203">
        <f t="shared" si="2"/>
        <v>15</v>
      </c>
      <c r="U62" s="202" t="s">
        <v>2400</v>
      </c>
      <c r="V62" s="202" t="s">
        <v>2400</v>
      </c>
      <c r="W62" s="202" t="s">
        <v>2400</v>
      </c>
      <c r="X62" s="202" t="s">
        <v>2400</v>
      </c>
      <c r="Y62" s="202" t="s">
        <v>2400</v>
      </c>
      <c r="Z62" s="202" t="s">
        <v>2400</v>
      </c>
      <c r="AA62" s="202" t="s">
        <v>2400</v>
      </c>
      <c r="AB62" s="202" t="s">
        <v>2400</v>
      </c>
    </row>
    <row r="63" spans="1:28" ht="210" x14ac:dyDescent="0.2">
      <c r="A63" s="210">
        <f t="shared" si="3"/>
        <v>46</v>
      </c>
      <c r="B63" s="211" t="s">
        <v>153</v>
      </c>
      <c r="C63" s="211" t="s">
        <v>21</v>
      </c>
      <c r="D63" s="211"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204" t="s">
        <v>2400</v>
      </c>
      <c r="F63" s="204" t="s">
        <v>2400</v>
      </c>
      <c r="G63" s="204" t="s">
        <v>2400</v>
      </c>
      <c r="H63" s="212" t="s">
        <v>2400</v>
      </c>
      <c r="I63" s="212" t="s">
        <v>2400</v>
      </c>
      <c r="J63" s="205" t="str">
        <f t="shared" si="4"/>
        <v>FALSE</v>
      </c>
      <c r="K63" s="214">
        <f>IF(N62="Yes",1,0)</f>
        <v>0</v>
      </c>
      <c r="L63" s="205" t="s">
        <v>74</v>
      </c>
      <c r="M63" s="203" t="s">
        <v>16</v>
      </c>
      <c r="N63" s="203">
        <f>VLOOKUP(B63,'HECVAT - Full | Vendor Response'!A:E,3,FALSE)</f>
        <v>0</v>
      </c>
      <c r="O63" s="203" t="str">
        <f>IF(LEN(VLOOKUP(B63,'Analyst Report'!$A:$I,7,FALSE))=0,"",VLOOKUP(B63,'Analyst Report'!$A:$I,7,FALSE))</f>
        <v/>
      </c>
      <c r="P63" s="203">
        <f t="shared" si="0"/>
        <v>0</v>
      </c>
      <c r="Q63" s="203">
        <v>25</v>
      </c>
      <c r="R63" s="203">
        <f>IF(LEN(VLOOKUP(B63,'Analyst Report'!$A$30:$I$287,8,FALSE))=0,"",VLOOKUP(B63,'Analyst Report'!$A$30:$I$287,8,FALSE))</f>
        <v>15</v>
      </c>
      <c r="S63" s="203">
        <f t="shared" si="1"/>
        <v>0</v>
      </c>
      <c r="T63" s="203">
        <f t="shared" si="2"/>
        <v>0</v>
      </c>
      <c r="U63" s="202" t="s">
        <v>2400</v>
      </c>
      <c r="V63" s="202" t="s">
        <v>2400</v>
      </c>
      <c r="W63" s="202" t="s">
        <v>2400</v>
      </c>
      <c r="X63" s="202" t="s">
        <v>2400</v>
      </c>
      <c r="Y63" s="202" t="s">
        <v>2400</v>
      </c>
      <c r="Z63" s="202" t="s">
        <v>2400</v>
      </c>
      <c r="AA63" s="202" t="s">
        <v>2400</v>
      </c>
      <c r="AB63" s="202" t="s">
        <v>2400</v>
      </c>
    </row>
    <row r="64" spans="1:28" ht="300" x14ac:dyDescent="0.2">
      <c r="A64" s="210">
        <f t="shared" si="3"/>
        <v>47</v>
      </c>
      <c r="B64" s="217" t="s">
        <v>154</v>
      </c>
      <c r="C64" s="217" t="s">
        <v>2612</v>
      </c>
      <c r="D64" s="211" t="str">
        <f>VLOOKUP(B64,'HECVAT - Full | Vendor Response'!A$3:D$319,4,FALSE)</f>
        <v>Canvas LMS uses context-aware RBAC. Administrators can create bespoke user roles such as Administrators, Professors, and TAs, based on their institution’s structure using over 70 permissions to choose from for these roles.</v>
      </c>
      <c r="E64" s="206" t="s">
        <v>2613</v>
      </c>
      <c r="F64" s="206" t="s">
        <v>2614</v>
      </c>
      <c r="G64" s="206" t="s">
        <v>2615</v>
      </c>
      <c r="H64" s="218" t="s">
        <v>2616</v>
      </c>
      <c r="I64" s="218" t="s">
        <v>2617</v>
      </c>
      <c r="J64" s="205" t="str">
        <f t="shared" si="4"/>
        <v>TRUE</v>
      </c>
      <c r="K64" s="214">
        <v>1</v>
      </c>
      <c r="L64" s="205" t="s">
        <v>1762</v>
      </c>
      <c r="M64" s="203" t="s">
        <v>16</v>
      </c>
      <c r="N64" s="203" t="str">
        <f>VLOOKUP(B64,'HECVAT - Full | Vendor Response'!A:E,3,FALSE)</f>
        <v>Yes</v>
      </c>
      <c r="O64" s="203" t="str">
        <f>IF(LEN(VLOOKUP(B64,'Analyst Report'!$A:$I,7,FALSE))=0,"",VLOOKUP(B64,'Analyst Report'!$A:$I,7,FALSE))</f>
        <v/>
      </c>
      <c r="P64" s="203">
        <f t="shared" si="0"/>
        <v>1</v>
      </c>
      <c r="Q64" s="203">
        <v>25</v>
      </c>
      <c r="R64" s="203">
        <f>IF(LEN(VLOOKUP(B64,'Analyst Report'!$A$30:$I$287,8,FALSE))=0,"",VLOOKUP(B64,'Analyst Report'!$A$30:$I$287,8,FALSE))</f>
        <v>25</v>
      </c>
      <c r="S64" s="203">
        <f t="shared" si="1"/>
        <v>25</v>
      </c>
      <c r="T64" s="203">
        <f t="shared" si="2"/>
        <v>25</v>
      </c>
      <c r="U64" s="202" t="s">
        <v>2400</v>
      </c>
      <c r="V64" s="202" t="s">
        <v>2400</v>
      </c>
      <c r="W64" s="202" t="s">
        <v>2400</v>
      </c>
      <c r="X64" s="202" t="s">
        <v>2400</v>
      </c>
      <c r="Y64" s="202" t="s">
        <v>2400</v>
      </c>
      <c r="Z64" s="202" t="s">
        <v>2400</v>
      </c>
      <c r="AA64" s="202" t="s">
        <v>2400</v>
      </c>
      <c r="AB64" s="202" t="s">
        <v>2400</v>
      </c>
    </row>
    <row r="65" spans="1:28" ht="195" x14ac:dyDescent="0.2">
      <c r="A65" s="210">
        <f t="shared" si="3"/>
        <v>48</v>
      </c>
      <c r="B65" s="217" t="s">
        <v>155</v>
      </c>
      <c r="C65" s="217" t="s">
        <v>2618</v>
      </c>
      <c r="D65" s="211">
        <f>VLOOKUP(B65,'HECVAT - Full | Vendor Response'!A$3:D$319,4,FALSE)</f>
        <v>0</v>
      </c>
      <c r="E65" s="206" t="s">
        <v>2619</v>
      </c>
      <c r="F65" s="206" t="s">
        <v>2620</v>
      </c>
      <c r="G65" s="206" t="s">
        <v>2400</v>
      </c>
      <c r="H65" s="218" t="s">
        <v>2621</v>
      </c>
      <c r="I65" s="218" t="s">
        <v>2622</v>
      </c>
      <c r="J65" s="205" t="str">
        <f t="shared" si="4"/>
        <v>FALSE</v>
      </c>
      <c r="K65" s="214">
        <v>1</v>
      </c>
      <c r="L65" s="205" t="s">
        <v>1762</v>
      </c>
      <c r="M65" s="203" t="s">
        <v>16</v>
      </c>
      <c r="N65" s="203" t="str">
        <f>VLOOKUP(B65,'HECVAT - Full | Vendor Response'!A:E,3,FALSE)</f>
        <v>Yes</v>
      </c>
      <c r="O65" s="203" t="str">
        <f>IF(LEN(VLOOKUP(B65,'Analyst Report'!$A:$I,7,FALSE))=0,"",VLOOKUP(B65,'Analyst Report'!$A:$I,7,FALSE))</f>
        <v/>
      </c>
      <c r="P65" s="203">
        <f t="shared" si="0"/>
        <v>1</v>
      </c>
      <c r="Q65" s="203">
        <v>20</v>
      </c>
      <c r="R65" s="203">
        <f>IF(LEN(VLOOKUP(B65,'Analyst Report'!$A$30:$I$287,8,FALSE))=0,"",VLOOKUP(B65,'Analyst Report'!$A$30:$I$287,8,FALSE))</f>
        <v>20</v>
      </c>
      <c r="S65" s="203">
        <f t="shared" si="1"/>
        <v>20</v>
      </c>
      <c r="T65" s="203">
        <f t="shared" si="2"/>
        <v>20</v>
      </c>
      <c r="U65" s="202" t="s">
        <v>2400</v>
      </c>
      <c r="V65" s="202" t="s">
        <v>2400</v>
      </c>
      <c r="W65" s="202" t="s">
        <v>2400</v>
      </c>
      <c r="X65" s="202" t="s">
        <v>2400</v>
      </c>
      <c r="Y65" s="202" t="s">
        <v>2400</v>
      </c>
      <c r="Z65" s="202" t="s">
        <v>2400</v>
      </c>
      <c r="AA65" s="202" t="s">
        <v>2400</v>
      </c>
      <c r="AB65" s="202" t="s">
        <v>2400</v>
      </c>
    </row>
    <row r="66" spans="1:28" ht="342" x14ac:dyDescent="0.2">
      <c r="A66" s="210">
        <f t="shared" si="3"/>
        <v>49</v>
      </c>
      <c r="B66" s="217" t="s">
        <v>426</v>
      </c>
      <c r="C66" s="211" t="s">
        <v>2624</v>
      </c>
      <c r="D66" s="211"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206" t="s">
        <v>2400</v>
      </c>
      <c r="F66" s="206" t="s">
        <v>2625</v>
      </c>
      <c r="G66" s="206" t="s">
        <v>2626</v>
      </c>
      <c r="H66" s="218" t="s">
        <v>2627</v>
      </c>
      <c r="I66" s="218" t="s">
        <v>2628</v>
      </c>
      <c r="J66" s="205" t="str">
        <f t="shared" si="4"/>
        <v>FALSE</v>
      </c>
      <c r="K66" s="214">
        <v>1</v>
      </c>
      <c r="L66" s="205" t="s">
        <v>1762</v>
      </c>
      <c r="M66" s="203" t="s">
        <v>16</v>
      </c>
      <c r="N66" s="203" t="str">
        <f>VLOOKUP(B66,'HECVAT - Full | Vendor Response'!A:E,3,FALSE)</f>
        <v>Yes</v>
      </c>
      <c r="O66" s="203" t="str">
        <f>IF(LEN(VLOOKUP(B66,'Analyst Report'!$A:$I,7,FALSE))=0,"",VLOOKUP(B66,'Analyst Report'!$A:$I,7,FALSE))</f>
        <v/>
      </c>
      <c r="P66" s="203">
        <f t="shared" si="0"/>
        <v>1</v>
      </c>
      <c r="Q66" s="203">
        <v>20</v>
      </c>
      <c r="R66" s="203">
        <f>IF(LEN(VLOOKUP(B66,'Analyst Report'!$A$30:$I$287,8,FALSE))=0,"",VLOOKUP(B66,'Analyst Report'!$A$30:$I$287,8,FALSE))</f>
        <v>20</v>
      </c>
      <c r="S66" s="203">
        <f t="shared" si="1"/>
        <v>20</v>
      </c>
      <c r="T66" s="203">
        <f t="shared" si="2"/>
        <v>20</v>
      </c>
      <c r="U66" s="202" t="s">
        <v>2400</v>
      </c>
      <c r="V66" s="202" t="s">
        <v>2400</v>
      </c>
      <c r="W66" s="202" t="s">
        <v>2400</v>
      </c>
      <c r="X66" s="202" t="s">
        <v>2400</v>
      </c>
      <c r="Y66" s="202" t="s">
        <v>2400</v>
      </c>
      <c r="Z66" s="202" t="s">
        <v>2400</v>
      </c>
      <c r="AA66" s="202" t="s">
        <v>2400</v>
      </c>
      <c r="AB66" s="202" t="s">
        <v>2400</v>
      </c>
    </row>
    <row r="67" spans="1:28" ht="328" x14ac:dyDescent="0.2">
      <c r="A67" s="210">
        <f t="shared" si="3"/>
        <v>50</v>
      </c>
      <c r="B67" s="217" t="s">
        <v>156</v>
      </c>
      <c r="C67" s="211" t="s">
        <v>2629</v>
      </c>
      <c r="D67" s="211"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206" t="s">
        <v>2400</v>
      </c>
      <c r="F67" s="206" t="s">
        <v>2630</v>
      </c>
      <c r="G67" s="206" t="s">
        <v>2631</v>
      </c>
      <c r="H67" s="218" t="s">
        <v>2632</v>
      </c>
      <c r="I67" s="218" t="s">
        <v>2633</v>
      </c>
      <c r="J67" s="205" t="str">
        <f t="shared" si="4"/>
        <v>TRUE</v>
      </c>
      <c r="K67" s="214">
        <v>1</v>
      </c>
      <c r="L67" s="205" t="s">
        <v>1762</v>
      </c>
      <c r="M67" s="203" t="s">
        <v>16</v>
      </c>
      <c r="N67" s="203" t="str">
        <f>VLOOKUP(B67,'HECVAT - Full | Vendor Response'!A:E,3,FALSE)</f>
        <v>Yes</v>
      </c>
      <c r="O67" s="203" t="str">
        <f>IF(LEN(VLOOKUP(B67,'Analyst Report'!$A:$I,7,FALSE))=0,"",VLOOKUP(B67,'Analyst Report'!$A:$I,7,FALSE))</f>
        <v/>
      </c>
      <c r="P67" s="203">
        <f t="shared" si="0"/>
        <v>1</v>
      </c>
      <c r="Q67" s="203">
        <v>25</v>
      </c>
      <c r="R67" s="203">
        <f>IF(LEN(VLOOKUP(B67,'Analyst Report'!$A$30:$I$287,8,FALSE))=0,"",VLOOKUP(B67,'Analyst Report'!$A$30:$I$287,8,FALSE))</f>
        <v>25</v>
      </c>
      <c r="S67" s="203">
        <f t="shared" si="1"/>
        <v>25</v>
      </c>
      <c r="T67" s="203">
        <f t="shared" si="2"/>
        <v>25</v>
      </c>
      <c r="U67" s="202" t="s">
        <v>2400</v>
      </c>
      <c r="V67" s="202" t="s">
        <v>2400</v>
      </c>
      <c r="W67" s="202" t="s">
        <v>2400</v>
      </c>
      <c r="X67" s="202" t="s">
        <v>2400</v>
      </c>
      <c r="Y67" s="202" t="s">
        <v>2400</v>
      </c>
      <c r="Z67" s="202" t="s">
        <v>2400</v>
      </c>
      <c r="AA67" s="202" t="s">
        <v>2400</v>
      </c>
      <c r="AB67" s="202" t="s">
        <v>2400</v>
      </c>
    </row>
    <row r="68" spans="1:28" ht="314" x14ac:dyDescent="0.2">
      <c r="A68" s="210">
        <f t="shared" si="3"/>
        <v>51</v>
      </c>
      <c r="B68" s="217" t="s">
        <v>157</v>
      </c>
      <c r="C68" s="211" t="s">
        <v>2634</v>
      </c>
      <c r="D68" s="211">
        <f>VLOOKUP(B68,'HECVAT - Full | Vendor Response'!A$3:D$319,4,TRUE)</f>
        <v>0</v>
      </c>
      <c r="E68" s="206" t="s">
        <v>2635</v>
      </c>
      <c r="F68" s="206" t="s">
        <v>2395</v>
      </c>
      <c r="G68" s="206" t="s">
        <v>2636</v>
      </c>
      <c r="H68" s="218" t="s">
        <v>2637</v>
      </c>
      <c r="I68" s="218" t="s">
        <v>2638</v>
      </c>
      <c r="J68" s="205" t="str">
        <f t="shared" si="4"/>
        <v>FALSE</v>
      </c>
      <c r="K68" s="214">
        <v>1</v>
      </c>
      <c r="L68" s="205" t="s">
        <v>1762</v>
      </c>
      <c r="M68" s="203" t="s">
        <v>16</v>
      </c>
      <c r="N68" s="203" t="str">
        <f>VLOOKUP(B68,'HECVAT - Full | Vendor Response'!A:E,3,FALSE)</f>
        <v>Yes</v>
      </c>
      <c r="O68" s="203" t="str">
        <f>IF(LEN(VLOOKUP(B68,'Analyst Report'!$A:$I,7,FALSE))=0,"",VLOOKUP(B68,'Analyst Report'!$A:$I,7,FALSE))</f>
        <v/>
      </c>
      <c r="P68" s="203">
        <f t="shared" si="0"/>
        <v>1</v>
      </c>
      <c r="Q68" s="203">
        <v>20</v>
      </c>
      <c r="R68" s="203">
        <f>IF(LEN(VLOOKUP(B68,'Analyst Report'!$A$30:$I$287,8,FALSE))=0,"",VLOOKUP(B68,'Analyst Report'!$A$30:$I$287,8,FALSE))</f>
        <v>20</v>
      </c>
      <c r="S68" s="203">
        <f t="shared" si="1"/>
        <v>20</v>
      </c>
      <c r="T68" s="203">
        <f t="shared" si="2"/>
        <v>20</v>
      </c>
      <c r="U68" s="202" t="s">
        <v>2400</v>
      </c>
      <c r="V68" s="202" t="s">
        <v>2400</v>
      </c>
      <c r="W68" s="202" t="s">
        <v>2400</v>
      </c>
      <c r="X68" s="202" t="s">
        <v>2400</v>
      </c>
      <c r="Y68" s="202" t="s">
        <v>2400</v>
      </c>
      <c r="Z68" s="202" t="s">
        <v>2400</v>
      </c>
      <c r="AA68" s="202" t="s">
        <v>2400</v>
      </c>
      <c r="AB68" s="202" t="s">
        <v>2400</v>
      </c>
    </row>
    <row r="69" spans="1:28" ht="240" x14ac:dyDescent="0.2">
      <c r="A69" s="210">
        <f t="shared" si="3"/>
        <v>52</v>
      </c>
      <c r="B69" s="217" t="s">
        <v>158</v>
      </c>
      <c r="C69" s="211" t="s">
        <v>2639</v>
      </c>
      <c r="D69" s="211">
        <f>VLOOKUP(B69,'HECVAT - Full | Vendor Response'!A$3:D$319,4,TRUE)</f>
        <v>0</v>
      </c>
      <c r="E69" s="206" t="s">
        <v>2640</v>
      </c>
      <c r="F69" s="206" t="s">
        <v>2641</v>
      </c>
      <c r="G69" s="206" t="s">
        <v>2803</v>
      </c>
      <c r="H69" s="222" t="s">
        <v>2947</v>
      </c>
      <c r="I69" s="222" t="s">
        <v>2948</v>
      </c>
      <c r="J69" s="205" t="str">
        <f t="shared" si="4"/>
        <v>TRUE</v>
      </c>
      <c r="K69" s="214">
        <v>1</v>
      </c>
      <c r="L69" s="205" t="s">
        <v>1762</v>
      </c>
      <c r="M69" s="203" t="s">
        <v>16</v>
      </c>
      <c r="N69" s="203" t="str">
        <f>VLOOKUP(B69,'HECVAT - Full | Vendor Response'!A:E,3,FALSE)</f>
        <v>Yes</v>
      </c>
      <c r="O69" s="203" t="str">
        <f>IF(LEN(VLOOKUP(B69,'Analyst Report'!$A:$I,7,FALSE))=0,"",VLOOKUP(B69,'Analyst Report'!$A:$I,7,FALSE))</f>
        <v/>
      </c>
      <c r="P69" s="203">
        <f t="shared" si="0"/>
        <v>1</v>
      </c>
      <c r="Q69" s="203">
        <v>25</v>
      </c>
      <c r="R69" s="203">
        <f>IF(LEN(VLOOKUP(B69,'Analyst Report'!$A$30:$I$287,8,FALSE))=0,"",VLOOKUP(B69,'Analyst Report'!$A$30:$I$287,8,FALSE))</f>
        <v>25</v>
      </c>
      <c r="S69" s="203">
        <f t="shared" si="1"/>
        <v>25</v>
      </c>
      <c r="T69" s="203">
        <f t="shared" si="2"/>
        <v>25</v>
      </c>
      <c r="U69" s="202" t="s">
        <v>2400</v>
      </c>
      <c r="V69" s="202" t="s">
        <v>2400</v>
      </c>
      <c r="W69" s="202" t="s">
        <v>2400</v>
      </c>
      <c r="X69" s="202" t="s">
        <v>2400</v>
      </c>
      <c r="Y69" s="202" t="s">
        <v>2400</v>
      </c>
      <c r="Z69" s="202" t="s">
        <v>2400</v>
      </c>
      <c r="AA69" s="202" t="s">
        <v>2400</v>
      </c>
      <c r="AB69" s="202" t="s">
        <v>2400</v>
      </c>
    </row>
    <row r="70" spans="1:28" ht="195" x14ac:dyDescent="0.2">
      <c r="A70" s="210">
        <f t="shared" si="3"/>
        <v>53</v>
      </c>
      <c r="B70" s="217" t="s">
        <v>159</v>
      </c>
      <c r="C70" s="211" t="s">
        <v>2642</v>
      </c>
      <c r="D70" s="211">
        <f>VLOOKUP(B70,'HECVAT - Full | Vendor Response'!A$3:D$319,4,TRUE)</f>
        <v>0</v>
      </c>
      <c r="E70" s="229" t="s">
        <v>3129</v>
      </c>
      <c r="F70" s="229" t="s">
        <v>2941</v>
      </c>
      <c r="G70" s="229" t="s">
        <v>2946</v>
      </c>
      <c r="H70" s="222" t="s">
        <v>2944</v>
      </c>
      <c r="I70" s="222" t="s">
        <v>2945</v>
      </c>
      <c r="J70" s="205" t="str">
        <f t="shared" si="4"/>
        <v>FALSE</v>
      </c>
      <c r="K70" s="214">
        <f>IF((N70="N/A"),0,1)</f>
        <v>1</v>
      </c>
      <c r="L70" s="205" t="s">
        <v>1762</v>
      </c>
      <c r="M70" s="203" t="s">
        <v>16</v>
      </c>
      <c r="N70" s="203" t="str">
        <f>VLOOKUP(B70,'HECVAT - Full | Vendor Response'!A:E,3,FALSE)</f>
        <v>Yes</v>
      </c>
      <c r="O70" s="203" t="str">
        <f>IF(LEN(VLOOKUP(B70,'Analyst Report'!$A:$I,7,FALSE))=0,"",VLOOKUP(B70,'Analyst Report'!$A:$I,7,FALSE))</f>
        <v/>
      </c>
      <c r="P70" s="203">
        <f t="shared" si="0"/>
        <v>1</v>
      </c>
      <c r="Q70" s="203">
        <v>15</v>
      </c>
      <c r="R70" s="203">
        <f>IF(LEN(VLOOKUP(B70,'Analyst Report'!$A$30:$I$287,8,FALSE))=0,"",VLOOKUP(B70,'Analyst Report'!$A$30:$I$287,8,FALSE))</f>
        <v>15</v>
      </c>
      <c r="S70" s="203">
        <f t="shared" si="1"/>
        <v>15</v>
      </c>
      <c r="T70" s="203">
        <f t="shared" si="2"/>
        <v>15</v>
      </c>
      <c r="U70" s="202" t="s">
        <v>2400</v>
      </c>
      <c r="V70" s="202" t="s">
        <v>2400</v>
      </c>
      <c r="W70" s="202" t="s">
        <v>2400</v>
      </c>
      <c r="X70" s="202" t="s">
        <v>2400</v>
      </c>
      <c r="Y70" s="202" t="s">
        <v>2400</v>
      </c>
      <c r="Z70" s="202" t="s">
        <v>2400</v>
      </c>
      <c r="AA70" s="202" t="s">
        <v>2400</v>
      </c>
      <c r="AB70" s="202" t="s">
        <v>2400</v>
      </c>
    </row>
    <row r="71" spans="1:28" ht="90" x14ac:dyDescent="0.2">
      <c r="A71" s="210">
        <f t="shared" si="3"/>
        <v>54</v>
      </c>
      <c r="B71" s="217" t="s">
        <v>160</v>
      </c>
      <c r="C71" s="211" t="s">
        <v>2643</v>
      </c>
      <c r="D71" s="211">
        <f>VLOOKUP(B71,'HECVAT - Full | Vendor Response'!A$3:D$319,4,TRUE)</f>
        <v>0</v>
      </c>
      <c r="E71" s="229" t="s">
        <v>2400</v>
      </c>
      <c r="F71" s="229" t="s">
        <v>2943</v>
      </c>
      <c r="G71" s="229" t="s">
        <v>2942</v>
      </c>
      <c r="H71" s="222" t="s">
        <v>2949</v>
      </c>
      <c r="I71" s="222" t="s">
        <v>2950</v>
      </c>
      <c r="J71" s="205" t="str">
        <f t="shared" si="4"/>
        <v>TRUE</v>
      </c>
      <c r="K71" s="214">
        <v>1</v>
      </c>
      <c r="L71" s="205" t="s">
        <v>1762</v>
      </c>
      <c r="M71" s="203" t="s">
        <v>19</v>
      </c>
      <c r="N71" s="203" t="str">
        <f>VLOOKUP(B71,'HECVAT - Full | Vendor Response'!A:E,3,FALSE)</f>
        <v>No</v>
      </c>
      <c r="O71" s="203" t="str">
        <f>IF(LEN(VLOOKUP(B71,'Analyst Report'!$A:$I,7,FALSE))=0,"",VLOOKUP(B71,'Analyst Report'!$A:$I,7,FALSE))</f>
        <v/>
      </c>
      <c r="P71" s="203">
        <f t="shared" si="0"/>
        <v>1</v>
      </c>
      <c r="Q71" s="203">
        <v>25</v>
      </c>
      <c r="R71" s="203">
        <f>IF(LEN(VLOOKUP(B71,'Analyst Report'!$A$30:$I$287,8,FALSE))=0,"",VLOOKUP(B71,'Analyst Report'!$A$30:$I$287,8,FALSE))</f>
        <v>25</v>
      </c>
      <c r="S71" s="203">
        <f t="shared" si="1"/>
        <v>25</v>
      </c>
      <c r="T71" s="203">
        <f t="shared" si="2"/>
        <v>25</v>
      </c>
      <c r="U71" s="202" t="s">
        <v>2400</v>
      </c>
      <c r="V71" s="202" t="s">
        <v>2400</v>
      </c>
      <c r="W71" s="202" t="s">
        <v>2400</v>
      </c>
      <c r="X71" s="202" t="s">
        <v>2400</v>
      </c>
      <c r="Y71" s="202" t="s">
        <v>2400</v>
      </c>
      <c r="Z71" s="202" t="s">
        <v>2400</v>
      </c>
      <c r="AA71" s="202" t="s">
        <v>2400</v>
      </c>
      <c r="AB71" s="202" t="s">
        <v>2400</v>
      </c>
    </row>
    <row r="72" spans="1:28" ht="370" x14ac:dyDescent="0.2">
      <c r="A72" s="210">
        <f t="shared" si="3"/>
        <v>55</v>
      </c>
      <c r="B72" s="217" t="s">
        <v>161</v>
      </c>
      <c r="C72" s="211" t="s">
        <v>2644</v>
      </c>
      <c r="D72" s="211">
        <f>VLOOKUP(B72,'HECVAT - Full | Vendor Response'!A$3:D$319,4,TRUE)</f>
        <v>0</v>
      </c>
      <c r="E72" s="229" t="s">
        <v>2400</v>
      </c>
      <c r="F72" s="229" t="s">
        <v>2400</v>
      </c>
      <c r="G72" s="229" t="s">
        <v>352</v>
      </c>
      <c r="H72" s="222" t="s">
        <v>2952</v>
      </c>
      <c r="I72" s="222" t="s">
        <v>2953</v>
      </c>
      <c r="J72" s="205" t="str">
        <f t="shared" si="4"/>
        <v>TRUE</v>
      </c>
      <c r="K72" s="214">
        <v>1</v>
      </c>
      <c r="L72" s="205" t="s">
        <v>1762</v>
      </c>
      <c r="M72" s="203" t="s">
        <v>16</v>
      </c>
      <c r="N72" s="203" t="str">
        <f>VLOOKUP(B72,'HECVAT - Full | Vendor Response'!A:E,3,FALSE)</f>
        <v>Yes</v>
      </c>
      <c r="O72" s="203" t="str">
        <f>IF(LEN(VLOOKUP(B72,'Analyst Report'!$A:$I,7,FALSE))=0,"",VLOOKUP(B72,'Analyst Report'!$A:$I,7,FALSE))</f>
        <v/>
      </c>
      <c r="P72" s="203">
        <f t="shared" si="0"/>
        <v>1</v>
      </c>
      <c r="Q72" s="203">
        <v>40</v>
      </c>
      <c r="R72" s="203">
        <f>IF(LEN(VLOOKUP(B72,'Analyst Report'!$A$30:$I$287,8,FALSE))=0,"",VLOOKUP(B72,'Analyst Report'!$A$30:$I$287,8,FALSE))</f>
        <v>40</v>
      </c>
      <c r="S72" s="203">
        <f t="shared" si="1"/>
        <v>40</v>
      </c>
      <c r="T72" s="203">
        <f t="shared" si="2"/>
        <v>40</v>
      </c>
      <c r="U72" s="202" t="s">
        <v>2400</v>
      </c>
      <c r="V72" s="202" t="s">
        <v>2400</v>
      </c>
      <c r="W72" s="202" t="s">
        <v>2400</v>
      </c>
      <c r="X72" s="202" t="s">
        <v>2400</v>
      </c>
      <c r="Y72" s="202" t="s">
        <v>2400</v>
      </c>
      <c r="Z72" s="202" t="s">
        <v>2400</v>
      </c>
      <c r="AA72" s="202" t="s">
        <v>2400</v>
      </c>
      <c r="AB72" s="202" t="s">
        <v>2400</v>
      </c>
    </row>
    <row r="73" spans="1:28" ht="75" x14ac:dyDescent="0.2">
      <c r="A73" s="210">
        <f t="shared" si="3"/>
        <v>56</v>
      </c>
      <c r="B73" s="217" t="s">
        <v>162</v>
      </c>
      <c r="C73" s="211" t="s">
        <v>2804</v>
      </c>
      <c r="D73" s="211">
        <f>VLOOKUP(B73,'HECVAT - Full | Vendor Response'!A$3:D$319,4,TRUE)</f>
        <v>0</v>
      </c>
      <c r="E73" s="229" t="s">
        <v>2400</v>
      </c>
      <c r="F73" s="229" t="s">
        <v>2400</v>
      </c>
      <c r="G73" s="229" t="s">
        <v>403</v>
      </c>
      <c r="H73" s="222" t="s">
        <v>2400</v>
      </c>
      <c r="I73" s="222" t="s">
        <v>2400</v>
      </c>
      <c r="J73" s="205" t="str">
        <f t="shared" si="4"/>
        <v>FALSE</v>
      </c>
      <c r="K73" s="214">
        <v>1</v>
      </c>
      <c r="L73" s="205" t="s">
        <v>1762</v>
      </c>
      <c r="M73" s="203" t="s">
        <v>16</v>
      </c>
      <c r="N73" s="203" t="str">
        <f>VLOOKUP(B73,'HECVAT - Full | Vendor Response'!A:E,3,FALSE)</f>
        <v>Yes</v>
      </c>
      <c r="O73" s="203" t="str">
        <f>IF(LEN(VLOOKUP(B73,'Analyst Report'!$A:$I,7,FALSE))=0,"",VLOOKUP(B73,'Analyst Report'!$A:$I,7,FALSE))</f>
        <v/>
      </c>
      <c r="P73" s="203">
        <f t="shared" si="0"/>
        <v>1</v>
      </c>
      <c r="Q73" s="203">
        <v>10</v>
      </c>
      <c r="R73" s="203">
        <f>IF(LEN(VLOOKUP(B73,'Analyst Report'!$A$30:$I$287,8,FALSE))=0,"",VLOOKUP(B73,'Analyst Report'!$A$30:$I$287,8,FALSE))</f>
        <v>10</v>
      </c>
      <c r="S73" s="203">
        <f t="shared" si="1"/>
        <v>10</v>
      </c>
      <c r="T73" s="203">
        <f t="shared" si="2"/>
        <v>10</v>
      </c>
      <c r="U73" s="202" t="s">
        <v>2400</v>
      </c>
      <c r="V73" s="202" t="s">
        <v>2400</v>
      </c>
      <c r="W73" s="202" t="s">
        <v>2400</v>
      </c>
      <c r="X73" s="202" t="s">
        <v>2400</v>
      </c>
      <c r="Y73" s="202" t="s">
        <v>2400</v>
      </c>
      <c r="Z73" s="202" t="s">
        <v>2400</v>
      </c>
      <c r="AA73" s="202" t="s">
        <v>2400</v>
      </c>
      <c r="AB73" s="202" t="s">
        <v>2400</v>
      </c>
    </row>
    <row r="74" spans="1:28" ht="225" x14ac:dyDescent="0.2">
      <c r="A74" s="210">
        <f t="shared" si="3"/>
        <v>57</v>
      </c>
      <c r="B74" s="217" t="s">
        <v>163</v>
      </c>
      <c r="C74" s="217" t="s">
        <v>30</v>
      </c>
      <c r="D74" s="211">
        <f>VLOOKUP(B74,'HECVAT - Full | Vendor Response'!A$3:D$319,4,TRUE)</f>
        <v>0</v>
      </c>
      <c r="E74" s="229" t="s">
        <v>2400</v>
      </c>
      <c r="F74" s="229" t="s">
        <v>2961</v>
      </c>
      <c r="G74" s="229" t="s">
        <v>2960</v>
      </c>
      <c r="H74" s="222" t="s">
        <v>2363</v>
      </c>
      <c r="I74" s="222" t="s">
        <v>2341</v>
      </c>
      <c r="J74" s="205" t="str">
        <f>IF(S74&gt;20,"TRUE","FALSE")</f>
        <v>FALSE</v>
      </c>
      <c r="K74" s="214">
        <v>1</v>
      </c>
      <c r="L74" s="205" t="s">
        <v>1770</v>
      </c>
      <c r="M74" s="203" t="s">
        <v>16</v>
      </c>
      <c r="N74" s="203" t="str">
        <f>VLOOKUP(B74,'HECVAT - Full | Vendor Response'!A:E,3,FALSE)</f>
        <v>Yes</v>
      </c>
      <c r="O74" s="203" t="str">
        <f>IF(LEN(VLOOKUP(B74,'Analyst Report'!$A:$I,7,FALSE))=0,"",VLOOKUP(B74,'Analyst Report'!$A:$I,7,FALSE))</f>
        <v/>
      </c>
      <c r="P74" s="203">
        <f>IF((O74=""),(IF(ISNUMBER(FIND(M74,N74)),1,0)),(IF(ISNUMBER(FIND(M74,O74)),1,0)))</f>
        <v>1</v>
      </c>
      <c r="Q74" s="203">
        <v>20</v>
      </c>
      <c r="R74" s="203">
        <f>IF(LEN(VLOOKUP(B74,'Analyst Report'!$A$30:$I$287,8,FALSE))=0,"",VLOOKUP(B74,'Analyst Report'!$A$30:$I$287,8,FALSE))</f>
        <v>20</v>
      </c>
      <c r="S74" s="203">
        <f>(IF((ISNUMBER(R74)),R74,Q74))*K74</f>
        <v>20</v>
      </c>
      <c r="T74" s="203">
        <f>P74*S74</f>
        <v>20</v>
      </c>
      <c r="U74" s="202" t="s">
        <v>2400</v>
      </c>
      <c r="V74" s="202" t="s">
        <v>2400</v>
      </c>
      <c r="W74" s="202" t="s">
        <v>2400</v>
      </c>
      <c r="X74" s="202" t="s">
        <v>2400</v>
      </c>
      <c r="Y74" s="202" t="s">
        <v>2400</v>
      </c>
      <c r="Z74" s="202" t="s">
        <v>2400</v>
      </c>
      <c r="AA74" s="202" t="s">
        <v>2400</v>
      </c>
      <c r="AB74" s="202" t="s">
        <v>2400</v>
      </c>
    </row>
    <row r="75" spans="1:28" ht="225" x14ac:dyDescent="0.2">
      <c r="A75" s="210">
        <f t="shared" si="3"/>
        <v>58</v>
      </c>
      <c r="B75" s="217" t="s">
        <v>2688</v>
      </c>
      <c r="C75" s="217" t="s">
        <v>31</v>
      </c>
      <c r="D75" s="211">
        <f>VLOOKUP(B75,'HECVAT - Full | Vendor Response'!A$3:D$319,4,TRUE)</f>
        <v>0</v>
      </c>
      <c r="E75" s="229" t="s">
        <v>2400</v>
      </c>
      <c r="F75" s="229" t="s">
        <v>2959</v>
      </c>
      <c r="G75" s="229" t="s">
        <v>2958</v>
      </c>
      <c r="H75" s="222" t="s">
        <v>2363</v>
      </c>
      <c r="I75" s="222" t="s">
        <v>2341</v>
      </c>
      <c r="J75" s="205" t="str">
        <f>IF(S75&gt;20,"TRUE","FALSE")</f>
        <v>FALSE</v>
      </c>
      <c r="K75" s="214">
        <v>1</v>
      </c>
      <c r="L75" s="205" t="s">
        <v>1770</v>
      </c>
      <c r="M75" s="203" t="s">
        <v>16</v>
      </c>
      <c r="N75" s="203" t="str">
        <f>VLOOKUP(B75,'HECVAT - Full | Vendor Response'!A:E,3,FALSE)</f>
        <v>Yes</v>
      </c>
      <c r="O75" s="203" t="str">
        <f>IF(LEN(VLOOKUP(B75,'Analyst Report'!$A:$I,7,FALSE))=0,"",VLOOKUP(B75,'Analyst Report'!$A:$I,7,FALSE))</f>
        <v/>
      </c>
      <c r="P75" s="203">
        <f>IF((O75=""),(IF(ISNUMBER(FIND(M75,N75)),1,0)),(IF(ISNUMBER(FIND(M75,O75)),1,0)))</f>
        <v>1</v>
      </c>
      <c r="Q75" s="203">
        <v>20</v>
      </c>
      <c r="R75" s="203">
        <f>IF(LEN(VLOOKUP(B75,'Analyst Report'!$A$30:$I$287,8,FALSE))=0,"",VLOOKUP(B75,'Analyst Report'!$A$30:$I$287,8,FALSE))</f>
        <v>20</v>
      </c>
      <c r="S75" s="203">
        <f>(IF((ISNUMBER(R75)),R75,Q75))*K75</f>
        <v>20</v>
      </c>
      <c r="T75" s="203">
        <f>P75*S75</f>
        <v>20</v>
      </c>
      <c r="U75" s="202" t="s">
        <v>2400</v>
      </c>
      <c r="V75" s="202" t="s">
        <v>2400</v>
      </c>
      <c r="W75" s="202" t="s">
        <v>2400</v>
      </c>
      <c r="X75" s="202" t="s">
        <v>2400</v>
      </c>
      <c r="Y75" s="202" t="s">
        <v>2400</v>
      </c>
      <c r="Z75" s="202" t="s">
        <v>2400</v>
      </c>
      <c r="AA75" s="202" t="s">
        <v>2400</v>
      </c>
      <c r="AB75" s="202" t="s">
        <v>2400</v>
      </c>
    </row>
    <row r="76" spans="1:28" ht="300" x14ac:dyDescent="0.2">
      <c r="A76" s="210">
        <f t="shared" si="3"/>
        <v>59</v>
      </c>
      <c r="B76" s="217" t="s">
        <v>2689</v>
      </c>
      <c r="C76" s="217" t="s">
        <v>2265</v>
      </c>
      <c r="D76" s="211">
        <f>VLOOKUP(B76,'HECVAT - Full | Vendor Response'!A$3:D$319,4,TRUE)</f>
        <v>0</v>
      </c>
      <c r="E76" s="229" t="s">
        <v>2400</v>
      </c>
      <c r="F76" s="229" t="s">
        <v>2963</v>
      </c>
      <c r="G76" s="229" t="s">
        <v>2962</v>
      </c>
      <c r="H76" s="222" t="s">
        <v>2954</v>
      </c>
      <c r="I76" s="222" t="s">
        <v>2955</v>
      </c>
      <c r="J76" s="205" t="str">
        <f>IF(S76&gt;20,"TRUE","FALSE")</f>
        <v>TRUE</v>
      </c>
      <c r="K76" s="214">
        <v>1</v>
      </c>
      <c r="L76" s="205" t="s">
        <v>1770</v>
      </c>
      <c r="M76" s="203" t="s">
        <v>16</v>
      </c>
      <c r="N76" s="203" t="str">
        <f>VLOOKUP(B76,'HECVAT - Full | Vendor Response'!A:E,3,FALSE)</f>
        <v>Yes</v>
      </c>
      <c r="O76" s="203" t="str">
        <f>IF(LEN(VLOOKUP(B76,'Analyst Report'!$A:$I,7,FALSE))=0,"",VLOOKUP(B76,'Analyst Report'!$A:$I,7,FALSE))</f>
        <v/>
      </c>
      <c r="P76" s="203">
        <f>IF((O76=""),(IF(ISNUMBER(FIND(M76,N76)),1,0)),(IF(ISNUMBER(FIND(M76,O76)),1,0)))</f>
        <v>1</v>
      </c>
      <c r="Q76" s="203">
        <v>25</v>
      </c>
      <c r="R76" s="203">
        <f>IF(LEN(VLOOKUP(B76,'Analyst Report'!$A$30:$I$287,8,FALSE))=0,"",VLOOKUP(B76,'Analyst Report'!$A$30:$I$287,8,FALSE))</f>
        <v>25</v>
      </c>
      <c r="S76" s="203">
        <f>(IF((ISNUMBER(R76)),R76,Q76))*K76</f>
        <v>25</v>
      </c>
      <c r="T76" s="203">
        <f>P76*S76</f>
        <v>25</v>
      </c>
      <c r="U76" s="202" t="s">
        <v>2400</v>
      </c>
      <c r="V76" s="202" t="s">
        <v>2400</v>
      </c>
      <c r="W76" s="202" t="s">
        <v>2400</v>
      </c>
      <c r="X76" s="202" t="s">
        <v>2400</v>
      </c>
      <c r="Y76" s="202" t="s">
        <v>2400</v>
      </c>
      <c r="Z76" s="202" t="s">
        <v>2400</v>
      </c>
      <c r="AA76" s="202" t="s">
        <v>2400</v>
      </c>
      <c r="AB76" s="202" t="s">
        <v>2400</v>
      </c>
    </row>
    <row r="77" spans="1:28" ht="150" x14ac:dyDescent="0.2">
      <c r="A77" s="210">
        <f t="shared" si="3"/>
        <v>60</v>
      </c>
      <c r="B77" s="217" t="s">
        <v>164</v>
      </c>
      <c r="C77" s="217" t="s">
        <v>2266</v>
      </c>
      <c r="D77" s="211">
        <f>VLOOKUP(B77,'HECVAT - Full | Vendor Response'!A$3:D$319,4,TRUE)</f>
        <v>0</v>
      </c>
      <c r="E77" s="229" t="s">
        <v>2400</v>
      </c>
      <c r="F77" s="229" t="s">
        <v>2965</v>
      </c>
      <c r="G77" s="229" t="s">
        <v>2964</v>
      </c>
      <c r="H77" s="222" t="s">
        <v>2956</v>
      </c>
      <c r="I77" s="222" t="s">
        <v>2957</v>
      </c>
      <c r="J77" s="205" t="str">
        <f>IF(S77&gt;20,"TRUE","FALSE")</f>
        <v>TRUE</v>
      </c>
      <c r="K77" s="214">
        <v>1</v>
      </c>
      <c r="L77" s="205" t="s">
        <v>1770</v>
      </c>
      <c r="M77" s="203" t="s">
        <v>16</v>
      </c>
      <c r="N77" s="203" t="str">
        <f>VLOOKUP(B77,'HECVAT - Full | Vendor Response'!A:E,3,FALSE)</f>
        <v>Yes</v>
      </c>
      <c r="O77" s="203" t="str">
        <f>IF(LEN(VLOOKUP(B77,'Analyst Report'!$A:$I,7,FALSE))=0,"",VLOOKUP(B77,'Analyst Report'!$A:$I,7,FALSE))</f>
        <v/>
      </c>
      <c r="P77" s="203">
        <f>IF((O77=""),(IF(ISNUMBER(FIND(M77,N77)),1,0)),(IF(ISNUMBER(FIND(M77,O77)),1,0)))</f>
        <v>1</v>
      </c>
      <c r="Q77" s="203">
        <v>25</v>
      </c>
      <c r="R77" s="203">
        <f>IF(LEN(VLOOKUP(B77,'Analyst Report'!$A$30:$I$287,8,FALSE))=0,"",VLOOKUP(B77,'Analyst Report'!$A$30:$I$287,8,FALSE))</f>
        <v>25</v>
      </c>
      <c r="S77" s="203">
        <f>(IF((ISNUMBER(R77)),R77,Q77))*K77</f>
        <v>25</v>
      </c>
      <c r="T77" s="203">
        <f>P77*S77</f>
        <v>25</v>
      </c>
      <c r="U77" s="202" t="s">
        <v>2400</v>
      </c>
      <c r="V77" s="202" t="s">
        <v>2400</v>
      </c>
      <c r="W77" s="202" t="s">
        <v>2400</v>
      </c>
      <c r="X77" s="202" t="s">
        <v>2400</v>
      </c>
      <c r="Y77" s="202" t="s">
        <v>2400</v>
      </c>
      <c r="Z77" s="202" t="s">
        <v>2400</v>
      </c>
      <c r="AA77" s="202" t="s">
        <v>2400</v>
      </c>
      <c r="AB77" s="202" t="s">
        <v>2400</v>
      </c>
    </row>
    <row r="78" spans="1:28" ht="240" x14ac:dyDescent="0.2">
      <c r="A78" s="210">
        <f t="shared" si="3"/>
        <v>61</v>
      </c>
      <c r="B78" s="217" t="s">
        <v>166</v>
      </c>
      <c r="C78" s="211" t="s">
        <v>2699</v>
      </c>
      <c r="D78" s="211" t="str">
        <f>VLOOKUP(B78,'HECVAT - Full | Vendor Response'!A$3:D$319,4,FALSE)</f>
        <v>SSO options include CAS, SAML, ADFS (MS AD and Azure AD), Shibboleth, Clever, OAuth, and OpenID Connect. SSO can be used for provisioning and authenticating users.</v>
      </c>
      <c r="E78" s="204" t="s">
        <v>2809</v>
      </c>
      <c r="F78" s="204" t="s">
        <v>2810</v>
      </c>
      <c r="G78" s="204" t="s">
        <v>2811</v>
      </c>
      <c r="H78" s="216" t="s">
        <v>2812</v>
      </c>
      <c r="I78" s="216" t="s">
        <v>2813</v>
      </c>
      <c r="J78" s="205" t="str">
        <f t="shared" si="4"/>
        <v>TRUE</v>
      </c>
      <c r="K78" s="214">
        <v>1</v>
      </c>
      <c r="L78" s="205" t="s">
        <v>1763</v>
      </c>
      <c r="M78" s="203">
        <v>1</v>
      </c>
      <c r="N78" s="203" t="str">
        <f>LEFT(VLOOKUP(B78,'HECVAT - Full | Vendor Response'!A:E,3,FALSE),1)</f>
        <v>1</v>
      </c>
      <c r="O78" s="203" t="str">
        <f>IF(LEN(VLOOKUP(B78,'Analyst Report'!$A:$I,7,FALSE))=0,"",VLOOKUP(B78,'Analyst Report'!$A:$I,7,FALSE))</f>
        <v/>
      </c>
      <c r="P78" s="203">
        <f t="shared" ref="P78:P140" si="5">IF((O78=""),(IF(ISNUMBER(FIND(M78,N78)),1,0)),(IF(ISNUMBER(FIND(M78,O78)),1,0)))</f>
        <v>1</v>
      </c>
      <c r="Q78" s="203">
        <v>25</v>
      </c>
      <c r="R78" s="203">
        <f>IF(LEN(VLOOKUP(B78,'Analyst Report'!$A$30:$I$287,8,FALSE))=0,"",VLOOKUP(B78,'Analyst Report'!$A$30:$I$287,8,FALSE))</f>
        <v>25</v>
      </c>
      <c r="S78" s="203">
        <f t="shared" si="1"/>
        <v>25</v>
      </c>
      <c r="T78" s="203">
        <f t="shared" ref="T78:T140" si="6">P78*S78</f>
        <v>25</v>
      </c>
      <c r="U78" s="202" t="s">
        <v>2400</v>
      </c>
      <c r="V78" s="202" t="s">
        <v>2400</v>
      </c>
      <c r="W78" s="202" t="s">
        <v>2400</v>
      </c>
      <c r="X78" s="202" t="s">
        <v>2400</v>
      </c>
      <c r="Y78" s="202" t="s">
        <v>2400</v>
      </c>
      <c r="Z78" s="202" t="s">
        <v>2400</v>
      </c>
      <c r="AA78" s="202" t="s">
        <v>2400</v>
      </c>
      <c r="AB78" s="202" t="s">
        <v>2400</v>
      </c>
    </row>
    <row r="79" spans="1:28" ht="150" x14ac:dyDescent="0.2">
      <c r="A79" s="210">
        <f t="shared" si="3"/>
        <v>62</v>
      </c>
      <c r="B79" s="217" t="s">
        <v>167</v>
      </c>
      <c r="C79" s="211" t="s">
        <v>2700</v>
      </c>
      <c r="D79" s="211" t="str">
        <f>VLOOKUP(B79,'HECVAT - Full | Vendor Response'!A$3:D$319,4,FALSE)</f>
        <v>Local authentication can be used for both users and administrators. It can also be used concurrently with any of the supported external identity providers (IdPs).</v>
      </c>
      <c r="E79" s="229" t="s">
        <v>2400</v>
      </c>
      <c r="F79" s="229" t="s">
        <v>2967</v>
      </c>
      <c r="G79" s="229" t="s">
        <v>2966</v>
      </c>
      <c r="H79" s="216" t="s">
        <v>2899</v>
      </c>
      <c r="I79" s="216" t="s">
        <v>2900</v>
      </c>
      <c r="J79" s="205" t="str">
        <f t="shared" si="4"/>
        <v>TRUE</v>
      </c>
      <c r="K79" s="214">
        <v>1</v>
      </c>
      <c r="L79" s="205" t="s">
        <v>1763</v>
      </c>
      <c r="M79" s="203">
        <v>1</v>
      </c>
      <c r="N79" s="203" t="str">
        <f>LEFT(VLOOKUP(B79,'HECVAT - Full | Vendor Response'!A:E,3,FALSE),1)</f>
        <v>3</v>
      </c>
      <c r="O79" s="203" t="str">
        <f>IF(LEN(VLOOKUP(B79,'Analyst Report'!$A:$I,7,FALSE))=0,"",VLOOKUP(B79,'Analyst Report'!$A:$I,7,FALSE))</f>
        <v/>
      </c>
      <c r="P79" s="203">
        <f t="shared" si="5"/>
        <v>0</v>
      </c>
      <c r="Q79" s="203">
        <v>25</v>
      </c>
      <c r="R79" s="203">
        <f>IF(LEN(VLOOKUP(B79,'Analyst Report'!$A$30:$I$287,8,FALSE))=0,"",VLOOKUP(B79,'Analyst Report'!$A$30:$I$287,8,FALSE))</f>
        <v>25</v>
      </c>
      <c r="S79" s="203">
        <f t="shared" si="1"/>
        <v>25</v>
      </c>
      <c r="T79" s="203">
        <f t="shared" si="6"/>
        <v>0</v>
      </c>
      <c r="U79" s="202" t="s">
        <v>2400</v>
      </c>
      <c r="V79" s="202" t="s">
        <v>2400</v>
      </c>
      <c r="W79" s="202" t="s">
        <v>2400</v>
      </c>
      <c r="X79" s="202" t="s">
        <v>2400</v>
      </c>
      <c r="Y79" s="202" t="s">
        <v>2400</v>
      </c>
      <c r="Z79" s="202" t="s">
        <v>2400</v>
      </c>
      <c r="AA79" s="202" t="s">
        <v>2400</v>
      </c>
      <c r="AB79" s="202" t="s">
        <v>2400</v>
      </c>
    </row>
    <row r="80" spans="1:28" ht="240" x14ac:dyDescent="0.2">
      <c r="A80" s="210">
        <f t="shared" si="3"/>
        <v>63</v>
      </c>
      <c r="B80" s="217" t="s">
        <v>168</v>
      </c>
      <c r="C80" s="211" t="s">
        <v>27</v>
      </c>
      <c r="D80" s="211" t="str">
        <f>VLOOKUP(B80,'HECVAT - Full | Vendor Response'!A$3:D$319,4,FALSE)</f>
        <v>Local authentication does not enforce password aging requirements</v>
      </c>
      <c r="E80" s="229" t="s">
        <v>2400</v>
      </c>
      <c r="F80" s="229" t="s">
        <v>2837</v>
      </c>
      <c r="G80" s="229" t="s">
        <v>2836</v>
      </c>
      <c r="H80" s="216" t="s">
        <v>2897</v>
      </c>
      <c r="I80" s="216" t="s">
        <v>2898</v>
      </c>
      <c r="J80" s="205" t="str">
        <f t="shared" si="4"/>
        <v>FALSE</v>
      </c>
      <c r="K80" s="214">
        <f>IF(OR(N$79="1",N$79="3"),1,0)</f>
        <v>1</v>
      </c>
      <c r="L80" s="205" t="s">
        <v>1763</v>
      </c>
      <c r="M80" s="203" t="s">
        <v>16</v>
      </c>
      <c r="N80" s="203" t="str">
        <f>VLOOKUP(B80,'HECVAT - Full | Vendor Response'!A:E,3,FALSE)</f>
        <v>No</v>
      </c>
      <c r="O80" s="203" t="str">
        <f>IF(LEN(VLOOKUP(B80,'Analyst Report'!$A:$I,7,FALSE))=0,"",VLOOKUP(B80,'Analyst Report'!$A:$I,7,FALSE))</f>
        <v/>
      </c>
      <c r="P80" s="203">
        <f t="shared" si="5"/>
        <v>0</v>
      </c>
      <c r="Q80" s="203">
        <v>20</v>
      </c>
      <c r="R80" s="203">
        <f>IF(LEN(VLOOKUP(B80,'Analyst Report'!$A$30:$I$287,8,FALSE))=0,"",VLOOKUP(B80,'Analyst Report'!$A$30:$I$287,8,FALSE))</f>
        <v>20</v>
      </c>
      <c r="S80" s="203">
        <f t="shared" si="1"/>
        <v>20</v>
      </c>
      <c r="T80" s="203">
        <f t="shared" si="6"/>
        <v>0</v>
      </c>
      <c r="U80" s="202" t="s">
        <v>2400</v>
      </c>
      <c r="V80" s="202" t="s">
        <v>2400</v>
      </c>
      <c r="W80" s="202" t="s">
        <v>2400</v>
      </c>
      <c r="X80" s="202" t="s">
        <v>2400</v>
      </c>
      <c r="Y80" s="202" t="s">
        <v>2400</v>
      </c>
      <c r="Z80" s="202" t="s">
        <v>2400</v>
      </c>
      <c r="AA80" s="202" t="s">
        <v>2400</v>
      </c>
      <c r="AB80" s="202" t="s">
        <v>2400</v>
      </c>
    </row>
    <row r="81" spans="1:28" ht="135" x14ac:dyDescent="0.2">
      <c r="A81" s="210">
        <f t="shared" si="3"/>
        <v>64</v>
      </c>
      <c r="B81" s="217" t="s">
        <v>169</v>
      </c>
      <c r="C81" s="211" t="s">
        <v>413</v>
      </c>
      <c r="D81" s="211" t="str">
        <f>VLOOKUP(B81,'HECVAT - Full | Vendor Response'!A$3:D$319,4,FALSE)</f>
        <v>Local authentication does not enforce password complexity requirements</v>
      </c>
      <c r="E81" s="229" t="s">
        <v>2400</v>
      </c>
      <c r="F81" s="229" t="s">
        <v>2840</v>
      </c>
      <c r="G81" s="229" t="s">
        <v>2839</v>
      </c>
      <c r="H81" s="216" t="s">
        <v>2894</v>
      </c>
      <c r="I81" s="216" t="s">
        <v>2896</v>
      </c>
      <c r="J81" s="205" t="str">
        <f t="shared" si="4"/>
        <v>TRUE</v>
      </c>
      <c r="K81" s="214">
        <f>IF(OR(N$79="1",N$79="3"),1,0)</f>
        <v>1</v>
      </c>
      <c r="L81" s="205" t="s">
        <v>1763</v>
      </c>
      <c r="M81" s="203" t="s">
        <v>16</v>
      </c>
      <c r="N81" s="203" t="str">
        <f>VLOOKUP(B81,'HECVAT - Full | Vendor Response'!A:E,3,FALSE)</f>
        <v>No</v>
      </c>
      <c r="O81" s="203" t="str">
        <f>IF(LEN(VLOOKUP(B81,'Analyst Report'!$A:$I,7,FALSE))=0,"",VLOOKUP(B81,'Analyst Report'!$A:$I,7,FALSE))</f>
        <v/>
      </c>
      <c r="P81" s="203">
        <f t="shared" si="5"/>
        <v>0</v>
      </c>
      <c r="Q81" s="203">
        <v>40</v>
      </c>
      <c r="R81" s="203">
        <f>IF(LEN(VLOOKUP(B81,'Analyst Report'!$A$30:$I$287,8,FALSE))=0,"",VLOOKUP(B81,'Analyst Report'!$A$30:$I$287,8,FALSE))</f>
        <v>40</v>
      </c>
      <c r="S81" s="203">
        <f t="shared" si="1"/>
        <v>40</v>
      </c>
      <c r="T81" s="203">
        <f t="shared" si="6"/>
        <v>0</v>
      </c>
      <c r="U81" s="202" t="s">
        <v>2400</v>
      </c>
      <c r="V81" s="202" t="s">
        <v>2400</v>
      </c>
      <c r="W81" s="202" t="s">
        <v>2400</v>
      </c>
      <c r="X81" s="202" t="s">
        <v>2400</v>
      </c>
      <c r="Y81" s="202" t="s">
        <v>2400</v>
      </c>
      <c r="Z81" s="202" t="s">
        <v>2400</v>
      </c>
      <c r="AA81" s="202" t="s">
        <v>2400</v>
      </c>
      <c r="AB81" s="202" t="s">
        <v>2400</v>
      </c>
    </row>
    <row r="82" spans="1:28" ht="135" x14ac:dyDescent="0.2">
      <c r="A82" s="210">
        <f t="shared" si="3"/>
        <v>65</v>
      </c>
      <c r="B82" s="217" t="s">
        <v>170</v>
      </c>
      <c r="C82" s="211" t="s">
        <v>1792</v>
      </c>
      <c r="D82" s="211" t="str">
        <f>VLOOKUP(B82,'HECVAT - Full | Vendor Response'!A$3:D$319,4,FALSE)</f>
        <v>Local authentication enforces a minimum character count of 8. Local authentication also prohibits common vulnerable passwords from being used.</v>
      </c>
      <c r="E82" s="229" t="s">
        <v>2400</v>
      </c>
      <c r="F82" s="229" t="s">
        <v>2400</v>
      </c>
      <c r="G82" s="229" t="s">
        <v>2838</v>
      </c>
      <c r="H82" s="216" t="s">
        <v>2894</v>
      </c>
      <c r="I82" s="216" t="s">
        <v>2895</v>
      </c>
      <c r="J82" s="205" t="str">
        <f t="shared" si="4"/>
        <v>TRUE</v>
      </c>
      <c r="K82" s="214">
        <f>IF(OR(N$79="1",N$79="3"),1,0)</f>
        <v>1</v>
      </c>
      <c r="L82" s="205" t="s">
        <v>1763</v>
      </c>
      <c r="M82" s="203" t="s">
        <v>16</v>
      </c>
      <c r="N82" s="203" t="str">
        <f>VLOOKUP(B82,'HECVAT - Full | Vendor Response'!A:E,3,FALSE)</f>
        <v>Yes</v>
      </c>
      <c r="O82" s="203" t="str">
        <f>IF(LEN(VLOOKUP(B82,'Analyst Report'!$A:$I,7,FALSE))=0,"",VLOOKUP(B82,'Analyst Report'!$A:$I,7,FALSE))</f>
        <v/>
      </c>
      <c r="P82" s="203">
        <f t="shared" si="5"/>
        <v>1</v>
      </c>
      <c r="Q82" s="203">
        <v>40</v>
      </c>
      <c r="R82" s="203">
        <f>IF(LEN(VLOOKUP(B82,'Analyst Report'!$A$30:$I$287,8,FALSE))=0,"",VLOOKUP(B82,'Analyst Report'!$A$30:$I$287,8,FALSE))</f>
        <v>40</v>
      </c>
      <c r="S82" s="203">
        <f t="shared" si="1"/>
        <v>40</v>
      </c>
      <c r="T82" s="203">
        <f t="shared" si="6"/>
        <v>40</v>
      </c>
      <c r="U82" s="202" t="s">
        <v>2400</v>
      </c>
      <c r="V82" s="202" t="s">
        <v>2400</v>
      </c>
      <c r="W82" s="202" t="s">
        <v>2400</v>
      </c>
      <c r="X82" s="202" t="s">
        <v>2400</v>
      </c>
      <c r="Y82" s="202" t="s">
        <v>2400</v>
      </c>
      <c r="Z82" s="202" t="s">
        <v>2400</v>
      </c>
      <c r="AA82" s="202" t="s">
        <v>2400</v>
      </c>
      <c r="AB82" s="202" t="s">
        <v>2400</v>
      </c>
    </row>
    <row r="83" spans="1:28" ht="150" x14ac:dyDescent="0.2">
      <c r="A83" s="210">
        <f t="shared" si="3"/>
        <v>66</v>
      </c>
      <c r="B83" s="217" t="s">
        <v>171</v>
      </c>
      <c r="C83" s="211" t="s">
        <v>1793</v>
      </c>
      <c r="D83" s="211" t="str">
        <f>VLOOKUP(B83,'HECVAT - Full | Vendor Response'!A$3:D$319,4,FALSE)</f>
        <v>Using Canvas' internal authentication, individual users can simply reset their own password. An e-mail is automatically sent to the user, allowing them to reset their password.</v>
      </c>
      <c r="E83" s="229" t="s">
        <v>2400</v>
      </c>
      <c r="F83" s="229" t="s">
        <v>2842</v>
      </c>
      <c r="G83" s="229" t="s">
        <v>2841</v>
      </c>
      <c r="H83" s="216" t="s">
        <v>2892</v>
      </c>
      <c r="I83" s="216" t="s">
        <v>2893</v>
      </c>
      <c r="J83" s="205" t="str">
        <f t="shared" si="4"/>
        <v>TRUE</v>
      </c>
      <c r="K83" s="214">
        <f>IF(OR(N$79="1",N$79="3"),1,0)</f>
        <v>1</v>
      </c>
      <c r="L83" s="205" t="s">
        <v>1763</v>
      </c>
      <c r="M83" s="203" t="s">
        <v>16</v>
      </c>
      <c r="N83" s="203" t="str">
        <f>VLOOKUP(B83,'HECVAT - Full | Vendor Response'!A:E,3,FALSE)</f>
        <v>Yes</v>
      </c>
      <c r="O83" s="203" t="str">
        <f>IF(LEN(VLOOKUP(B83,'Analyst Report'!$A:$I,7,FALSE))=0,"",VLOOKUP(B83,'Analyst Report'!$A:$I,7,FALSE))</f>
        <v/>
      </c>
      <c r="P83" s="203">
        <f t="shared" si="5"/>
        <v>1</v>
      </c>
      <c r="Q83" s="203">
        <v>25</v>
      </c>
      <c r="R83" s="203">
        <f>IF(LEN(VLOOKUP(B83,'Analyst Report'!$A$30:$I$287,8,FALSE))=0,"",VLOOKUP(B83,'Analyst Report'!$A$30:$I$287,8,FALSE))</f>
        <v>25</v>
      </c>
      <c r="S83" s="203">
        <f t="shared" si="1"/>
        <v>25</v>
      </c>
      <c r="T83" s="203">
        <f t="shared" si="6"/>
        <v>25</v>
      </c>
      <c r="U83" s="202" t="s">
        <v>2400</v>
      </c>
      <c r="V83" s="202" t="s">
        <v>2400</v>
      </c>
      <c r="W83" s="202" t="s">
        <v>2400</v>
      </c>
      <c r="X83" s="202" t="s">
        <v>2400</v>
      </c>
      <c r="Y83" s="202" t="s">
        <v>2400</v>
      </c>
      <c r="Z83" s="202" t="s">
        <v>2400</v>
      </c>
      <c r="AA83" s="202" t="s">
        <v>2400</v>
      </c>
      <c r="AB83" s="202" t="s">
        <v>2400</v>
      </c>
    </row>
    <row r="84" spans="1:28" ht="135" x14ac:dyDescent="0.2">
      <c r="A84" s="210">
        <f t="shared" si="3"/>
        <v>67</v>
      </c>
      <c r="B84" s="217" t="s">
        <v>172</v>
      </c>
      <c r="C84" s="211" t="s">
        <v>2683</v>
      </c>
      <c r="D84" s="211" t="str">
        <f>VLOOKUP(B84,'HECVAT - Full | Vendor Response'!A$3:D$319,4,FALSE)</f>
        <v>https://incommon.org/community-organization/?id=0015000000m45ZFAAY</v>
      </c>
      <c r="E84" s="204" t="s">
        <v>2400</v>
      </c>
      <c r="F84" s="204" t="s">
        <v>2814</v>
      </c>
      <c r="G84" s="204" t="s">
        <v>2815</v>
      </c>
      <c r="H84" s="216" t="s">
        <v>2816</v>
      </c>
      <c r="I84" s="216" t="s">
        <v>2817</v>
      </c>
      <c r="J84" s="205" t="str">
        <f t="shared" si="4"/>
        <v>TRUE</v>
      </c>
      <c r="K84" s="214">
        <f>IF(OR(N$78="1",N$78="3"),1,0)</f>
        <v>1</v>
      </c>
      <c r="L84" s="205" t="s">
        <v>1763</v>
      </c>
      <c r="M84" s="203" t="s">
        <v>16</v>
      </c>
      <c r="N84" s="203" t="str">
        <f>VLOOKUP(B84,'HECVAT - Full | Vendor Response'!A:E,3,FALSE)</f>
        <v>Yes</v>
      </c>
      <c r="O84" s="203" t="str">
        <f>IF(LEN(VLOOKUP(B84,'Analyst Report'!$A:$I,7,FALSE))=0,"",VLOOKUP(B84,'Analyst Report'!$A:$I,7,FALSE))</f>
        <v/>
      </c>
      <c r="P84" s="203">
        <f t="shared" si="5"/>
        <v>1</v>
      </c>
      <c r="Q84" s="203">
        <v>40</v>
      </c>
      <c r="R84" s="203">
        <f>IF(LEN(VLOOKUP(B84,'Analyst Report'!$A$30:$I$287,8,FALSE))=0,"",VLOOKUP(B84,'Analyst Report'!$A$30:$I$287,8,FALSE))</f>
        <v>40</v>
      </c>
      <c r="S84" s="203">
        <f t="shared" si="1"/>
        <v>40</v>
      </c>
      <c r="T84" s="203">
        <f t="shared" si="6"/>
        <v>40</v>
      </c>
      <c r="U84" s="202" t="s">
        <v>2400</v>
      </c>
      <c r="V84" s="202" t="s">
        <v>2400</v>
      </c>
      <c r="W84" s="202" t="s">
        <v>2400</v>
      </c>
      <c r="X84" s="202" t="s">
        <v>2400</v>
      </c>
      <c r="Y84" s="202" t="s">
        <v>2400</v>
      </c>
      <c r="Z84" s="202" t="s">
        <v>2400</v>
      </c>
      <c r="AA84" s="202" t="s">
        <v>2400</v>
      </c>
      <c r="AB84" s="202" t="s">
        <v>2400</v>
      </c>
    </row>
    <row r="85" spans="1:28" ht="240" x14ac:dyDescent="0.2">
      <c r="A85" s="210">
        <f t="shared" si="3"/>
        <v>68</v>
      </c>
      <c r="B85" s="217" t="s">
        <v>173</v>
      </c>
      <c r="C85" s="211" t="s">
        <v>2684</v>
      </c>
      <c r="D85" s="211" t="str">
        <f>VLOOKUP(B85,'HECVAT - Full | Vendor Response'!A$3:D$319,4,FALSE)</f>
        <v>See AAAI-01</v>
      </c>
      <c r="E85" s="204" t="s">
        <v>2400</v>
      </c>
      <c r="F85" s="204" t="s">
        <v>2818</v>
      </c>
      <c r="G85" s="204" t="s">
        <v>2819</v>
      </c>
      <c r="H85" s="216" t="s">
        <v>2812</v>
      </c>
      <c r="I85" s="216" t="s">
        <v>2820</v>
      </c>
      <c r="J85" s="205" t="str">
        <f t="shared" ref="J85:J145" si="7">IF(S85&gt;20,"TRUE","FALSE")</f>
        <v>FALSE</v>
      </c>
      <c r="K85" s="214">
        <v>1</v>
      </c>
      <c r="L85" s="205" t="s">
        <v>1763</v>
      </c>
      <c r="M85" s="203" t="s">
        <v>16</v>
      </c>
      <c r="N85" s="203" t="str">
        <f>VLOOKUP(B85,'HECVAT - Full | Vendor Response'!A:E,3,FALSE)</f>
        <v>Yes</v>
      </c>
      <c r="O85" s="203" t="str">
        <f>IF(LEN(VLOOKUP(B85,'Analyst Report'!$A:$I,7,FALSE))=0,"",VLOOKUP(B85,'Analyst Report'!$A:$I,7,FALSE))</f>
        <v/>
      </c>
      <c r="P85" s="203">
        <f t="shared" si="5"/>
        <v>1</v>
      </c>
      <c r="Q85" s="203">
        <v>20</v>
      </c>
      <c r="R85" s="203">
        <f>IF(LEN(VLOOKUP(B85,'Analyst Report'!$A$30:$I$287,8,FALSE))=0,"",VLOOKUP(B85,'Analyst Report'!$A$30:$I$287,8,FALSE))</f>
        <v>20</v>
      </c>
      <c r="S85" s="203">
        <f t="shared" si="1"/>
        <v>20</v>
      </c>
      <c r="T85" s="203">
        <f t="shared" si="6"/>
        <v>20</v>
      </c>
      <c r="U85" s="202" t="s">
        <v>2400</v>
      </c>
      <c r="V85" s="202" t="s">
        <v>2400</v>
      </c>
      <c r="W85" s="202" t="s">
        <v>2400</v>
      </c>
      <c r="X85" s="202" t="s">
        <v>2400</v>
      </c>
      <c r="Y85" s="202" t="s">
        <v>2400</v>
      </c>
      <c r="Z85" s="202" t="s">
        <v>2400</v>
      </c>
      <c r="AA85" s="202" t="s">
        <v>2400</v>
      </c>
      <c r="AB85" s="202" t="s">
        <v>2400</v>
      </c>
    </row>
    <row r="86" spans="1:28" ht="240" x14ac:dyDescent="0.2">
      <c r="A86" s="210">
        <f t="shared" si="3"/>
        <v>69</v>
      </c>
      <c r="B86" s="217" t="s">
        <v>174</v>
      </c>
      <c r="C86" s="211" t="s">
        <v>2685</v>
      </c>
      <c r="D86" s="211" t="str">
        <f>VLOOKUP(B86,'HECVAT - Full | Vendor Response'!A$3:D$319,4,FALSE)</f>
        <v>See AAAI-01</v>
      </c>
      <c r="E86" s="204" t="s">
        <v>2821</v>
      </c>
      <c r="F86" s="204" t="s">
        <v>2822</v>
      </c>
      <c r="G86" s="204" t="s">
        <v>2823</v>
      </c>
      <c r="H86" s="216" t="s">
        <v>2812</v>
      </c>
      <c r="I86" s="216" t="s">
        <v>2813</v>
      </c>
      <c r="J86" s="205" t="str">
        <f t="shared" si="7"/>
        <v>FALSE</v>
      </c>
      <c r="K86" s="214">
        <f>IF(OR(N$78="1",N$78="3"),1,0)</f>
        <v>1</v>
      </c>
      <c r="L86" s="205" t="s">
        <v>1763</v>
      </c>
      <c r="M86" s="203" t="s">
        <v>16</v>
      </c>
      <c r="N86" s="203" t="str">
        <f>VLOOKUP(B86,'HECVAT - Full | Vendor Response'!A:E,3,FALSE)</f>
        <v>Yes</v>
      </c>
      <c r="O86" s="203" t="str">
        <f>IF(LEN(VLOOKUP(B86,'Analyst Report'!$A:$I,7,FALSE))=0,"",VLOOKUP(B86,'Analyst Report'!$A:$I,7,FALSE))</f>
        <v/>
      </c>
      <c r="P86" s="203">
        <f t="shared" si="5"/>
        <v>1</v>
      </c>
      <c r="Q86" s="203">
        <v>15</v>
      </c>
      <c r="R86" s="203">
        <f>IF(LEN(VLOOKUP(B86,'Analyst Report'!$A$30:$I$287,8,FALSE))=0,"",VLOOKUP(B86,'Analyst Report'!$A$30:$I$287,8,FALSE))</f>
        <v>15</v>
      </c>
      <c r="S86" s="203">
        <f t="shared" ref="S86:S150" si="8">(IF((ISNUMBER(R86)),R86,Q86))*K86</f>
        <v>15</v>
      </c>
      <c r="T86" s="203">
        <f t="shared" si="6"/>
        <v>15</v>
      </c>
      <c r="U86" s="202" t="s">
        <v>2400</v>
      </c>
      <c r="V86" s="202" t="s">
        <v>2400</v>
      </c>
      <c r="W86" s="202" t="s">
        <v>2400</v>
      </c>
      <c r="X86" s="202" t="s">
        <v>2400</v>
      </c>
      <c r="Y86" s="202" t="s">
        <v>2400</v>
      </c>
      <c r="Z86" s="202" t="s">
        <v>2400</v>
      </c>
      <c r="AA86" s="202" t="s">
        <v>2400</v>
      </c>
      <c r="AB86" s="202" t="s">
        <v>2400</v>
      </c>
    </row>
    <row r="87" spans="1:28" ht="180" x14ac:dyDescent="0.2">
      <c r="A87" s="210">
        <f t="shared" ref="A87:A150" si="9">A86+1</f>
        <v>70</v>
      </c>
      <c r="B87" s="217" t="s">
        <v>175</v>
      </c>
      <c r="C87" s="211" t="s">
        <v>2686</v>
      </c>
      <c r="D87" s="211" t="str">
        <f>VLOOKUP(B87,'HECVAT - Full | Vendor Response'!A$3:D$319,4,FALSE)</f>
        <v>Both local and SSO authentication support user_id as a unique identifier separate from a user's email address.</v>
      </c>
      <c r="E87" s="204" t="s">
        <v>2400</v>
      </c>
      <c r="F87" s="204" t="s">
        <v>2824</v>
      </c>
      <c r="G87" s="204" t="s">
        <v>2400</v>
      </c>
      <c r="H87" s="216" t="s">
        <v>2825</v>
      </c>
      <c r="I87" s="216" t="s">
        <v>2826</v>
      </c>
      <c r="J87" s="205" t="str">
        <f t="shared" si="7"/>
        <v>FALSE</v>
      </c>
      <c r="K87" s="214">
        <v>1</v>
      </c>
      <c r="L87" s="205" t="s">
        <v>1763</v>
      </c>
      <c r="M87" s="203" t="s">
        <v>16</v>
      </c>
      <c r="N87" s="203" t="str">
        <f>VLOOKUP(B87,'HECVAT - Full | Vendor Response'!A:E,3,FALSE)</f>
        <v>Yes</v>
      </c>
      <c r="O87" s="203" t="str">
        <f>IF(LEN(VLOOKUP(B87,'Analyst Report'!$A:$I,7,FALSE))=0,"",VLOOKUP(B87,'Analyst Report'!$A:$I,7,FALSE))</f>
        <v/>
      </c>
      <c r="P87" s="203">
        <f t="shared" si="5"/>
        <v>1</v>
      </c>
      <c r="Q87" s="203">
        <v>15</v>
      </c>
      <c r="R87" s="203">
        <f>IF(LEN(VLOOKUP(B87,'Analyst Report'!$A$30:$I$287,8,FALSE))=0,"",VLOOKUP(B87,'Analyst Report'!$A$30:$I$287,8,FALSE))</f>
        <v>15</v>
      </c>
      <c r="S87" s="203">
        <f t="shared" si="8"/>
        <v>15</v>
      </c>
      <c r="T87" s="203">
        <f t="shared" si="6"/>
        <v>15</v>
      </c>
      <c r="U87" s="202" t="s">
        <v>2400</v>
      </c>
      <c r="V87" s="202" t="s">
        <v>2400</v>
      </c>
      <c r="W87" s="202" t="s">
        <v>2400</v>
      </c>
      <c r="X87" s="202" t="s">
        <v>2400</v>
      </c>
      <c r="Y87" s="202" t="s">
        <v>2400</v>
      </c>
      <c r="Z87" s="202" t="s">
        <v>2400</v>
      </c>
      <c r="AA87" s="202" t="s">
        <v>2400</v>
      </c>
      <c r="AB87" s="202" t="s">
        <v>2400</v>
      </c>
    </row>
    <row r="88" spans="1:28" ht="270" x14ac:dyDescent="0.2">
      <c r="A88" s="210">
        <f t="shared" si="9"/>
        <v>71</v>
      </c>
      <c r="B88" s="217" t="s">
        <v>176</v>
      </c>
      <c r="C88" s="211" t="s">
        <v>2687</v>
      </c>
      <c r="D88" s="211"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204" t="s">
        <v>2400</v>
      </c>
      <c r="F88" s="204" t="s">
        <v>2827</v>
      </c>
      <c r="G88" s="204" t="s">
        <v>2400</v>
      </c>
      <c r="H88" s="216" t="s">
        <v>2825</v>
      </c>
      <c r="I88" s="216" t="s">
        <v>2828</v>
      </c>
      <c r="J88" s="205" t="str">
        <f t="shared" si="7"/>
        <v>FALSE</v>
      </c>
      <c r="K88" s="214">
        <f>IF(OR(N$78="1",N$78="3"),1,0)</f>
        <v>1</v>
      </c>
      <c r="L88" s="205" t="s">
        <v>1763</v>
      </c>
      <c r="M88" s="203" t="s">
        <v>16</v>
      </c>
      <c r="N88" s="203" t="str">
        <f>VLOOKUP(B88,'HECVAT - Full | Vendor Response'!A:E,3,FALSE)</f>
        <v>Yes</v>
      </c>
      <c r="O88" s="203" t="str">
        <f>IF(LEN(VLOOKUP(B88,'Analyst Report'!$A:$I,7,FALSE))=0,"",VLOOKUP(B88,'Analyst Report'!$A:$I,7,FALSE))</f>
        <v/>
      </c>
      <c r="P88" s="203">
        <f t="shared" si="5"/>
        <v>1</v>
      </c>
      <c r="Q88" s="203">
        <v>20</v>
      </c>
      <c r="R88" s="203">
        <f>IF(LEN(VLOOKUP(B88,'Analyst Report'!$A$30:$I$287,8,FALSE))=0,"",VLOOKUP(B88,'Analyst Report'!$A$30:$I$287,8,FALSE))</f>
        <v>20</v>
      </c>
      <c r="S88" s="203">
        <f t="shared" si="8"/>
        <v>20</v>
      </c>
      <c r="T88" s="203">
        <f t="shared" si="6"/>
        <v>20</v>
      </c>
      <c r="U88" s="202" t="s">
        <v>2400</v>
      </c>
      <c r="V88" s="202" t="s">
        <v>2400</v>
      </c>
      <c r="W88" s="202" t="s">
        <v>2400</v>
      </c>
      <c r="X88" s="202" t="s">
        <v>2400</v>
      </c>
      <c r="Y88" s="202" t="s">
        <v>2400</v>
      </c>
      <c r="Z88" s="202" t="s">
        <v>2400</v>
      </c>
      <c r="AA88" s="202" t="s">
        <v>2400</v>
      </c>
      <c r="AB88" s="202" t="s">
        <v>2400</v>
      </c>
    </row>
    <row r="89" spans="1:28" ht="165" x14ac:dyDescent="0.2">
      <c r="A89" s="210">
        <f t="shared" si="9"/>
        <v>72</v>
      </c>
      <c r="B89" s="217" t="s">
        <v>177</v>
      </c>
      <c r="C89" s="211" t="s">
        <v>2704</v>
      </c>
      <c r="D89" s="211" t="str">
        <f>VLOOKUP(B89,'HECVAT - Full | Vendor Response'!A$3:D$319,4,FALSE)</f>
        <v>Local authentication used OTP MFA delivered over SMS.</v>
      </c>
      <c r="E89" s="204" t="s">
        <v>2400</v>
      </c>
      <c r="F89" s="204" t="s">
        <v>2829</v>
      </c>
      <c r="G89" s="204" t="s">
        <v>2830</v>
      </c>
      <c r="H89" s="216" t="s">
        <v>2831</v>
      </c>
      <c r="I89" s="216" t="s">
        <v>2832</v>
      </c>
      <c r="J89" s="205" t="str">
        <f t="shared" si="7"/>
        <v>FALSE</v>
      </c>
      <c r="K89" s="214">
        <f>IF(N$78="2",1,0)</f>
        <v>0</v>
      </c>
      <c r="L89" s="205" t="s">
        <v>1763</v>
      </c>
      <c r="M89" s="203" t="s">
        <v>19</v>
      </c>
      <c r="N89" s="203" t="str">
        <f>VLOOKUP(B89,'HECVAT - Full | Vendor Response'!A:E,3,FALSE)</f>
        <v>Yes</v>
      </c>
      <c r="O89" s="203" t="str">
        <f>IF(LEN(VLOOKUP(B89,'Analyst Report'!$A:$I,7,FALSE))=0,"",VLOOKUP(B89,'Analyst Report'!$A:$I,7,FALSE))</f>
        <v/>
      </c>
      <c r="P89" s="203">
        <f t="shared" si="5"/>
        <v>0</v>
      </c>
      <c r="Q89" s="203">
        <v>15</v>
      </c>
      <c r="R89" s="203">
        <f>IF(LEN(VLOOKUP(B89,'Analyst Report'!$A$30:$I$287,8,FALSE))=0,"",VLOOKUP(B89,'Analyst Report'!$A$30:$I$287,8,FALSE))</f>
        <v>15</v>
      </c>
      <c r="S89" s="203">
        <f t="shared" si="8"/>
        <v>0</v>
      </c>
      <c r="T89" s="203">
        <f t="shared" si="6"/>
        <v>0</v>
      </c>
      <c r="U89" s="202" t="s">
        <v>2400</v>
      </c>
      <c r="V89" s="202" t="s">
        <v>2400</v>
      </c>
      <c r="W89" s="202" t="s">
        <v>2400</v>
      </c>
      <c r="X89" s="202" t="s">
        <v>2400</v>
      </c>
      <c r="Y89" s="202" t="s">
        <v>2400</v>
      </c>
      <c r="Z89" s="202" t="s">
        <v>2400</v>
      </c>
      <c r="AA89" s="202" t="s">
        <v>2400</v>
      </c>
      <c r="AB89" s="202" t="s">
        <v>2400</v>
      </c>
    </row>
    <row r="90" spans="1:28" ht="135" x14ac:dyDescent="0.2">
      <c r="A90" s="210">
        <f t="shared" si="9"/>
        <v>73</v>
      </c>
      <c r="B90" s="217" t="s">
        <v>178</v>
      </c>
      <c r="C90" s="211" t="s">
        <v>2705</v>
      </c>
      <c r="D90" s="211" t="str">
        <f>VLOOKUP(B90,'HECVAT - Full | Vendor Response'!A$3:D$319,4,FALSE)</f>
        <v>Local authentication timeouts can be configured from 20 minutes to 24 hours (default). SSO authentication uses the timeout configured in the IDp. Mobile applications timeout after 48 hours.</v>
      </c>
      <c r="E90" s="204" t="s">
        <v>2400</v>
      </c>
      <c r="F90" s="204" t="s">
        <v>2833</v>
      </c>
      <c r="G90" s="204" t="s">
        <v>2834</v>
      </c>
      <c r="H90" s="216" t="s">
        <v>2835</v>
      </c>
      <c r="I90" s="216" t="s">
        <v>2813</v>
      </c>
      <c r="J90" s="205" t="str">
        <f t="shared" si="7"/>
        <v>FALSE</v>
      </c>
      <c r="K90" s="214">
        <v>1</v>
      </c>
      <c r="L90" s="205" t="s">
        <v>1763</v>
      </c>
      <c r="M90" s="203" t="s">
        <v>16</v>
      </c>
      <c r="N90" s="203" t="str">
        <f>VLOOKUP(B90,'HECVAT - Full | Vendor Response'!A:E,3,FALSE)</f>
        <v>Yes</v>
      </c>
      <c r="O90" s="203" t="str">
        <f>IF(LEN(VLOOKUP(B90,'Analyst Report'!$A:$I,7,FALSE))=0,"",VLOOKUP(B90,'Analyst Report'!$A:$I,7,FALSE))</f>
        <v/>
      </c>
      <c r="P90" s="203">
        <f t="shared" si="5"/>
        <v>1</v>
      </c>
      <c r="Q90" s="203">
        <v>15</v>
      </c>
      <c r="R90" s="203">
        <f>IF(LEN(VLOOKUP(B90,'Analyst Report'!$A$30:$I$287,8,FALSE))=0,"",VLOOKUP(B90,'Analyst Report'!$A$30:$I$287,8,FALSE))</f>
        <v>15</v>
      </c>
      <c r="S90" s="203">
        <f t="shared" si="8"/>
        <v>15</v>
      </c>
      <c r="T90" s="203">
        <f t="shared" si="6"/>
        <v>15</v>
      </c>
      <c r="U90" s="202" t="s">
        <v>2400</v>
      </c>
      <c r="V90" s="202" t="s">
        <v>2400</v>
      </c>
      <c r="W90" s="202" t="s">
        <v>2400</v>
      </c>
      <c r="X90" s="202" t="s">
        <v>2400</v>
      </c>
      <c r="Y90" s="202" t="s">
        <v>2400</v>
      </c>
      <c r="Z90" s="202" t="s">
        <v>2400</v>
      </c>
      <c r="AA90" s="202" t="s">
        <v>2400</v>
      </c>
      <c r="AB90" s="202" t="s">
        <v>2400</v>
      </c>
    </row>
    <row r="91" spans="1:28" ht="195" x14ac:dyDescent="0.2">
      <c r="A91" s="210">
        <f t="shared" si="9"/>
        <v>74</v>
      </c>
      <c r="B91" s="217" t="s">
        <v>179</v>
      </c>
      <c r="C91" s="221" t="s">
        <v>2253</v>
      </c>
      <c r="D91" s="211">
        <f>VLOOKUP(B91,'HECVAT - Full | Vendor Response'!A$3:D$319,4,FALSE)</f>
        <v>0</v>
      </c>
      <c r="E91" s="229" t="s">
        <v>2400</v>
      </c>
      <c r="F91" s="229" t="s">
        <v>2400</v>
      </c>
      <c r="G91" s="229" t="s">
        <v>2843</v>
      </c>
      <c r="H91" s="216" t="s">
        <v>2890</v>
      </c>
      <c r="I91" s="216" t="s">
        <v>2891</v>
      </c>
      <c r="J91" s="205" t="str">
        <f t="shared" si="7"/>
        <v>TRUE</v>
      </c>
      <c r="K91" s="214">
        <v>1</v>
      </c>
      <c r="L91" s="205" t="s">
        <v>1763</v>
      </c>
      <c r="M91" s="203" t="s">
        <v>19</v>
      </c>
      <c r="N91" s="203" t="str">
        <f>VLOOKUP(B91,'HECVAT - Full | Vendor Response'!A:E,3,FALSE)</f>
        <v>No</v>
      </c>
      <c r="O91" s="203" t="str">
        <f>IF(LEN(VLOOKUP(B91,'Analyst Report'!$A:$I,7,FALSE))=0,"",VLOOKUP(B91,'Analyst Report'!$A:$I,7,FALSE))</f>
        <v/>
      </c>
      <c r="P91" s="203">
        <f t="shared" si="5"/>
        <v>1</v>
      </c>
      <c r="Q91" s="203">
        <v>25</v>
      </c>
      <c r="R91" s="203">
        <f>IF(LEN(VLOOKUP(B91,'Analyst Report'!$A$30:$I$287,8,FALSE))=0,"",VLOOKUP(B91,'Analyst Report'!$A$30:$I$287,8,FALSE))</f>
        <v>25</v>
      </c>
      <c r="S91" s="203">
        <f t="shared" si="8"/>
        <v>25</v>
      </c>
      <c r="T91" s="203">
        <f t="shared" si="6"/>
        <v>25</v>
      </c>
      <c r="U91" s="202" t="s">
        <v>2400</v>
      </c>
      <c r="V91" s="202" t="s">
        <v>2400</v>
      </c>
      <c r="W91" s="202" t="s">
        <v>2400</v>
      </c>
      <c r="X91" s="202" t="s">
        <v>2400</v>
      </c>
      <c r="Y91" s="202" t="s">
        <v>2400</v>
      </c>
      <c r="Z91" s="202" t="s">
        <v>2400</v>
      </c>
      <c r="AA91" s="202" t="s">
        <v>2400</v>
      </c>
      <c r="AB91" s="202" t="s">
        <v>2400</v>
      </c>
    </row>
    <row r="92" spans="1:28" ht="225" x14ac:dyDescent="0.2">
      <c r="A92" s="210">
        <f t="shared" si="9"/>
        <v>75</v>
      </c>
      <c r="B92" s="217" t="s">
        <v>180</v>
      </c>
      <c r="C92" s="221" t="s">
        <v>2706</v>
      </c>
      <c r="D92" s="211"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29" t="s">
        <v>2400</v>
      </c>
      <c r="F92" s="229" t="s">
        <v>2400</v>
      </c>
      <c r="G92" s="229" t="s">
        <v>2844</v>
      </c>
      <c r="H92" s="216" t="s">
        <v>2888</v>
      </c>
      <c r="I92" s="216" t="s">
        <v>2889</v>
      </c>
      <c r="J92" s="205" t="str">
        <f t="shared" si="7"/>
        <v>TRUE</v>
      </c>
      <c r="K92" s="214">
        <v>1</v>
      </c>
      <c r="L92" s="205" t="s">
        <v>1763</v>
      </c>
      <c r="M92" s="203" t="s">
        <v>19</v>
      </c>
      <c r="N92" s="203" t="str">
        <f>VLOOKUP(B92,'HECVAT - Full | Vendor Response'!A:E,3,FALSE)</f>
        <v>No</v>
      </c>
      <c r="O92" s="203" t="str">
        <f>IF(LEN(VLOOKUP(B92,'Analyst Report'!$A:$I,7,FALSE))=0,"",VLOOKUP(B92,'Analyst Report'!$A:$I,7,FALSE))</f>
        <v/>
      </c>
      <c r="P92" s="203">
        <f t="shared" si="5"/>
        <v>1</v>
      </c>
      <c r="Q92" s="203">
        <v>25</v>
      </c>
      <c r="R92" s="203">
        <f>IF(LEN(VLOOKUP(B92,'Analyst Report'!$A$30:$I$287,8,FALSE))=0,"",VLOOKUP(B92,'Analyst Report'!$A$30:$I$287,8,FALSE))</f>
        <v>25</v>
      </c>
      <c r="S92" s="203">
        <f t="shared" si="8"/>
        <v>25</v>
      </c>
      <c r="T92" s="203">
        <f t="shared" si="6"/>
        <v>25</v>
      </c>
      <c r="U92" s="202" t="s">
        <v>2400</v>
      </c>
      <c r="V92" s="202" t="s">
        <v>2400</v>
      </c>
      <c r="W92" s="202" t="s">
        <v>2400</v>
      </c>
      <c r="X92" s="202" t="s">
        <v>2400</v>
      </c>
      <c r="Y92" s="202" t="s">
        <v>2400</v>
      </c>
      <c r="Z92" s="202" t="s">
        <v>2400</v>
      </c>
      <c r="AA92" s="202" t="s">
        <v>2400</v>
      </c>
      <c r="AB92" s="202" t="s">
        <v>2400</v>
      </c>
    </row>
    <row r="93" spans="1:28" ht="240" x14ac:dyDescent="0.2">
      <c r="A93" s="210">
        <f t="shared" si="9"/>
        <v>76</v>
      </c>
      <c r="B93" s="217" t="s">
        <v>181</v>
      </c>
      <c r="C93" s="211" t="s">
        <v>2707</v>
      </c>
      <c r="D93" s="211" t="str">
        <f>VLOOKUP(B93,'HECVAT - Full | Vendor Response'!A$3:D$319,4,FALSE)</f>
        <v>See AAAI-01</v>
      </c>
      <c r="E93" s="229" t="s">
        <v>2400</v>
      </c>
      <c r="F93" s="229" t="s">
        <v>2846</v>
      </c>
      <c r="G93" s="229" t="s">
        <v>2845</v>
      </c>
      <c r="H93" s="216" t="s">
        <v>2886</v>
      </c>
      <c r="I93" s="216" t="s">
        <v>2887</v>
      </c>
      <c r="J93" s="205" t="str">
        <f t="shared" si="7"/>
        <v>FALSE</v>
      </c>
      <c r="K93" s="214">
        <v>1</v>
      </c>
      <c r="L93" s="205" t="s">
        <v>1763</v>
      </c>
      <c r="M93" s="203" t="s">
        <v>16</v>
      </c>
      <c r="N93" s="203" t="str">
        <f>VLOOKUP(B93,'HECVAT - Full | Vendor Response'!A:E,3,FALSE)</f>
        <v>Yes</v>
      </c>
      <c r="O93" s="203" t="str">
        <f>IF(LEN(VLOOKUP(B93,'Analyst Report'!$A:$I,7,FALSE))=0,"",VLOOKUP(B93,'Analyst Report'!$A:$I,7,FALSE))</f>
        <v/>
      </c>
      <c r="P93" s="203">
        <f t="shared" si="5"/>
        <v>1</v>
      </c>
      <c r="Q93" s="203">
        <v>20</v>
      </c>
      <c r="R93" s="203">
        <f>IF(LEN(VLOOKUP(B93,'Analyst Report'!$A$30:$I$287,8,FALSE))=0,"",VLOOKUP(B93,'Analyst Report'!$A$30:$I$287,8,FALSE))</f>
        <v>20</v>
      </c>
      <c r="S93" s="203">
        <f t="shared" si="8"/>
        <v>20</v>
      </c>
      <c r="T93" s="203">
        <f t="shared" si="6"/>
        <v>20</v>
      </c>
      <c r="U93" s="202" t="s">
        <v>2400</v>
      </c>
      <c r="V93" s="202" t="s">
        <v>2400</v>
      </c>
      <c r="W93" s="202" t="s">
        <v>2400</v>
      </c>
      <c r="X93" s="202" t="s">
        <v>2400</v>
      </c>
      <c r="Y93" s="202" t="s">
        <v>2400</v>
      </c>
      <c r="Z93" s="202" t="s">
        <v>2400</v>
      </c>
      <c r="AA93" s="202" t="s">
        <v>2400</v>
      </c>
      <c r="AB93" s="202" t="s">
        <v>2400</v>
      </c>
    </row>
    <row r="94" spans="1:28" ht="285" x14ac:dyDescent="0.2">
      <c r="A94" s="210">
        <f t="shared" si="9"/>
        <v>77</v>
      </c>
      <c r="B94" s="217" t="s">
        <v>182</v>
      </c>
      <c r="C94" s="211" t="s">
        <v>427</v>
      </c>
      <c r="D94" s="211" t="str">
        <f>VLOOKUP(B94,'HECVAT - Full | Vendor Response'!A$3:D$319,4,FALSE)</f>
        <v>These logs are available to Canvas administrators and are also aggregated into Instructure's central log store.</v>
      </c>
      <c r="E94" s="229" t="s">
        <v>2400</v>
      </c>
      <c r="F94" s="229" t="s">
        <v>2708</v>
      </c>
      <c r="G94" s="229" t="s">
        <v>2400</v>
      </c>
      <c r="H94" s="216" t="s">
        <v>2885</v>
      </c>
      <c r="I94" s="216" t="s">
        <v>2884</v>
      </c>
      <c r="J94" s="205" t="str">
        <f>IF(S94&gt;20,"TRUE","FALSE")</f>
        <v>TRUE</v>
      </c>
      <c r="K94" s="214">
        <v>1</v>
      </c>
      <c r="L94" s="205" t="s">
        <v>1763</v>
      </c>
      <c r="M94" s="203" t="s">
        <v>16</v>
      </c>
      <c r="N94" s="203" t="str">
        <f>VLOOKUP(B94,'HECVAT - Full | Vendor Response'!A:E,3,FALSE)</f>
        <v>Yes</v>
      </c>
      <c r="O94" s="203" t="str">
        <f>IF(LEN(VLOOKUP(B94,'Analyst Report'!$A:$I,7,FALSE))=0,"",VLOOKUP(B94,'Analyst Report'!$A:$I,7,FALSE))</f>
        <v/>
      </c>
      <c r="P94" s="203">
        <f>IF((O94=""),(IF(ISNUMBER(FIND(M94,N94)),1,0)),(IF(ISNUMBER(FIND(M94,O94)),1,0)))</f>
        <v>1</v>
      </c>
      <c r="Q94" s="203">
        <v>25</v>
      </c>
      <c r="R94" s="203">
        <f>IF(LEN(VLOOKUP(B94,'Analyst Report'!$A$30:$I$287,8,FALSE))=0,"",VLOOKUP(B94,'Analyst Report'!$A$30:$I$287,8,FALSE))</f>
        <v>25</v>
      </c>
      <c r="S94" s="203">
        <f>(IF((ISNUMBER(R94)),R94,Q94))*K94</f>
        <v>25</v>
      </c>
      <c r="T94" s="203">
        <f>P94*S94</f>
        <v>25</v>
      </c>
      <c r="U94" s="202" t="s">
        <v>2400</v>
      </c>
      <c r="V94" s="202" t="s">
        <v>2400</v>
      </c>
      <c r="W94" s="202" t="s">
        <v>2400</v>
      </c>
      <c r="X94" s="202" t="s">
        <v>2400</v>
      </c>
      <c r="Y94" s="202" t="s">
        <v>2400</v>
      </c>
      <c r="Z94" s="202" t="s">
        <v>2400</v>
      </c>
      <c r="AA94" s="202" t="s">
        <v>2400</v>
      </c>
      <c r="AB94" s="202" t="s">
        <v>2400</v>
      </c>
    </row>
    <row r="95" spans="1:28" ht="356" x14ac:dyDescent="0.2">
      <c r="A95" s="210">
        <f t="shared" si="9"/>
        <v>78</v>
      </c>
      <c r="B95" s="217" t="s">
        <v>2702</v>
      </c>
      <c r="C95" s="211" t="s">
        <v>1806</v>
      </c>
      <c r="D95" s="211">
        <f>VLOOKUP(B95,'HECVAT - Full | Vendor Response'!A$3:D$319,4,FALSE)</f>
        <v>0</v>
      </c>
      <c r="E95" s="229" t="s">
        <v>3138</v>
      </c>
      <c r="F95" s="229" t="s">
        <v>2400</v>
      </c>
      <c r="G95" s="229" t="s">
        <v>2400</v>
      </c>
      <c r="H95" s="216" t="s">
        <v>2883</v>
      </c>
      <c r="I95" s="216" t="s">
        <v>2884</v>
      </c>
      <c r="J95" s="205"/>
      <c r="K95" s="214">
        <v>1</v>
      </c>
      <c r="L95" s="205" t="s">
        <v>1763</v>
      </c>
      <c r="M95" s="203" t="s">
        <v>16</v>
      </c>
      <c r="N95" s="203"/>
      <c r="O95" s="203" t="str">
        <f>IF(LEN(VLOOKUP(B95,'Analyst Report'!$A:$I,7,FALSE))=0,"",VLOOKUP(B95,'Analyst Report'!$A:$I,7,FALSE))</f>
        <v/>
      </c>
      <c r="P95" s="203">
        <f>IF((O95=""),(IF(ISNUMBER(FIND(M95,N95)),1,0)),(IF(ISNUMBER(FIND(M95,O95)),1,0)))</f>
        <v>0</v>
      </c>
      <c r="Q95" s="203">
        <v>25</v>
      </c>
      <c r="R95" s="203">
        <f>IF(LEN(VLOOKUP(B95,'Analyst Report'!$A$30:$I$287,8,FALSE))=0,"",VLOOKUP(B95,'Analyst Report'!$A$30:$I$287,8,FALSE))</f>
        <v>25</v>
      </c>
      <c r="S95" s="203">
        <f>(IF((ISNUMBER(R95)),R95,Q95))*K95</f>
        <v>25</v>
      </c>
      <c r="T95" s="203">
        <f>P95*S95</f>
        <v>0</v>
      </c>
      <c r="U95" s="202" t="s">
        <v>2400</v>
      </c>
      <c r="V95" s="202" t="s">
        <v>2400</v>
      </c>
      <c r="W95" s="202" t="s">
        <v>2400</v>
      </c>
      <c r="X95" s="202" t="s">
        <v>2400</v>
      </c>
      <c r="Y95" s="202" t="s">
        <v>2400</v>
      </c>
      <c r="Z95" s="202" t="s">
        <v>2400</v>
      </c>
      <c r="AA95" s="202" t="s">
        <v>2400</v>
      </c>
      <c r="AB95" s="202" t="s">
        <v>2400</v>
      </c>
    </row>
    <row r="96" spans="1:28" ht="255" x14ac:dyDescent="0.2">
      <c r="A96" s="210">
        <f t="shared" si="9"/>
        <v>79</v>
      </c>
      <c r="B96" s="217" t="s">
        <v>2703</v>
      </c>
      <c r="C96" s="211" t="s">
        <v>353</v>
      </c>
      <c r="D96" s="211">
        <f>VLOOKUP(B96,'HECVAT - Full | Vendor Response'!A$3:D$319,4,FALSE)</f>
        <v>0</v>
      </c>
      <c r="E96" s="229" t="s">
        <v>3139</v>
      </c>
      <c r="F96" s="229" t="s">
        <v>2400</v>
      </c>
      <c r="G96" s="229" t="s">
        <v>2400</v>
      </c>
      <c r="H96" s="216" t="s">
        <v>2865</v>
      </c>
      <c r="I96" s="216" t="s">
        <v>2866</v>
      </c>
      <c r="J96" s="205"/>
      <c r="K96" s="214">
        <v>1</v>
      </c>
      <c r="L96" s="205" t="s">
        <v>1763</v>
      </c>
      <c r="M96" s="203" t="s">
        <v>16</v>
      </c>
      <c r="N96" s="203"/>
      <c r="O96" s="203" t="str">
        <f>IF(LEN(VLOOKUP(B96,'Analyst Report'!$A:$I,7,FALSE))=0,"",VLOOKUP(B96,'Analyst Report'!$A:$I,7,FALSE))</f>
        <v/>
      </c>
      <c r="P96" s="203">
        <f>IF((O96=""),(IF(ISNUMBER(FIND(M96,N96)),1,0)),(IF(ISNUMBER(FIND(M96,O96)),1,0)))</f>
        <v>0</v>
      </c>
      <c r="Q96" s="203">
        <v>25</v>
      </c>
      <c r="R96" s="203">
        <f>IF(LEN(VLOOKUP(B96,'Analyst Report'!$A$30:$I$287,8,FALSE))=0,"",VLOOKUP(B96,'Analyst Report'!$A$30:$I$287,8,FALSE))</f>
        <v>25</v>
      </c>
      <c r="S96" s="203">
        <f>(IF((ISNUMBER(R96)),R96,Q96))*K96</f>
        <v>25</v>
      </c>
      <c r="T96" s="203">
        <f>P96*S96</f>
        <v>0</v>
      </c>
      <c r="U96" s="202" t="s">
        <v>2400</v>
      </c>
      <c r="V96" s="202" t="s">
        <v>2400</v>
      </c>
      <c r="W96" s="202" t="s">
        <v>2400</v>
      </c>
      <c r="X96" s="202" t="s">
        <v>2400</v>
      </c>
      <c r="Y96" s="202" t="s">
        <v>2400</v>
      </c>
      <c r="Z96" s="202" t="s">
        <v>2400</v>
      </c>
      <c r="AA96" s="202" t="s">
        <v>2400</v>
      </c>
      <c r="AB96" s="202" t="s">
        <v>2400</v>
      </c>
    </row>
    <row r="97" spans="1:28" ht="165" x14ac:dyDescent="0.2">
      <c r="A97" s="210">
        <f t="shared" si="9"/>
        <v>80</v>
      </c>
      <c r="B97" s="217" t="s">
        <v>165</v>
      </c>
      <c r="C97" s="211" t="s">
        <v>92</v>
      </c>
      <c r="D97" s="211" t="str">
        <f>VLOOKUP(B97,'HECVAT - Full | Vendor Response'!A$3:D$319,4,TRUE)</f>
        <v>Instructure's Chief Information Security Officer is responsible for overseeing business continuity in coordination with both the Executive Leadership Team and the Director of Engineering.</v>
      </c>
      <c r="E97" s="229" t="s">
        <v>2400</v>
      </c>
      <c r="F97" s="229" t="s">
        <v>2848</v>
      </c>
      <c r="G97" s="204" t="s">
        <v>2847</v>
      </c>
      <c r="H97" s="216" t="s">
        <v>2867</v>
      </c>
      <c r="I97" s="216" t="s">
        <v>2868</v>
      </c>
      <c r="J97" s="205" t="str">
        <f t="shared" si="7"/>
        <v>FALSE</v>
      </c>
      <c r="K97" s="214">
        <v>1</v>
      </c>
      <c r="L97" s="205" t="s">
        <v>1764</v>
      </c>
      <c r="M97" s="203" t="s">
        <v>16</v>
      </c>
      <c r="N97" s="203" t="str">
        <f>VLOOKUP(B97,'HECVAT - Full | Vendor Response'!A:E,3,FALSE)</f>
        <v>Yes</v>
      </c>
      <c r="O97" s="203" t="str">
        <f>IF(LEN(VLOOKUP(B97,'Analyst Report'!$A:$I,7,FALSE))=0,"",VLOOKUP(B97,'Analyst Report'!$A:$I,7,FALSE))</f>
        <v/>
      </c>
      <c r="P97" s="203">
        <f t="shared" si="5"/>
        <v>1</v>
      </c>
      <c r="Q97" s="203">
        <v>20</v>
      </c>
      <c r="R97" s="203">
        <f>IF(LEN(VLOOKUP(B97,'Analyst Report'!$A$30:$I$287,8,FALSE))=0,"",VLOOKUP(B97,'Analyst Report'!$A$30:$I$287,8,FALSE))</f>
        <v>20</v>
      </c>
      <c r="S97" s="203">
        <f t="shared" si="8"/>
        <v>20</v>
      </c>
      <c r="T97" s="203">
        <f t="shared" si="6"/>
        <v>20</v>
      </c>
      <c r="U97" s="202" t="s">
        <v>2400</v>
      </c>
      <c r="V97" s="202" t="s">
        <v>2400</v>
      </c>
      <c r="W97" s="202" t="s">
        <v>2400</v>
      </c>
      <c r="X97" s="202" t="s">
        <v>2400</v>
      </c>
      <c r="Y97" s="202" t="s">
        <v>2400</v>
      </c>
      <c r="Z97" s="202" t="s">
        <v>2400</v>
      </c>
      <c r="AA97" s="202" t="s">
        <v>2400</v>
      </c>
      <c r="AB97" s="202" t="s">
        <v>2400</v>
      </c>
    </row>
    <row r="98" spans="1:28" ht="165" x14ac:dyDescent="0.2">
      <c r="A98" s="210">
        <f t="shared" si="9"/>
        <v>81</v>
      </c>
      <c r="B98" s="217" t="s">
        <v>183</v>
      </c>
      <c r="C98" s="211" t="s">
        <v>95</v>
      </c>
      <c r="D98" s="211" t="str">
        <f>VLOOKUP(B98,'HECVAT - Full | Vendor Response'!A$3:D$319,4,TRUE)</f>
        <v>Instructure's Business Continuity white paper is included with this document.</v>
      </c>
      <c r="E98" s="229" t="s">
        <v>2400</v>
      </c>
      <c r="F98" s="229" t="s">
        <v>2850</v>
      </c>
      <c r="G98" s="229" t="s">
        <v>2849</v>
      </c>
      <c r="H98" s="216" t="s">
        <v>2869</v>
      </c>
      <c r="I98" s="216" t="s">
        <v>2331</v>
      </c>
      <c r="J98" s="205" t="str">
        <f t="shared" si="7"/>
        <v>FALSE</v>
      </c>
      <c r="K98" s="214">
        <v>1</v>
      </c>
      <c r="L98" s="205" t="s">
        <v>1764</v>
      </c>
      <c r="M98" s="203" t="s">
        <v>16</v>
      </c>
      <c r="N98" s="203" t="str">
        <f>VLOOKUP(B98,'HECVAT - Full | Vendor Response'!A:E,3,FALSE)</f>
        <v>Yes</v>
      </c>
      <c r="O98" s="203" t="str">
        <f>IF(LEN(VLOOKUP(B98,'Analyst Report'!$A:$I,7,FALSE))=0,"",VLOOKUP(B98,'Analyst Report'!$A:$I,7,FALSE))</f>
        <v/>
      </c>
      <c r="P98" s="203">
        <f t="shared" si="5"/>
        <v>1</v>
      </c>
      <c r="Q98" s="203">
        <v>20</v>
      </c>
      <c r="R98" s="203">
        <f>IF(LEN(VLOOKUP(B98,'Analyst Report'!$A$30:$I$287,8,FALSE))=0,"",VLOOKUP(B98,'Analyst Report'!$A$30:$I$287,8,FALSE))</f>
        <v>20</v>
      </c>
      <c r="S98" s="203">
        <f t="shared" si="8"/>
        <v>20</v>
      </c>
      <c r="T98" s="203">
        <f t="shared" si="6"/>
        <v>20</v>
      </c>
      <c r="U98" s="202" t="s">
        <v>2400</v>
      </c>
      <c r="V98" s="202" t="s">
        <v>2400</v>
      </c>
      <c r="W98" s="202" t="s">
        <v>2400</v>
      </c>
      <c r="X98" s="202" t="s">
        <v>2400</v>
      </c>
      <c r="Y98" s="202" t="s">
        <v>2400</v>
      </c>
      <c r="Z98" s="202" t="s">
        <v>2400</v>
      </c>
      <c r="AA98" s="202" t="s">
        <v>2400</v>
      </c>
      <c r="AB98" s="202" t="s">
        <v>2400</v>
      </c>
    </row>
    <row r="99" spans="1:28" ht="165" x14ac:dyDescent="0.2">
      <c r="A99" s="210">
        <f t="shared" si="9"/>
        <v>82</v>
      </c>
      <c r="B99" s="217" t="s">
        <v>184</v>
      </c>
      <c r="C99" s="211" t="s">
        <v>96</v>
      </c>
      <c r="D99" s="211" t="str">
        <f>VLOOKUP(B99,'HECVAT - Full | Vendor Response'!A$3:D$319,4,TRUE)</f>
        <v>Instructure's Business Continuity white paper is included with this document.</v>
      </c>
      <c r="E99" s="229" t="s">
        <v>2400</v>
      </c>
      <c r="F99" s="229" t="s">
        <v>2852</v>
      </c>
      <c r="G99" s="229" t="s">
        <v>2851</v>
      </c>
      <c r="H99" s="216" t="s">
        <v>2869</v>
      </c>
      <c r="I99" s="216" t="s">
        <v>2331</v>
      </c>
      <c r="J99" s="205" t="str">
        <f t="shared" si="7"/>
        <v>TRUE</v>
      </c>
      <c r="K99" s="214">
        <v>1</v>
      </c>
      <c r="L99" s="205" t="s">
        <v>1764</v>
      </c>
      <c r="M99" s="203" t="s">
        <v>16</v>
      </c>
      <c r="N99" s="203" t="str">
        <f>VLOOKUP(B99,'HECVAT - Full | Vendor Response'!A:E,3,FALSE)</f>
        <v>Yes</v>
      </c>
      <c r="O99" s="203" t="str">
        <f>IF(LEN(VLOOKUP(B99,'Analyst Report'!$A:$I,7,FALSE))=0,"",VLOOKUP(B99,'Analyst Report'!$A:$I,7,FALSE))</f>
        <v/>
      </c>
      <c r="P99" s="203">
        <f t="shared" si="5"/>
        <v>1</v>
      </c>
      <c r="Q99" s="203">
        <v>25</v>
      </c>
      <c r="R99" s="203">
        <f>IF(LEN(VLOOKUP(B99,'Analyst Report'!$A$30:$I$287,8,FALSE))=0,"",VLOOKUP(B99,'Analyst Report'!$A$30:$I$287,8,FALSE))</f>
        <v>25</v>
      </c>
      <c r="S99" s="203">
        <f t="shared" si="8"/>
        <v>25</v>
      </c>
      <c r="T99" s="203">
        <f t="shared" si="6"/>
        <v>25</v>
      </c>
      <c r="U99" s="202" t="s">
        <v>2400</v>
      </c>
      <c r="V99" s="202" t="s">
        <v>2400</v>
      </c>
      <c r="W99" s="202" t="s">
        <v>2400</v>
      </c>
      <c r="X99" s="202" t="s">
        <v>2400</v>
      </c>
      <c r="Y99" s="202" t="s">
        <v>2400</v>
      </c>
      <c r="Z99" s="202" t="s">
        <v>2400</v>
      </c>
      <c r="AA99" s="202" t="s">
        <v>2400</v>
      </c>
      <c r="AB99" s="202" t="s">
        <v>2400</v>
      </c>
    </row>
    <row r="100" spans="1:28" ht="225" x14ac:dyDescent="0.2">
      <c r="A100" s="210">
        <f t="shared" si="9"/>
        <v>83</v>
      </c>
      <c r="B100" s="217" t="s">
        <v>185</v>
      </c>
      <c r="C100" s="211" t="s">
        <v>2645</v>
      </c>
      <c r="D100" s="211">
        <f>VLOOKUP(B100,'HECVAT - Full | Vendor Response'!A$3:D$319,4,TRUE)</f>
        <v>0</v>
      </c>
      <c r="E100" s="229" t="s">
        <v>2400</v>
      </c>
      <c r="F100" s="229" t="s">
        <v>2854</v>
      </c>
      <c r="G100" s="229" t="s">
        <v>2853</v>
      </c>
      <c r="H100" s="216" t="s">
        <v>2870</v>
      </c>
      <c r="I100" s="216" t="s">
        <v>2871</v>
      </c>
      <c r="J100" s="205" t="str">
        <f t="shared" si="7"/>
        <v>TRUE</v>
      </c>
      <c r="K100" s="214">
        <v>1</v>
      </c>
      <c r="L100" s="205" t="s">
        <v>1764</v>
      </c>
      <c r="M100" s="203" t="s">
        <v>16</v>
      </c>
      <c r="N100" s="203" t="str">
        <f>VLOOKUP(B100,'HECVAT - Full | Vendor Response'!A:E,3,FALSE)</f>
        <v>Yes</v>
      </c>
      <c r="O100" s="203" t="str">
        <f>IF(LEN(VLOOKUP(B100,'Analyst Report'!$A:$I,7,FALSE))=0,"",VLOOKUP(B100,'Analyst Report'!$A:$I,7,FALSE))</f>
        <v/>
      </c>
      <c r="P100" s="203">
        <f t="shared" si="5"/>
        <v>1</v>
      </c>
      <c r="Q100" s="203">
        <v>25</v>
      </c>
      <c r="R100" s="203">
        <f>IF(LEN(VLOOKUP(B100,'Analyst Report'!$A$30:$I$287,8,FALSE))=0,"",VLOOKUP(B100,'Analyst Report'!$A$30:$I$287,8,FALSE))</f>
        <v>25</v>
      </c>
      <c r="S100" s="203">
        <f t="shared" si="8"/>
        <v>25</v>
      </c>
      <c r="T100" s="203">
        <f t="shared" si="6"/>
        <v>25</v>
      </c>
      <c r="U100" s="202" t="s">
        <v>2400</v>
      </c>
      <c r="V100" s="202" t="s">
        <v>2400</v>
      </c>
      <c r="W100" s="202" t="s">
        <v>2400</v>
      </c>
      <c r="X100" s="202" t="s">
        <v>2400</v>
      </c>
      <c r="Y100" s="202" t="s">
        <v>2400</v>
      </c>
      <c r="Z100" s="202" t="s">
        <v>2400</v>
      </c>
      <c r="AA100" s="202" t="s">
        <v>2400</v>
      </c>
      <c r="AB100" s="202" t="s">
        <v>2400</v>
      </c>
    </row>
    <row r="101" spans="1:28" ht="240" x14ac:dyDescent="0.2">
      <c r="A101" s="210">
        <f t="shared" si="9"/>
        <v>84</v>
      </c>
      <c r="B101" s="217" t="s">
        <v>186</v>
      </c>
      <c r="C101" s="211" t="s">
        <v>98</v>
      </c>
      <c r="D101" s="211"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29" t="s">
        <v>2400</v>
      </c>
      <c r="F101" s="229" t="s">
        <v>2856</v>
      </c>
      <c r="G101" s="229" t="s">
        <v>2855</v>
      </c>
      <c r="H101" s="216" t="s">
        <v>2872</v>
      </c>
      <c r="I101" s="216" t="s">
        <v>2873</v>
      </c>
      <c r="J101" s="205" t="str">
        <f t="shared" si="7"/>
        <v>FALSE</v>
      </c>
      <c r="K101" s="214">
        <v>1</v>
      </c>
      <c r="L101" s="205" t="s">
        <v>1764</v>
      </c>
      <c r="M101" s="203" t="s">
        <v>16</v>
      </c>
      <c r="N101" s="203" t="str">
        <f>VLOOKUP(B101,'HECVAT - Full | Vendor Response'!A:E,3,FALSE)</f>
        <v>Yes</v>
      </c>
      <c r="O101" s="203" t="str">
        <f>IF(LEN(VLOOKUP(B101,'Analyst Report'!$A:$I,7,FALSE))=0,"",VLOOKUP(B101,'Analyst Report'!$A:$I,7,FALSE))</f>
        <v/>
      </c>
      <c r="P101" s="203">
        <f t="shared" si="5"/>
        <v>1</v>
      </c>
      <c r="Q101" s="203">
        <v>20</v>
      </c>
      <c r="R101" s="203">
        <f>IF(LEN(VLOOKUP(B101,'Analyst Report'!$A$30:$I$287,8,FALSE))=0,"",VLOOKUP(B101,'Analyst Report'!$A$30:$I$287,8,FALSE))</f>
        <v>20</v>
      </c>
      <c r="S101" s="203">
        <f t="shared" si="8"/>
        <v>20</v>
      </c>
      <c r="T101" s="203">
        <f t="shared" si="6"/>
        <v>20</v>
      </c>
      <c r="U101" s="202" t="s">
        <v>2400</v>
      </c>
      <c r="V101" s="202" t="s">
        <v>2400</v>
      </c>
      <c r="W101" s="202" t="s">
        <v>2400</v>
      </c>
      <c r="X101" s="202" t="s">
        <v>2400</v>
      </c>
      <c r="Y101" s="202" t="s">
        <v>2400</v>
      </c>
      <c r="Z101" s="202" t="s">
        <v>2400</v>
      </c>
      <c r="AA101" s="202" t="s">
        <v>2400</v>
      </c>
      <c r="AB101" s="202" t="s">
        <v>2400</v>
      </c>
    </row>
    <row r="102" spans="1:28" ht="180" x14ac:dyDescent="0.2">
      <c r="A102" s="210">
        <f t="shared" si="9"/>
        <v>85</v>
      </c>
      <c r="B102" s="217" t="s">
        <v>187</v>
      </c>
      <c r="C102" s="211" t="s">
        <v>97</v>
      </c>
      <c r="D102" s="211" t="str">
        <f>VLOOKUP(B102,'HECVAT - Full | Vendor Response'!A$3:D$319,4,TRUE)</f>
        <v>Instructure engages in crisis training and exercises for office-based staff that include, for example, emergency drills.</v>
      </c>
      <c r="E102" s="229" t="s">
        <v>2400</v>
      </c>
      <c r="F102" s="229" t="s">
        <v>2858</v>
      </c>
      <c r="G102" s="229" t="s">
        <v>2857</v>
      </c>
      <c r="H102" s="216" t="s">
        <v>2874</v>
      </c>
      <c r="I102" s="216" t="s">
        <v>2875</v>
      </c>
      <c r="J102" s="205" t="str">
        <f t="shared" si="7"/>
        <v>FALSE</v>
      </c>
      <c r="K102" s="214">
        <v>1</v>
      </c>
      <c r="L102" s="205" t="s">
        <v>1764</v>
      </c>
      <c r="M102" s="203" t="s">
        <v>16</v>
      </c>
      <c r="N102" s="203" t="str">
        <f>VLOOKUP(B102,'HECVAT - Full | Vendor Response'!A:E,3,FALSE)</f>
        <v>Yes</v>
      </c>
      <c r="O102" s="203" t="str">
        <f>IF(LEN(VLOOKUP(B102,'Analyst Report'!$A:$I,7,FALSE))=0,"",VLOOKUP(B102,'Analyst Report'!$A:$I,7,FALSE))</f>
        <v/>
      </c>
      <c r="P102" s="203">
        <f t="shared" si="5"/>
        <v>1</v>
      </c>
      <c r="Q102" s="203">
        <v>20</v>
      </c>
      <c r="R102" s="203">
        <f>IF(LEN(VLOOKUP(B102,'Analyst Report'!$A$30:$I$287,8,FALSE))=0,"",VLOOKUP(B102,'Analyst Report'!$A$30:$I$287,8,FALSE))</f>
        <v>20</v>
      </c>
      <c r="S102" s="203">
        <f t="shared" si="8"/>
        <v>20</v>
      </c>
      <c r="T102" s="203">
        <f t="shared" si="6"/>
        <v>20</v>
      </c>
      <c r="U102" s="202" t="s">
        <v>2400</v>
      </c>
      <c r="V102" s="202" t="s">
        <v>2400</v>
      </c>
      <c r="W102" s="202" t="s">
        <v>2400</v>
      </c>
      <c r="X102" s="202" t="s">
        <v>2400</v>
      </c>
      <c r="Y102" s="202" t="s">
        <v>2400</v>
      </c>
      <c r="Z102" s="202" t="s">
        <v>2400</v>
      </c>
      <c r="AA102" s="202" t="s">
        <v>2400</v>
      </c>
      <c r="AB102" s="202" t="s">
        <v>2400</v>
      </c>
    </row>
    <row r="103" spans="1:28" ht="409.6" x14ac:dyDescent="0.2">
      <c r="A103" s="210">
        <f t="shared" si="9"/>
        <v>86</v>
      </c>
      <c r="B103" s="217" t="s">
        <v>188</v>
      </c>
      <c r="C103" s="211" t="s">
        <v>99</v>
      </c>
      <c r="D103" s="211"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29" t="s">
        <v>2400</v>
      </c>
      <c r="F103" s="229" t="s">
        <v>2862</v>
      </c>
      <c r="G103" s="229" t="s">
        <v>2861</v>
      </c>
      <c r="H103" s="216" t="s">
        <v>2876</v>
      </c>
      <c r="I103" s="216" t="s">
        <v>2877</v>
      </c>
      <c r="J103" s="205" t="str">
        <f t="shared" si="7"/>
        <v>FALSE</v>
      </c>
      <c r="K103" s="214">
        <v>1</v>
      </c>
      <c r="L103" s="205" t="s">
        <v>1764</v>
      </c>
      <c r="M103" s="203" t="s">
        <v>16</v>
      </c>
      <c r="N103" s="203" t="str">
        <f>VLOOKUP(B103,'HECVAT - Full | Vendor Response'!A:E,3,FALSE)</f>
        <v>Yes</v>
      </c>
      <c r="O103" s="203" t="str">
        <f>IF(LEN(VLOOKUP(B103,'Analyst Report'!$A:$I,7,FALSE))=0,"",VLOOKUP(B103,'Analyst Report'!$A:$I,7,FALSE))</f>
        <v/>
      </c>
      <c r="P103" s="203">
        <f t="shared" si="5"/>
        <v>1</v>
      </c>
      <c r="Q103" s="203">
        <v>20</v>
      </c>
      <c r="R103" s="203">
        <f>IF(LEN(VLOOKUP(B103,'Analyst Report'!$A$30:$I$287,8,FALSE))=0,"",VLOOKUP(B103,'Analyst Report'!$A$30:$I$287,8,FALSE))</f>
        <v>20</v>
      </c>
      <c r="S103" s="203">
        <f t="shared" si="8"/>
        <v>20</v>
      </c>
      <c r="T103" s="203">
        <f t="shared" si="6"/>
        <v>20</v>
      </c>
      <c r="U103" s="202" t="s">
        <v>2400</v>
      </c>
      <c r="V103" s="202" t="s">
        <v>2400</v>
      </c>
      <c r="W103" s="202" t="s">
        <v>2400</v>
      </c>
      <c r="X103" s="202" t="s">
        <v>2400</v>
      </c>
      <c r="Y103" s="202" t="s">
        <v>2400</v>
      </c>
      <c r="Z103" s="202" t="s">
        <v>2400</v>
      </c>
      <c r="AA103" s="202" t="s">
        <v>2400</v>
      </c>
      <c r="AB103" s="202" t="s">
        <v>2400</v>
      </c>
    </row>
    <row r="104" spans="1:28" ht="210" x14ac:dyDescent="0.2">
      <c r="A104" s="210">
        <f t="shared" si="9"/>
        <v>87</v>
      </c>
      <c r="B104" s="217" t="s">
        <v>189</v>
      </c>
      <c r="C104" s="211" t="s">
        <v>2288</v>
      </c>
      <c r="D104" s="211" t="str">
        <f>VLOOKUP(B104,'HECVAT - Full | Vendor Response'!A$3:D$319,4,TRUE)</f>
        <v>As part of Instructure's annual business continuity tabletop testing, use cases can include events that affect remote employees, Instructure office relocation, and communication procedures.</v>
      </c>
      <c r="E104" s="229" t="s">
        <v>2400</v>
      </c>
      <c r="F104" s="229" t="s">
        <v>2860</v>
      </c>
      <c r="G104" s="229" t="s">
        <v>2859</v>
      </c>
      <c r="H104" s="216" t="s">
        <v>2878</v>
      </c>
      <c r="I104" s="216" t="s">
        <v>2871</v>
      </c>
      <c r="J104" s="205" t="str">
        <f t="shared" si="7"/>
        <v>FALSE</v>
      </c>
      <c r="K104" s="214">
        <v>1</v>
      </c>
      <c r="L104" s="205" t="s">
        <v>1764</v>
      </c>
      <c r="M104" s="203" t="s">
        <v>16</v>
      </c>
      <c r="N104" s="203" t="str">
        <f>VLOOKUP(B104,'HECVAT - Full | Vendor Response'!A:E,3,FALSE)</f>
        <v>Yes</v>
      </c>
      <c r="O104" s="203" t="str">
        <f>IF(LEN(VLOOKUP(B104,'Analyst Report'!$A:$I,7,FALSE))=0,"",VLOOKUP(B104,'Analyst Report'!$A:$I,7,FALSE))</f>
        <v/>
      </c>
      <c r="P104" s="203">
        <f t="shared" si="5"/>
        <v>1</v>
      </c>
      <c r="Q104" s="203">
        <v>20</v>
      </c>
      <c r="R104" s="203">
        <f>IF(LEN(VLOOKUP(B104,'Analyst Report'!$A$30:$I$287,8,FALSE))=0,"",VLOOKUP(B104,'Analyst Report'!$A$30:$I$287,8,FALSE))</f>
        <v>20</v>
      </c>
      <c r="S104" s="203">
        <f t="shared" si="8"/>
        <v>20</v>
      </c>
      <c r="T104" s="203">
        <f t="shared" si="6"/>
        <v>20</v>
      </c>
      <c r="U104" s="202" t="s">
        <v>2400</v>
      </c>
      <c r="V104" s="202" t="s">
        <v>2400</v>
      </c>
      <c r="W104" s="202" t="s">
        <v>2400</v>
      </c>
      <c r="X104" s="202" t="s">
        <v>2400</v>
      </c>
      <c r="Y104" s="202" t="s">
        <v>2400</v>
      </c>
      <c r="Z104" s="202" t="s">
        <v>2400</v>
      </c>
      <c r="AA104" s="202" t="s">
        <v>2400</v>
      </c>
      <c r="AB104" s="202" t="s">
        <v>2400</v>
      </c>
    </row>
    <row r="105" spans="1:28" ht="255" x14ac:dyDescent="0.2">
      <c r="A105" s="210">
        <f t="shared" si="9"/>
        <v>88</v>
      </c>
      <c r="B105" s="217" t="s">
        <v>190</v>
      </c>
      <c r="C105" s="211" t="s">
        <v>1794</v>
      </c>
      <c r="D105" s="211" t="str">
        <f>VLOOKUP(B105,'HECVAT - Full | Vendor Response'!A$3:D$319,4,TRUE)</f>
        <v>Canvas is our flagship product and top priority, with nearly 7,000 clients worldwide in over 100 different countries. We host over tens of millions users on our platform and, to date, have supported close to 6 million concurrent users on our platform.</v>
      </c>
      <c r="E105" s="229" t="s">
        <v>2400</v>
      </c>
      <c r="F105" s="229" t="s">
        <v>2863</v>
      </c>
      <c r="G105" s="229" t="s">
        <v>2864</v>
      </c>
      <c r="H105" s="216" t="s">
        <v>2879</v>
      </c>
      <c r="I105" s="216" t="s">
        <v>2880</v>
      </c>
      <c r="J105" s="205" t="str">
        <f t="shared" si="7"/>
        <v>FALSE</v>
      </c>
      <c r="K105" s="214">
        <f>IF(N104="Yes",1,0)</f>
        <v>1</v>
      </c>
      <c r="L105" s="205" t="s">
        <v>1764</v>
      </c>
      <c r="M105" s="203" t="s">
        <v>16</v>
      </c>
      <c r="N105" s="203" t="str">
        <f>VLOOKUP(B105,'HECVAT - Full | Vendor Response'!A:E,3,FALSE)</f>
        <v>Yes</v>
      </c>
      <c r="O105" s="203" t="str">
        <f>IF(LEN(VLOOKUP(B105,'Analyst Report'!$A:$I,7,FALSE))=0,"",VLOOKUP(B105,'Analyst Report'!$A:$I,7,FALSE))</f>
        <v/>
      </c>
      <c r="P105" s="203">
        <f t="shared" si="5"/>
        <v>1</v>
      </c>
      <c r="Q105" s="203">
        <v>15</v>
      </c>
      <c r="R105" s="203">
        <f>IF(LEN(VLOOKUP(B105,'Analyst Report'!$A$30:$I$287,8,FALSE))=0,"",VLOOKUP(B105,'Analyst Report'!$A$30:$I$287,8,FALSE))</f>
        <v>15</v>
      </c>
      <c r="S105" s="203">
        <f t="shared" si="8"/>
        <v>15</v>
      </c>
      <c r="T105" s="203">
        <f t="shared" si="6"/>
        <v>15</v>
      </c>
      <c r="U105" s="202" t="s">
        <v>2400</v>
      </c>
      <c r="V105" s="202" t="s">
        <v>2400</v>
      </c>
      <c r="W105" s="202" t="s">
        <v>2400</v>
      </c>
      <c r="X105" s="202" t="s">
        <v>2400</v>
      </c>
      <c r="Y105" s="202" t="s">
        <v>2400</v>
      </c>
      <c r="Z105" s="202" t="s">
        <v>2400</v>
      </c>
      <c r="AA105" s="202" t="s">
        <v>2400</v>
      </c>
      <c r="AB105" s="202" t="s">
        <v>2400</v>
      </c>
    </row>
    <row r="106" spans="1:28" ht="409.6" x14ac:dyDescent="0.2">
      <c r="A106" s="210">
        <f t="shared" si="9"/>
        <v>89</v>
      </c>
      <c r="B106" s="217" t="s">
        <v>191</v>
      </c>
      <c r="C106" s="211" t="s">
        <v>2646</v>
      </c>
      <c r="D106" s="211"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9" t="s">
        <v>2400</v>
      </c>
      <c r="F106" s="229" t="s">
        <v>2400</v>
      </c>
      <c r="G106" s="229" t="s">
        <v>2356</v>
      </c>
      <c r="H106" s="216" t="s">
        <v>2881</v>
      </c>
      <c r="I106" s="216" t="s">
        <v>2882</v>
      </c>
      <c r="J106" s="205" t="str">
        <f t="shared" si="7"/>
        <v>TRUE</v>
      </c>
      <c r="K106" s="214">
        <v>1</v>
      </c>
      <c r="L106" s="205" t="s">
        <v>1764</v>
      </c>
      <c r="M106" s="203" t="s">
        <v>16</v>
      </c>
      <c r="N106" s="203" t="str">
        <f>VLOOKUP(B106,'HECVAT - Full | Vendor Response'!A:E,3,FALSE)</f>
        <v>Yes</v>
      </c>
      <c r="O106" s="203" t="str">
        <f>IF(LEN(VLOOKUP(B106,'Analyst Report'!$A:$I,7,FALSE))=0,"",VLOOKUP(B106,'Analyst Report'!$A:$I,7,FALSE))</f>
        <v/>
      </c>
      <c r="P106" s="203">
        <f t="shared" si="5"/>
        <v>1</v>
      </c>
      <c r="Q106" s="203">
        <v>25</v>
      </c>
      <c r="R106" s="203">
        <f>IF(LEN(VLOOKUP(B106,'Analyst Report'!$A$30:$I$287,8,FALSE))=0,"",VLOOKUP(B106,'Analyst Report'!$A$30:$I$287,8,FALSE))</f>
        <v>25</v>
      </c>
      <c r="S106" s="203">
        <f t="shared" si="8"/>
        <v>25</v>
      </c>
      <c r="T106" s="203">
        <f t="shared" si="6"/>
        <v>25</v>
      </c>
      <c r="U106" s="202" t="s">
        <v>2400</v>
      </c>
      <c r="V106" s="202" t="s">
        <v>2400</v>
      </c>
      <c r="W106" s="202" t="s">
        <v>2400</v>
      </c>
      <c r="X106" s="202" t="s">
        <v>2400</v>
      </c>
      <c r="Y106" s="202" t="s">
        <v>2400</v>
      </c>
      <c r="Z106" s="202" t="s">
        <v>2400</v>
      </c>
      <c r="AA106" s="202" t="s">
        <v>2400</v>
      </c>
      <c r="AB106" s="202" t="s">
        <v>2400</v>
      </c>
    </row>
    <row r="107" spans="1:28" ht="150" x14ac:dyDescent="0.2">
      <c r="A107" s="210">
        <f t="shared" si="9"/>
        <v>90</v>
      </c>
      <c r="B107" s="217" t="s">
        <v>192</v>
      </c>
      <c r="C107" s="211" t="s">
        <v>2647</v>
      </c>
      <c r="D107" s="211"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29" t="s">
        <v>2400</v>
      </c>
      <c r="F107" s="229" t="s">
        <v>2400</v>
      </c>
      <c r="G107" s="229" t="s">
        <v>2648</v>
      </c>
      <c r="H107" s="222" t="s">
        <v>2904</v>
      </c>
      <c r="I107" s="222" t="s">
        <v>2905</v>
      </c>
      <c r="J107" s="205" t="str">
        <f t="shared" si="7"/>
        <v>FALSE</v>
      </c>
      <c r="K107" s="214">
        <v>1</v>
      </c>
      <c r="L107" s="205" t="s">
        <v>1765</v>
      </c>
      <c r="M107" s="203" t="s">
        <v>16</v>
      </c>
      <c r="N107" s="203" t="str">
        <f>VLOOKUP(B107,'HECVAT - Full | Vendor Response'!A:E,3,FALSE)</f>
        <v>Yes</v>
      </c>
      <c r="O107" s="203" t="str">
        <f>IF(LEN(VLOOKUP(B107,'Analyst Report'!$A:$I,7,FALSE))=0,"",VLOOKUP(B107,'Analyst Report'!$A:$I,7,FALSE))</f>
        <v/>
      </c>
      <c r="P107" s="203">
        <f t="shared" si="5"/>
        <v>1</v>
      </c>
      <c r="Q107" s="203">
        <v>20</v>
      </c>
      <c r="R107" s="203">
        <f>IF(LEN(VLOOKUP(B107,'Analyst Report'!$A$30:$I$287,8,FALSE))=0,"",VLOOKUP(B107,'Analyst Report'!$A$30:$I$287,8,FALSE))</f>
        <v>20</v>
      </c>
      <c r="S107" s="203">
        <f t="shared" si="8"/>
        <v>20</v>
      </c>
      <c r="T107" s="203">
        <f t="shared" si="6"/>
        <v>20</v>
      </c>
      <c r="U107" s="202" t="s">
        <v>2400</v>
      </c>
      <c r="V107" s="202" t="s">
        <v>2400</v>
      </c>
      <c r="W107" s="202" t="s">
        <v>2400</v>
      </c>
      <c r="X107" s="202" t="s">
        <v>2400</v>
      </c>
      <c r="Y107" s="202" t="s">
        <v>2400</v>
      </c>
      <c r="Z107" s="202" t="s">
        <v>2400</v>
      </c>
      <c r="AA107" s="202" t="s">
        <v>2400</v>
      </c>
      <c r="AB107" s="202" t="s">
        <v>2400</v>
      </c>
    </row>
    <row r="108" spans="1:28" ht="135" x14ac:dyDescent="0.2">
      <c r="A108" s="210">
        <f t="shared" si="9"/>
        <v>91</v>
      </c>
      <c r="B108" s="217" t="s">
        <v>193</v>
      </c>
      <c r="C108" s="211" t="s">
        <v>2649</v>
      </c>
      <c r="D108" s="211">
        <f>VLOOKUP(B108,'HECVAT - Full | Vendor Response'!A$3:D$319,4,TRUE)</f>
        <v>0</v>
      </c>
      <c r="E108" s="229" t="s">
        <v>2400</v>
      </c>
      <c r="F108" s="229" t="s">
        <v>2901</v>
      </c>
      <c r="G108" s="229" t="s">
        <v>2902</v>
      </c>
      <c r="H108" s="222" t="s">
        <v>2903</v>
      </c>
      <c r="I108" s="218" t="s">
        <v>2331</v>
      </c>
      <c r="J108" s="205" t="str">
        <f t="shared" si="7"/>
        <v>FALSE</v>
      </c>
      <c r="K108" s="214">
        <v>1</v>
      </c>
      <c r="L108" s="205" t="s">
        <v>1765</v>
      </c>
      <c r="M108" s="203" t="s">
        <v>16</v>
      </c>
      <c r="N108" s="203" t="str">
        <f>VLOOKUP(B108,'HECVAT - Full | Vendor Response'!A:E,3,FALSE)</f>
        <v>Yes</v>
      </c>
      <c r="O108" s="203" t="str">
        <f>IF(LEN(VLOOKUP(B108,'Analyst Report'!$A:$I,7,FALSE))=0,"",VLOOKUP(B108,'Analyst Report'!$A:$I,7,FALSE))</f>
        <v/>
      </c>
      <c r="P108" s="203">
        <f t="shared" si="5"/>
        <v>1</v>
      </c>
      <c r="Q108" s="203">
        <v>20</v>
      </c>
      <c r="R108" s="203">
        <f>IF(LEN(VLOOKUP(B108,'Analyst Report'!$A$30:$I$287,8,FALSE))=0,"",VLOOKUP(B108,'Analyst Report'!$A$30:$I$287,8,FALSE))</f>
        <v>20</v>
      </c>
      <c r="S108" s="203">
        <f t="shared" si="8"/>
        <v>20</v>
      </c>
      <c r="T108" s="203">
        <f t="shared" si="6"/>
        <v>20</v>
      </c>
      <c r="U108" s="202" t="s">
        <v>2400</v>
      </c>
      <c r="V108" s="202" t="s">
        <v>2400</v>
      </c>
      <c r="W108" s="202" t="s">
        <v>2400</v>
      </c>
      <c r="X108" s="202" t="s">
        <v>2400</v>
      </c>
      <c r="Y108" s="202" t="s">
        <v>2400</v>
      </c>
      <c r="Z108" s="202" t="s">
        <v>2400</v>
      </c>
      <c r="AA108" s="202" t="s">
        <v>2400</v>
      </c>
      <c r="AB108" s="202" t="s">
        <v>2400</v>
      </c>
    </row>
    <row r="109" spans="1:28" ht="165" x14ac:dyDescent="0.2">
      <c r="A109" s="210">
        <f t="shared" si="9"/>
        <v>92</v>
      </c>
      <c r="B109" s="217" t="s">
        <v>194</v>
      </c>
      <c r="C109" s="211" t="s">
        <v>2506</v>
      </c>
      <c r="D109" s="211" t="str">
        <f>VLOOKUP(B109,'HECVAT - Full | Vendor Response'!A$3:D$319,4,TRUE)</f>
        <v>https://community.canvaslms.com/t5/Canvas-Releases/tkb-p/canvas-release</v>
      </c>
      <c r="E109" s="229" t="s">
        <v>2400</v>
      </c>
      <c r="F109" s="229" t="s">
        <v>2507</v>
      </c>
      <c r="G109" s="229" t="s">
        <v>2508</v>
      </c>
      <c r="H109" s="218" t="s">
        <v>2333</v>
      </c>
      <c r="I109" s="218" t="s">
        <v>2331</v>
      </c>
      <c r="J109" s="205" t="str">
        <f t="shared" si="7"/>
        <v>TRUE</v>
      </c>
      <c r="K109" s="214">
        <v>1</v>
      </c>
      <c r="L109" s="205" t="s">
        <v>1765</v>
      </c>
      <c r="M109" s="203" t="s">
        <v>16</v>
      </c>
      <c r="N109" s="203" t="str">
        <f>VLOOKUP(B109,'HECVAT - Full | Vendor Response'!A:E,3,FALSE)</f>
        <v>Yes</v>
      </c>
      <c r="O109" s="203" t="str">
        <f>IF(LEN(VLOOKUP(B109,'Analyst Report'!$A:$I,7,FALSE))=0,"",VLOOKUP(B109,'Analyst Report'!$A:$I,7,FALSE))</f>
        <v/>
      </c>
      <c r="P109" s="203">
        <f t="shared" si="5"/>
        <v>1</v>
      </c>
      <c r="Q109" s="203">
        <v>25</v>
      </c>
      <c r="R109" s="203">
        <f>IF(LEN(VLOOKUP(B109,'Analyst Report'!$A$30:$I$287,8,FALSE))=0,"",VLOOKUP(B109,'Analyst Report'!$A$30:$I$287,8,FALSE))</f>
        <v>25</v>
      </c>
      <c r="S109" s="203">
        <f t="shared" si="8"/>
        <v>25</v>
      </c>
      <c r="T109" s="203">
        <f t="shared" si="6"/>
        <v>25</v>
      </c>
      <c r="U109" s="202" t="s">
        <v>2400</v>
      </c>
      <c r="V109" s="202" t="s">
        <v>2400</v>
      </c>
      <c r="W109" s="202" t="s">
        <v>2400</v>
      </c>
      <c r="X109" s="202" t="s">
        <v>2400</v>
      </c>
      <c r="Y109" s="202" t="s">
        <v>2400</v>
      </c>
      <c r="Z109" s="202" t="s">
        <v>2400</v>
      </c>
      <c r="AA109" s="202" t="s">
        <v>2400</v>
      </c>
      <c r="AB109" s="202" t="s">
        <v>2400</v>
      </c>
    </row>
    <row r="110" spans="1:28" ht="409.6" x14ac:dyDescent="0.2">
      <c r="A110" s="210">
        <f t="shared" si="9"/>
        <v>93</v>
      </c>
      <c r="B110" s="217" t="s">
        <v>195</v>
      </c>
      <c r="C110" s="211" t="s">
        <v>77</v>
      </c>
      <c r="D110" s="211"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29" t="s">
        <v>2400</v>
      </c>
      <c r="F110" s="229" t="s">
        <v>2909</v>
      </c>
      <c r="G110" s="229" t="s">
        <v>2908</v>
      </c>
      <c r="H110" s="222" t="s">
        <v>2906</v>
      </c>
      <c r="I110" s="222" t="s">
        <v>2907</v>
      </c>
      <c r="J110" s="205" t="str">
        <f t="shared" si="7"/>
        <v>FALSE</v>
      </c>
      <c r="K110" s="214">
        <v>1</v>
      </c>
      <c r="L110" s="205" t="s">
        <v>1765</v>
      </c>
      <c r="M110" s="203" t="s">
        <v>16</v>
      </c>
      <c r="N110" s="203" t="str">
        <f>VLOOKUP(B110,'HECVAT - Full | Vendor Response'!A:E,3,FALSE)</f>
        <v>Yes</v>
      </c>
      <c r="O110" s="203" t="str">
        <f>IF(LEN(VLOOKUP(B110,'Analyst Report'!$A:$I,7,FALSE))=0,"",VLOOKUP(B110,'Analyst Report'!$A:$I,7,FALSE))</f>
        <v/>
      </c>
      <c r="P110" s="203">
        <f t="shared" si="5"/>
        <v>1</v>
      </c>
      <c r="Q110" s="203">
        <v>10</v>
      </c>
      <c r="R110" s="203">
        <f>IF(LEN(VLOOKUP(B110,'Analyst Report'!$A$30:$I$287,8,FALSE))=0,"",VLOOKUP(B110,'Analyst Report'!$A$30:$I$287,8,FALSE))</f>
        <v>10</v>
      </c>
      <c r="S110" s="203">
        <f t="shared" si="8"/>
        <v>10</v>
      </c>
      <c r="T110" s="203">
        <f t="shared" si="6"/>
        <v>10</v>
      </c>
      <c r="U110" s="202" t="s">
        <v>2400</v>
      </c>
      <c r="V110" s="202" t="s">
        <v>2400</v>
      </c>
      <c r="W110" s="202" t="s">
        <v>2400</v>
      </c>
      <c r="X110" s="202" t="s">
        <v>2400</v>
      </c>
      <c r="Y110" s="202" t="s">
        <v>2400</v>
      </c>
      <c r="Z110" s="202" t="s">
        <v>2400</v>
      </c>
      <c r="AA110" s="202" t="s">
        <v>2400</v>
      </c>
      <c r="AB110" s="202" t="s">
        <v>2400</v>
      </c>
    </row>
    <row r="111" spans="1:28" ht="150" x14ac:dyDescent="0.2">
      <c r="A111" s="210">
        <f t="shared" si="9"/>
        <v>94</v>
      </c>
      <c r="B111" s="217" t="s">
        <v>196</v>
      </c>
      <c r="C111" s="211" t="s">
        <v>2650</v>
      </c>
      <c r="D111" s="211" t="str">
        <f>VLOOKUP(B111,'HECVAT - Full | Vendor Response'!A$3:D$319,4,TRUE)</f>
        <v>Canvas is a Software as a Service, and as such, all clients are on the same version.</v>
      </c>
      <c r="E111" s="229" t="s">
        <v>2651</v>
      </c>
      <c r="F111" s="229" t="s">
        <v>2400</v>
      </c>
      <c r="G111" s="229" t="s">
        <v>355</v>
      </c>
      <c r="H111" s="222" t="s">
        <v>2912</v>
      </c>
      <c r="I111" s="222" t="s">
        <v>2913</v>
      </c>
      <c r="J111" s="205" t="str">
        <f t="shared" si="7"/>
        <v>FALSE</v>
      </c>
      <c r="K111" s="214">
        <v>1</v>
      </c>
      <c r="L111" s="205" t="s">
        <v>1765</v>
      </c>
      <c r="M111" s="203" t="s">
        <v>16</v>
      </c>
      <c r="N111" s="203" t="str">
        <f>VLOOKUP(B111,'HECVAT - Full | Vendor Response'!A:E,3,FALSE)</f>
        <v>Yes</v>
      </c>
      <c r="O111" s="203" t="str">
        <f>IF(LEN(VLOOKUP(B111,'Analyst Report'!$A:$I,7,FALSE))=0,"",VLOOKUP(B111,'Analyst Report'!$A:$I,7,FALSE))</f>
        <v/>
      </c>
      <c r="P111" s="203">
        <f t="shared" si="5"/>
        <v>1</v>
      </c>
      <c r="Q111" s="203">
        <v>15</v>
      </c>
      <c r="R111" s="203">
        <f>IF(LEN(VLOOKUP(B111,'Analyst Report'!$A$30:$I$287,8,FALSE))=0,"",VLOOKUP(B111,'Analyst Report'!$A$30:$I$287,8,FALSE))</f>
        <v>15</v>
      </c>
      <c r="S111" s="203">
        <f t="shared" si="8"/>
        <v>15</v>
      </c>
      <c r="T111" s="203">
        <f t="shared" si="6"/>
        <v>15</v>
      </c>
      <c r="U111" s="202" t="s">
        <v>2400</v>
      </c>
      <c r="V111" s="202" t="s">
        <v>2400</v>
      </c>
      <c r="W111" s="202" t="s">
        <v>2400</v>
      </c>
      <c r="X111" s="202" t="s">
        <v>2400</v>
      </c>
      <c r="Y111" s="202" t="s">
        <v>2400</v>
      </c>
      <c r="Z111" s="202" t="s">
        <v>2400</v>
      </c>
      <c r="AA111" s="202" t="s">
        <v>2400</v>
      </c>
      <c r="AB111" s="202" t="s">
        <v>2400</v>
      </c>
    </row>
    <row r="112" spans="1:28" ht="240" x14ac:dyDescent="0.2">
      <c r="A112" s="210">
        <f t="shared" si="9"/>
        <v>95</v>
      </c>
      <c r="B112" s="217" t="s">
        <v>197</v>
      </c>
      <c r="C112" s="211" t="s">
        <v>1795</v>
      </c>
      <c r="D112" s="211"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29" t="s">
        <v>2914</v>
      </c>
      <c r="F112" s="229" t="s">
        <v>2400</v>
      </c>
      <c r="G112" s="229" t="s">
        <v>2400</v>
      </c>
      <c r="H112" s="222" t="s">
        <v>2910</v>
      </c>
      <c r="I112" s="222" t="s">
        <v>2911</v>
      </c>
      <c r="J112" s="205" t="str">
        <f t="shared" si="7"/>
        <v>TRUE</v>
      </c>
      <c r="K112" s="214">
        <v>1</v>
      </c>
      <c r="L112" s="205" t="s">
        <v>1765</v>
      </c>
      <c r="M112" s="203" t="s">
        <v>16</v>
      </c>
      <c r="N112" s="203" t="str">
        <f>VLOOKUP(B112,'HECVAT - Full | Vendor Response'!A:E,3,FALSE)</f>
        <v>Yes</v>
      </c>
      <c r="O112" s="203" t="str">
        <f>IF(LEN(VLOOKUP(B112,'Analyst Report'!$A:$I,7,FALSE))=0,"",VLOOKUP(B112,'Analyst Report'!$A:$I,7,FALSE))</f>
        <v/>
      </c>
      <c r="P112" s="203">
        <f t="shared" si="5"/>
        <v>1</v>
      </c>
      <c r="Q112" s="203">
        <v>25</v>
      </c>
      <c r="R112" s="203">
        <f>IF(LEN(VLOOKUP(B112,'Analyst Report'!$A$30:$I$287,8,FALSE))=0,"",VLOOKUP(B112,'Analyst Report'!$A$30:$I$287,8,FALSE))</f>
        <v>25</v>
      </c>
      <c r="S112" s="203">
        <f t="shared" si="8"/>
        <v>25</v>
      </c>
      <c r="T112" s="203">
        <f t="shared" si="6"/>
        <v>25</v>
      </c>
      <c r="U112" s="202" t="s">
        <v>2400</v>
      </c>
      <c r="V112" s="202" t="s">
        <v>2400</v>
      </c>
      <c r="W112" s="202" t="s">
        <v>2400</v>
      </c>
      <c r="X112" s="202" t="s">
        <v>2400</v>
      </c>
      <c r="Y112" s="202" t="s">
        <v>2400</v>
      </c>
      <c r="Z112" s="202" t="s">
        <v>2400</v>
      </c>
      <c r="AA112" s="202" t="s">
        <v>2400</v>
      </c>
      <c r="AB112" s="202" t="s">
        <v>2400</v>
      </c>
    </row>
    <row r="113" spans="1:28" ht="150" x14ac:dyDescent="0.2">
      <c r="A113" s="210">
        <f t="shared" si="9"/>
        <v>96</v>
      </c>
      <c r="B113" s="217" t="s">
        <v>198</v>
      </c>
      <c r="C113" s="211" t="s">
        <v>1796</v>
      </c>
      <c r="D113" s="211" t="str">
        <f>VLOOKUP(B113,'HECVAT - Full | Vendor Response'!A$3:D$319,4,TRUE)</f>
        <v>https://community.canvaslms.com/t5/Canvas-Releases/What-is-the-Canvas-release-schedule-for-beta-production-and-test/ta-p/242411</v>
      </c>
      <c r="E113" s="229" t="s">
        <v>2400</v>
      </c>
      <c r="F113" s="229" t="s">
        <v>2916</v>
      </c>
      <c r="G113" s="229" t="s">
        <v>2915</v>
      </c>
      <c r="H113" s="222" t="s">
        <v>2922</v>
      </c>
      <c r="I113" s="222" t="s">
        <v>2923</v>
      </c>
      <c r="J113" s="205" t="str">
        <f t="shared" si="7"/>
        <v>FALSE</v>
      </c>
      <c r="K113" s="214">
        <v>1</v>
      </c>
      <c r="L113" s="205" t="s">
        <v>1765</v>
      </c>
      <c r="M113" s="203" t="s">
        <v>16</v>
      </c>
      <c r="N113" s="203" t="str">
        <f>VLOOKUP(B113,'HECVAT - Full | Vendor Response'!A:E,3,FALSE)</f>
        <v>Yes</v>
      </c>
      <c r="O113" s="203" t="str">
        <f>IF(LEN(VLOOKUP(B113,'Analyst Report'!$A:$I,7,FALSE))=0,"",VLOOKUP(B113,'Analyst Report'!$A:$I,7,FALSE))</f>
        <v/>
      </c>
      <c r="P113" s="203">
        <f t="shared" si="5"/>
        <v>1</v>
      </c>
      <c r="Q113" s="203">
        <v>15</v>
      </c>
      <c r="R113" s="203">
        <f>IF(LEN(VLOOKUP(B113,'Analyst Report'!$A$30:$I$287,8,FALSE))=0,"",VLOOKUP(B113,'Analyst Report'!$A$30:$I$287,8,FALSE))</f>
        <v>15</v>
      </c>
      <c r="S113" s="203">
        <f t="shared" si="8"/>
        <v>15</v>
      </c>
      <c r="T113" s="203">
        <f t="shared" si="6"/>
        <v>15</v>
      </c>
      <c r="U113" s="202" t="s">
        <v>2400</v>
      </c>
      <c r="V113" s="202" t="s">
        <v>2400</v>
      </c>
      <c r="W113" s="202" t="s">
        <v>2400</v>
      </c>
      <c r="X113" s="202" t="s">
        <v>2400</v>
      </c>
      <c r="Y113" s="202" t="s">
        <v>2400</v>
      </c>
      <c r="Z113" s="202" t="s">
        <v>2400</v>
      </c>
      <c r="AA113" s="202" t="s">
        <v>2400</v>
      </c>
      <c r="AB113" s="202" t="s">
        <v>2400</v>
      </c>
    </row>
    <row r="114" spans="1:28" ht="75" x14ac:dyDescent="0.2">
      <c r="A114" s="210">
        <f t="shared" si="9"/>
        <v>97</v>
      </c>
      <c r="B114" s="217" t="s">
        <v>199</v>
      </c>
      <c r="C114" s="211" t="s">
        <v>2652</v>
      </c>
      <c r="D114" s="211" t="str">
        <f>VLOOKUP(B114,'HECVAT - Full | Vendor Response'!A$3:D$319,4,TRUE)</f>
        <v>https://roadmap.instructure.com/canvas</v>
      </c>
      <c r="E114" s="229" t="s">
        <v>2400</v>
      </c>
      <c r="F114" s="229" t="s">
        <v>2918</v>
      </c>
      <c r="G114" s="229" t="s">
        <v>2917</v>
      </c>
      <c r="H114" s="222" t="s">
        <v>2924</v>
      </c>
      <c r="I114" s="222" t="s">
        <v>2925</v>
      </c>
      <c r="J114" s="205" t="str">
        <f t="shared" si="7"/>
        <v>FALSE</v>
      </c>
      <c r="K114" s="214">
        <v>1</v>
      </c>
      <c r="L114" s="205" t="s">
        <v>1765</v>
      </c>
      <c r="M114" s="203" t="s">
        <v>16</v>
      </c>
      <c r="N114" s="203" t="str">
        <f>VLOOKUP(B114,'HECVAT - Full | Vendor Response'!A:E,3,FALSE)</f>
        <v>Yes</v>
      </c>
      <c r="O114" s="203" t="str">
        <f>IF(LEN(VLOOKUP(B114,'Analyst Report'!$A:$I,7,FALSE))=0,"",VLOOKUP(B114,'Analyst Report'!$A:$I,7,FALSE))</f>
        <v/>
      </c>
      <c r="P114" s="203">
        <f t="shared" si="5"/>
        <v>1</v>
      </c>
      <c r="Q114" s="203">
        <v>15</v>
      </c>
      <c r="R114" s="203">
        <f>IF(LEN(VLOOKUP(B114,'Analyst Report'!$A$30:$I$287,8,FALSE))=0,"",VLOOKUP(B114,'Analyst Report'!$A$30:$I$287,8,FALSE))</f>
        <v>15</v>
      </c>
      <c r="S114" s="203">
        <f t="shared" si="8"/>
        <v>15</v>
      </c>
      <c r="T114" s="203">
        <f t="shared" si="6"/>
        <v>15</v>
      </c>
      <c r="U114" s="202" t="s">
        <v>2400</v>
      </c>
      <c r="V114" s="202" t="s">
        <v>2400</v>
      </c>
      <c r="W114" s="202" t="s">
        <v>2400</v>
      </c>
      <c r="X114" s="202" t="s">
        <v>2400</v>
      </c>
      <c r="Y114" s="202" t="s">
        <v>2400</v>
      </c>
      <c r="Z114" s="202" t="s">
        <v>2400</v>
      </c>
      <c r="AA114" s="202" t="s">
        <v>2400</v>
      </c>
      <c r="AB114" s="202" t="s">
        <v>2400</v>
      </c>
    </row>
    <row r="115" spans="1:28" ht="409.6" x14ac:dyDescent="0.2">
      <c r="A115" s="210">
        <f t="shared" si="9"/>
        <v>98</v>
      </c>
      <c r="B115" s="217" t="s">
        <v>200</v>
      </c>
      <c r="C115" s="211" t="s">
        <v>1797</v>
      </c>
      <c r="D115" s="211"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29" t="s">
        <v>2400</v>
      </c>
      <c r="F115" s="229" t="s">
        <v>2400</v>
      </c>
      <c r="G115" s="229" t="s">
        <v>2919</v>
      </c>
      <c r="H115" s="222" t="s">
        <v>2926</v>
      </c>
      <c r="I115" s="222" t="s">
        <v>2927</v>
      </c>
      <c r="J115" s="205" t="str">
        <f t="shared" si="7"/>
        <v>FALSE</v>
      </c>
      <c r="K115" s="214">
        <v>1</v>
      </c>
      <c r="L115" s="205" t="s">
        <v>1765</v>
      </c>
      <c r="M115" s="203" t="s">
        <v>16</v>
      </c>
      <c r="N115" s="203" t="str">
        <f>VLOOKUP(B115,'HECVAT - Full | Vendor Response'!A:E,3,FALSE)</f>
        <v>No</v>
      </c>
      <c r="O115" s="203" t="str">
        <f>IF(LEN(VLOOKUP(B115,'Analyst Report'!$A:$I,7,FALSE))=0,"",VLOOKUP(B115,'Analyst Report'!$A:$I,7,FALSE))</f>
        <v/>
      </c>
      <c r="P115" s="203">
        <f t="shared" si="5"/>
        <v>0</v>
      </c>
      <c r="Q115" s="203">
        <v>15</v>
      </c>
      <c r="R115" s="203">
        <f>IF(LEN(VLOOKUP(B115,'Analyst Report'!$A$30:$I$287,8,FALSE))=0,"",VLOOKUP(B115,'Analyst Report'!$A$30:$I$287,8,FALSE))</f>
        <v>15</v>
      </c>
      <c r="S115" s="203">
        <f t="shared" si="8"/>
        <v>15</v>
      </c>
      <c r="T115" s="203">
        <f t="shared" si="6"/>
        <v>0</v>
      </c>
      <c r="U115" s="202" t="s">
        <v>2400</v>
      </c>
      <c r="V115" s="202" t="s">
        <v>2400</v>
      </c>
      <c r="W115" s="202" t="s">
        <v>2400</v>
      </c>
      <c r="X115" s="202" t="s">
        <v>2400</v>
      </c>
      <c r="Y115" s="202" t="s">
        <v>2400</v>
      </c>
      <c r="Z115" s="202" t="s">
        <v>2400</v>
      </c>
      <c r="AA115" s="202" t="s">
        <v>2400</v>
      </c>
      <c r="AB115" s="202" t="s">
        <v>2400</v>
      </c>
    </row>
    <row r="116" spans="1:28" ht="342" x14ac:dyDescent="0.2">
      <c r="A116" s="210">
        <f t="shared" si="9"/>
        <v>99</v>
      </c>
      <c r="B116" s="217" t="s">
        <v>201</v>
      </c>
      <c r="C116" s="211" t="s">
        <v>1798</v>
      </c>
      <c r="D116" s="211"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29" t="s">
        <v>2400</v>
      </c>
      <c r="F116" s="229" t="s">
        <v>2921</v>
      </c>
      <c r="G116" s="229" t="s">
        <v>2920</v>
      </c>
      <c r="H116" s="222" t="s">
        <v>2928</v>
      </c>
      <c r="I116" s="222" t="s">
        <v>2929</v>
      </c>
      <c r="J116" s="205" t="str">
        <f t="shared" si="7"/>
        <v>FALSE</v>
      </c>
      <c r="K116" s="214">
        <v>1</v>
      </c>
      <c r="L116" s="205" t="s">
        <v>1765</v>
      </c>
      <c r="M116" s="203" t="s">
        <v>16</v>
      </c>
      <c r="N116" s="203" t="str">
        <f>VLOOKUP(B116,'HECVAT - Full | Vendor Response'!A:E,3,FALSE)</f>
        <v>Yes</v>
      </c>
      <c r="O116" s="203" t="str">
        <f>IF(LEN(VLOOKUP(B116,'Analyst Report'!$A:$I,7,FALSE))=0,"",VLOOKUP(B116,'Analyst Report'!$A:$I,7,FALSE))</f>
        <v/>
      </c>
      <c r="P116" s="203">
        <f t="shared" si="5"/>
        <v>1</v>
      </c>
      <c r="Q116" s="203">
        <v>20</v>
      </c>
      <c r="R116" s="203">
        <f>IF(LEN(VLOOKUP(B116,'Analyst Report'!$A$30:$I$287,8,FALSE))=0,"",VLOOKUP(B116,'Analyst Report'!$A$30:$I$287,8,FALSE))</f>
        <v>20</v>
      </c>
      <c r="S116" s="203">
        <f t="shared" si="8"/>
        <v>20</v>
      </c>
      <c r="T116" s="203">
        <f t="shared" si="6"/>
        <v>20</v>
      </c>
      <c r="U116" s="202" t="s">
        <v>2400</v>
      </c>
      <c r="V116" s="202" t="s">
        <v>2400</v>
      </c>
      <c r="W116" s="202" t="s">
        <v>2400</v>
      </c>
      <c r="X116" s="202" t="s">
        <v>2400</v>
      </c>
      <c r="Y116" s="202" t="s">
        <v>2400</v>
      </c>
      <c r="Z116" s="202" t="s">
        <v>2400</v>
      </c>
      <c r="AA116" s="202" t="s">
        <v>2400</v>
      </c>
      <c r="AB116" s="202" t="s">
        <v>2400</v>
      </c>
    </row>
    <row r="117" spans="1:28" ht="409.6" x14ac:dyDescent="0.2">
      <c r="A117" s="210">
        <f t="shared" si="9"/>
        <v>100</v>
      </c>
      <c r="B117" s="217" t="s">
        <v>202</v>
      </c>
      <c r="C117" s="211" t="s">
        <v>1799</v>
      </c>
      <c r="D117" s="211"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206" t="s">
        <v>2400</v>
      </c>
      <c r="F117" s="206" t="s">
        <v>2509</v>
      </c>
      <c r="G117" s="206" t="s">
        <v>2510</v>
      </c>
      <c r="H117" s="218" t="s">
        <v>2361</v>
      </c>
      <c r="I117" s="218" t="s">
        <v>2334</v>
      </c>
      <c r="J117" s="205" t="str">
        <f t="shared" si="7"/>
        <v>FALSE</v>
      </c>
      <c r="K117" s="214">
        <v>1</v>
      </c>
      <c r="L117" s="205" t="s">
        <v>1765</v>
      </c>
      <c r="M117" s="203" t="s">
        <v>16</v>
      </c>
      <c r="N117" s="203" t="str">
        <f>VLOOKUP(B117,'HECVAT - Full | Vendor Response'!A:E,3,FALSE)</f>
        <v>Yes</v>
      </c>
      <c r="O117" s="203" t="str">
        <f>IF(LEN(VLOOKUP(B117,'Analyst Report'!$A:$I,7,FALSE))=0,"",VLOOKUP(B117,'Analyst Report'!$A:$I,7,FALSE))</f>
        <v/>
      </c>
      <c r="P117" s="203">
        <f t="shared" si="5"/>
        <v>1</v>
      </c>
      <c r="Q117" s="203">
        <v>20</v>
      </c>
      <c r="R117" s="203">
        <f>IF(LEN(VLOOKUP(B117,'Analyst Report'!$A$30:$I$287,8,FALSE))=0,"",VLOOKUP(B117,'Analyst Report'!$A$30:$I$287,8,FALSE))</f>
        <v>20</v>
      </c>
      <c r="S117" s="203">
        <f t="shared" si="8"/>
        <v>20</v>
      </c>
      <c r="T117" s="203">
        <f t="shared" si="6"/>
        <v>20</v>
      </c>
      <c r="U117" s="202" t="s">
        <v>2400</v>
      </c>
      <c r="V117" s="202" t="s">
        <v>2400</v>
      </c>
      <c r="W117" s="202" t="s">
        <v>2400</v>
      </c>
      <c r="X117" s="202" t="s">
        <v>2400</v>
      </c>
      <c r="Y117" s="202" t="s">
        <v>2400</v>
      </c>
      <c r="Z117" s="202" t="s">
        <v>2400</v>
      </c>
      <c r="AA117" s="202" t="s">
        <v>2400</v>
      </c>
      <c r="AB117" s="202" t="s">
        <v>2400</v>
      </c>
    </row>
    <row r="118" spans="1:28" ht="210" x14ac:dyDescent="0.2">
      <c r="A118" s="210">
        <f t="shared" si="9"/>
        <v>101</v>
      </c>
      <c r="B118" s="217" t="s">
        <v>203</v>
      </c>
      <c r="C118" s="211" t="s">
        <v>80</v>
      </c>
      <c r="D118" s="211"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29" t="s">
        <v>2400</v>
      </c>
      <c r="F118" s="229" t="s">
        <v>2940</v>
      </c>
      <c r="G118" s="229" t="s">
        <v>2939</v>
      </c>
      <c r="H118" s="222" t="s">
        <v>2930</v>
      </c>
      <c r="I118" s="222" t="s">
        <v>2905</v>
      </c>
      <c r="J118" s="205" t="str">
        <f t="shared" si="7"/>
        <v>FALSE</v>
      </c>
      <c r="K118" s="214">
        <v>1</v>
      </c>
      <c r="L118" s="205" t="s">
        <v>1765</v>
      </c>
      <c r="M118" s="203" t="s">
        <v>16</v>
      </c>
      <c r="N118" s="203" t="str">
        <f>VLOOKUP(B118,'HECVAT - Full | Vendor Response'!A:E,3,FALSE)</f>
        <v>Yes</v>
      </c>
      <c r="O118" s="203" t="str">
        <f>IF(LEN(VLOOKUP(B118,'Analyst Report'!$A:$I,7,FALSE))=0,"",VLOOKUP(B118,'Analyst Report'!$A:$I,7,FALSE))</f>
        <v/>
      </c>
      <c r="P118" s="203">
        <f t="shared" si="5"/>
        <v>1</v>
      </c>
      <c r="Q118" s="203">
        <v>15</v>
      </c>
      <c r="R118" s="203">
        <f>IF(LEN(VLOOKUP(B118,'Analyst Report'!$A$30:$I$287,8,FALSE))=0,"",VLOOKUP(B118,'Analyst Report'!$A$30:$I$287,8,FALSE))</f>
        <v>15</v>
      </c>
      <c r="S118" s="203">
        <f t="shared" si="8"/>
        <v>15</v>
      </c>
      <c r="T118" s="203">
        <f t="shared" si="6"/>
        <v>15</v>
      </c>
      <c r="U118" s="202" t="s">
        <v>2400</v>
      </c>
      <c r="V118" s="202" t="s">
        <v>2400</v>
      </c>
      <c r="W118" s="202" t="s">
        <v>2400</v>
      </c>
      <c r="X118" s="202" t="s">
        <v>2400</v>
      </c>
      <c r="Y118" s="202" t="s">
        <v>2400</v>
      </c>
      <c r="Z118" s="202" t="s">
        <v>2400</v>
      </c>
      <c r="AA118" s="202" t="s">
        <v>2400</v>
      </c>
      <c r="AB118" s="202" t="s">
        <v>2400</v>
      </c>
    </row>
    <row r="119" spans="1:28" ht="195" x14ac:dyDescent="0.2">
      <c r="A119" s="210">
        <f t="shared" si="9"/>
        <v>102</v>
      </c>
      <c r="B119" s="217" t="s">
        <v>204</v>
      </c>
      <c r="C119" s="211" t="s">
        <v>81</v>
      </c>
      <c r="D119" s="211"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29" t="s">
        <v>2400</v>
      </c>
      <c r="F119" s="229" t="s">
        <v>2938</v>
      </c>
      <c r="G119" s="229" t="s">
        <v>2937</v>
      </c>
      <c r="H119" s="222" t="s">
        <v>2931</v>
      </c>
      <c r="I119" s="222" t="s">
        <v>2932</v>
      </c>
      <c r="J119" s="205" t="str">
        <f t="shared" si="7"/>
        <v>FALSE</v>
      </c>
      <c r="K119" s="214">
        <v>1</v>
      </c>
      <c r="L119" s="205" t="s">
        <v>1765</v>
      </c>
      <c r="M119" s="203" t="s">
        <v>16</v>
      </c>
      <c r="N119" s="203" t="str">
        <f>VLOOKUP(B119,'HECVAT - Full | Vendor Response'!A:E,3,FALSE)</f>
        <v>Yes</v>
      </c>
      <c r="O119" s="203" t="str">
        <f>IF(LEN(VLOOKUP(B119,'Analyst Report'!$A:$I,7,FALSE))=0,"",VLOOKUP(B119,'Analyst Report'!$A:$I,7,FALSE))</f>
        <v/>
      </c>
      <c r="P119" s="203">
        <f t="shared" si="5"/>
        <v>1</v>
      </c>
      <c r="Q119" s="203">
        <v>15</v>
      </c>
      <c r="R119" s="203">
        <f>IF(LEN(VLOOKUP(B119,'Analyst Report'!$A$30:$I$287,8,FALSE))=0,"",VLOOKUP(B119,'Analyst Report'!$A$30:$I$287,8,FALSE))</f>
        <v>15</v>
      </c>
      <c r="S119" s="203">
        <f t="shared" si="8"/>
        <v>15</v>
      </c>
      <c r="T119" s="203">
        <f t="shared" si="6"/>
        <v>15</v>
      </c>
      <c r="U119" s="202" t="s">
        <v>2400</v>
      </c>
      <c r="V119" s="202" t="s">
        <v>2400</v>
      </c>
      <c r="W119" s="202" t="s">
        <v>2400</v>
      </c>
      <c r="X119" s="202" t="s">
        <v>2400</v>
      </c>
      <c r="Y119" s="202" t="s">
        <v>2400</v>
      </c>
      <c r="Z119" s="202" t="s">
        <v>2400</v>
      </c>
      <c r="AA119" s="202" t="s">
        <v>2400</v>
      </c>
      <c r="AB119" s="202" t="s">
        <v>2400</v>
      </c>
    </row>
    <row r="120" spans="1:28" ht="225" x14ac:dyDescent="0.2">
      <c r="A120" s="210">
        <f t="shared" si="9"/>
        <v>103</v>
      </c>
      <c r="B120" s="211" t="s">
        <v>205</v>
      </c>
      <c r="C120" s="211" t="s">
        <v>437</v>
      </c>
      <c r="D120" s="211" t="str">
        <f>VLOOKUP(B120,'HECVAT - Full | Vendor Response'!A$3:D$319,4,TRUE)</f>
        <v>Instructure deploys a configuration management system which monitors for file drift or skew and will replace a skewed file with a gold copy on a regular basis.</v>
      </c>
      <c r="E120" s="204" t="s">
        <v>2400</v>
      </c>
      <c r="F120" s="204" t="s">
        <v>2933</v>
      </c>
      <c r="G120" s="204" t="s">
        <v>2934</v>
      </c>
      <c r="H120" s="216" t="s">
        <v>2935</v>
      </c>
      <c r="I120" s="216" t="s">
        <v>2936</v>
      </c>
      <c r="J120" s="205" t="str">
        <f>IF(S120&gt;20,"TRUE","FALSE")</f>
        <v>TRUE</v>
      </c>
      <c r="K120" s="214">
        <v>1</v>
      </c>
      <c r="L120" s="205" t="s">
        <v>1765</v>
      </c>
      <c r="M120" s="203" t="s">
        <v>16</v>
      </c>
      <c r="N120" s="203" t="str">
        <f>VLOOKUP(B120,'HECVAT - Full | Vendor Response'!A:E,3,FALSE)</f>
        <v>Yes</v>
      </c>
      <c r="O120" s="203" t="str">
        <f>IF(LEN(VLOOKUP(B120,'Analyst Report'!$A:$I,7,FALSE))=0,"",VLOOKUP(B120,'Analyst Report'!$A:$I,7,FALSE))</f>
        <v/>
      </c>
      <c r="P120" s="203">
        <f>IF((O120=""),(IF(ISNUMBER(FIND(M120,N120)),1,0)),(IF(ISNUMBER(FIND(M120,O120)),1,0)))</f>
        <v>1</v>
      </c>
      <c r="Q120" s="203">
        <v>25</v>
      </c>
      <c r="R120" s="203">
        <f>IF(LEN(VLOOKUP(B120,'Analyst Report'!$A$30:$I$287,8,FALSE))=0,"",VLOOKUP(B120,'Analyst Report'!$A$30:$I$287,8,FALSE))</f>
        <v>25</v>
      </c>
      <c r="S120" s="203">
        <f t="shared" si="8"/>
        <v>25</v>
      </c>
      <c r="T120" s="203">
        <f>P120*S120</f>
        <v>25</v>
      </c>
      <c r="U120" s="202" t="s">
        <v>2400</v>
      </c>
      <c r="V120" s="202" t="s">
        <v>2400</v>
      </c>
      <c r="W120" s="202" t="s">
        <v>2400</v>
      </c>
      <c r="X120" s="202" t="s">
        <v>2400</v>
      </c>
      <c r="Y120" s="202" t="s">
        <v>2400</v>
      </c>
      <c r="Z120" s="202" t="s">
        <v>2400</v>
      </c>
      <c r="AA120" s="202" t="s">
        <v>2400</v>
      </c>
      <c r="AB120" s="202" t="s">
        <v>2400</v>
      </c>
    </row>
    <row r="121" spans="1:28" ht="255" x14ac:dyDescent="0.2">
      <c r="A121" s="210">
        <f t="shared" si="9"/>
        <v>104</v>
      </c>
      <c r="B121" s="211" t="s">
        <v>206</v>
      </c>
      <c r="C121" s="211" t="s">
        <v>2549</v>
      </c>
      <c r="D121" s="211"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204" t="s">
        <v>2400</v>
      </c>
      <c r="F121" s="204" t="s">
        <v>2550</v>
      </c>
      <c r="G121" s="204" t="s">
        <v>2551</v>
      </c>
      <c r="H121" s="216" t="s">
        <v>2491</v>
      </c>
      <c r="I121" s="216" t="s">
        <v>2345</v>
      </c>
      <c r="J121" s="205" t="str">
        <f>IF(S121&gt;20,"TRUE","FALSE")</f>
        <v>FALSE</v>
      </c>
      <c r="K121" s="214">
        <v>1</v>
      </c>
      <c r="L121" s="205" t="s">
        <v>1772</v>
      </c>
      <c r="M121" s="203" t="s">
        <v>16</v>
      </c>
      <c r="N121" s="203" t="str">
        <f>VLOOKUP(B121,'HECVAT - Full | Vendor Response'!A:E,3,FALSE)</f>
        <v>Yes</v>
      </c>
      <c r="O121" s="203" t="str">
        <f>IF(LEN(VLOOKUP(B121,'Analyst Report'!$A:$I,7,FALSE))=0,"",VLOOKUP(B121,'Analyst Report'!$A:$I,7,FALSE))</f>
        <v/>
      </c>
      <c r="P121" s="203">
        <f>IF((O121=""),(IF(ISNUMBER(FIND(M121,N121)),1,0)),(IF(ISNUMBER(FIND(M121,O121)),1,0)))</f>
        <v>1</v>
      </c>
      <c r="Q121" s="203">
        <v>15</v>
      </c>
      <c r="R121" s="203" t="str">
        <f>IF(LEN(VLOOKUP(B121,'Analyst Report'!$A$30:$I$287,8,FALSE))=0,"",VLOOKUP(B121,'Analyst Report'!$A$30:$I$287,8,FALSE))</f>
        <v/>
      </c>
      <c r="S121" s="203">
        <f t="shared" si="8"/>
        <v>15</v>
      </c>
      <c r="T121" s="203">
        <f>P121*S121</f>
        <v>15</v>
      </c>
      <c r="U121" s="202" t="s">
        <v>2400</v>
      </c>
      <c r="V121" s="202" t="s">
        <v>2400</v>
      </c>
      <c r="W121" s="202" t="s">
        <v>2400</v>
      </c>
      <c r="X121" s="202" t="s">
        <v>2400</v>
      </c>
      <c r="Y121" s="202" t="s">
        <v>2400</v>
      </c>
      <c r="Z121" s="202" t="s">
        <v>2400</v>
      </c>
      <c r="AA121" s="202" t="s">
        <v>2400</v>
      </c>
      <c r="AB121" s="202" t="s">
        <v>2400</v>
      </c>
    </row>
    <row r="122" spans="1:28" ht="409.6" x14ac:dyDescent="0.2">
      <c r="A122" s="210">
        <f t="shared" si="9"/>
        <v>105</v>
      </c>
      <c r="B122" s="211" t="s">
        <v>207</v>
      </c>
      <c r="C122" s="211" t="s">
        <v>2502</v>
      </c>
      <c r="D122" s="211"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29" t="s">
        <v>2400</v>
      </c>
      <c r="F122" s="206" t="s">
        <v>2503</v>
      </c>
      <c r="G122" s="206" t="s">
        <v>2504</v>
      </c>
      <c r="H122" s="218" t="s">
        <v>2505</v>
      </c>
      <c r="I122" s="222" t="s">
        <v>2400</v>
      </c>
      <c r="J122" s="205" t="str">
        <f t="shared" si="7"/>
        <v>FALSE</v>
      </c>
      <c r="K122" s="214">
        <v>1</v>
      </c>
      <c r="L122" s="205" t="s">
        <v>1766</v>
      </c>
      <c r="M122" s="203" t="s">
        <v>16</v>
      </c>
      <c r="N122" s="203" t="str">
        <f>VLOOKUP(B122,'HECVAT - Full | Vendor Response'!A:E,3,FALSE)</f>
        <v>No</v>
      </c>
      <c r="O122" s="203" t="str">
        <f>IF(LEN(VLOOKUP(B122,'Analyst Report'!$A:$I,7,FALSE))=0,"",VLOOKUP(B122,'Analyst Report'!$A:$I,7,FALSE))</f>
        <v/>
      </c>
      <c r="P122" s="203">
        <f t="shared" si="5"/>
        <v>0</v>
      </c>
      <c r="Q122" s="203">
        <v>15</v>
      </c>
      <c r="R122" s="203">
        <f>IF(LEN(VLOOKUP(B122,'Analyst Report'!$A$30:$I$287,8,FALSE))=0,"",VLOOKUP(B122,'Analyst Report'!$A$30:$I$287,8,FALSE))</f>
        <v>15</v>
      </c>
      <c r="S122" s="203">
        <f t="shared" si="8"/>
        <v>15</v>
      </c>
      <c r="T122" s="203">
        <f t="shared" si="6"/>
        <v>0</v>
      </c>
      <c r="U122" s="202" t="s">
        <v>2400</v>
      </c>
      <c r="V122" s="202" t="s">
        <v>2400</v>
      </c>
      <c r="W122" s="202" t="s">
        <v>2400</v>
      </c>
      <c r="X122" s="202" t="s">
        <v>2400</v>
      </c>
      <c r="Y122" s="202" t="s">
        <v>2400</v>
      </c>
      <c r="Z122" s="202" t="s">
        <v>2400</v>
      </c>
      <c r="AA122" s="202" t="s">
        <v>2400</v>
      </c>
      <c r="AB122" s="202" t="s">
        <v>2400</v>
      </c>
    </row>
    <row r="123" spans="1:28" ht="210" x14ac:dyDescent="0.2">
      <c r="A123" s="210">
        <f t="shared" si="9"/>
        <v>106</v>
      </c>
      <c r="B123" s="211" t="s">
        <v>208</v>
      </c>
      <c r="C123" s="211" t="s">
        <v>428</v>
      </c>
      <c r="D123" s="211" t="str">
        <f>VLOOKUP(B123,'HECVAT - Full | Vendor Response'!A$3:D$319,4,TRUE)</f>
        <v>Customer data is not stored on devices configured with non-RFC 1918/4193 (publicly routable) IP addresses.</v>
      </c>
      <c r="E123" s="229" t="s">
        <v>2400</v>
      </c>
      <c r="F123" s="229" t="s">
        <v>2400</v>
      </c>
      <c r="G123" s="229" t="s">
        <v>2716</v>
      </c>
      <c r="H123" s="222" t="s">
        <v>2968</v>
      </c>
      <c r="I123" s="222" t="s">
        <v>2969</v>
      </c>
      <c r="J123" s="205" t="str">
        <f t="shared" si="7"/>
        <v>TRUE</v>
      </c>
      <c r="K123" s="214">
        <v>1</v>
      </c>
      <c r="L123" s="205" t="s">
        <v>1766</v>
      </c>
      <c r="M123" s="203" t="s">
        <v>19</v>
      </c>
      <c r="N123" s="203" t="str">
        <f>VLOOKUP(B123,'HECVAT - Full | Vendor Response'!A:E,3,FALSE)</f>
        <v>No</v>
      </c>
      <c r="O123" s="203" t="str">
        <f>IF(LEN(VLOOKUP(B123,'Analyst Report'!$A:$I,7,FALSE))=0,"",VLOOKUP(B123,'Analyst Report'!$A:$I,7,FALSE))</f>
        <v/>
      </c>
      <c r="P123" s="203">
        <f t="shared" si="5"/>
        <v>1</v>
      </c>
      <c r="Q123" s="203">
        <v>25</v>
      </c>
      <c r="R123" s="203">
        <f>IF(LEN(VLOOKUP(B123,'Analyst Report'!$A$30:$I$287,8,FALSE))=0,"",VLOOKUP(B123,'Analyst Report'!$A$30:$I$287,8,FALSE))</f>
        <v>25</v>
      </c>
      <c r="S123" s="203">
        <f t="shared" si="8"/>
        <v>25</v>
      </c>
      <c r="T123" s="203">
        <f t="shared" si="6"/>
        <v>25</v>
      </c>
      <c r="U123" s="202" t="s">
        <v>2400</v>
      </c>
      <c r="V123" s="202" t="s">
        <v>2400</v>
      </c>
      <c r="W123" s="202" t="s">
        <v>2400</v>
      </c>
      <c r="X123" s="202" t="s">
        <v>2400</v>
      </c>
      <c r="Y123" s="202" t="s">
        <v>2400</v>
      </c>
      <c r="Z123" s="202" t="s">
        <v>2400</v>
      </c>
      <c r="AA123" s="202" t="s">
        <v>2400</v>
      </c>
      <c r="AB123" s="202" t="s">
        <v>2400</v>
      </c>
    </row>
    <row r="124" spans="1:28" ht="165" x14ac:dyDescent="0.2">
      <c r="A124" s="210">
        <f t="shared" si="9"/>
        <v>107</v>
      </c>
      <c r="B124" s="211" t="s">
        <v>209</v>
      </c>
      <c r="C124" s="211" t="s">
        <v>2511</v>
      </c>
      <c r="D124" s="211" t="str">
        <f>VLOOKUP(B124,'HECVAT - Full | Vendor Response'!A$3:D$319,4,TRUE)</f>
        <v>Traffic is encrypted using TLS 1.2 forward-secrecy-compliant ciphers whenever possible. The acceptable cipher list is constantly maintained to ensure that no vulnerabilities are present.</v>
      </c>
      <c r="E124" s="206" t="s">
        <v>2400</v>
      </c>
      <c r="F124" s="206" t="s">
        <v>2512</v>
      </c>
      <c r="G124" s="206" t="s">
        <v>2513</v>
      </c>
      <c r="H124" s="218" t="s">
        <v>2335</v>
      </c>
      <c r="I124" s="218" t="s">
        <v>2336</v>
      </c>
      <c r="J124" s="205" t="str">
        <f t="shared" si="7"/>
        <v>TRUE</v>
      </c>
      <c r="K124" s="214">
        <v>1</v>
      </c>
      <c r="L124" s="205" t="s">
        <v>1766</v>
      </c>
      <c r="M124" s="203" t="s">
        <v>16</v>
      </c>
      <c r="N124" s="203" t="str">
        <f>VLOOKUP(B124,'HECVAT - Full | Vendor Response'!A:E,3,FALSE)</f>
        <v>Yes</v>
      </c>
      <c r="O124" s="203" t="str">
        <f>IF(LEN(VLOOKUP(B124,'Analyst Report'!$A:$I,7,FALSE))=0,"",VLOOKUP(B124,'Analyst Report'!$A:$I,7,FALSE))</f>
        <v/>
      </c>
      <c r="P124" s="203">
        <f t="shared" si="5"/>
        <v>1</v>
      </c>
      <c r="Q124" s="203">
        <v>40</v>
      </c>
      <c r="R124" s="203">
        <f>IF(LEN(VLOOKUP(B124,'Analyst Report'!$A$30:$I$287,8,FALSE))=0,"",VLOOKUP(B124,'Analyst Report'!$A$30:$I$287,8,FALSE))</f>
        <v>40</v>
      </c>
      <c r="S124" s="203">
        <f t="shared" si="8"/>
        <v>40</v>
      </c>
      <c r="T124" s="203">
        <f t="shared" si="6"/>
        <v>40</v>
      </c>
      <c r="U124" s="202" t="s">
        <v>2400</v>
      </c>
      <c r="V124" s="202" t="s">
        <v>2400</v>
      </c>
      <c r="W124" s="202" t="s">
        <v>2400</v>
      </c>
      <c r="X124" s="202" t="s">
        <v>2400</v>
      </c>
      <c r="Y124" s="202" t="s">
        <v>2400</v>
      </c>
      <c r="Z124" s="202" t="s">
        <v>2400</v>
      </c>
      <c r="AA124" s="202" t="s">
        <v>2400</v>
      </c>
      <c r="AB124" s="202" t="s">
        <v>2400</v>
      </c>
    </row>
    <row r="125" spans="1:28" ht="165" x14ac:dyDescent="0.2">
      <c r="A125" s="210">
        <f t="shared" si="9"/>
        <v>108</v>
      </c>
      <c r="B125" s="211" t="s">
        <v>210</v>
      </c>
      <c r="C125" s="211" t="s">
        <v>2514</v>
      </c>
      <c r="D125" s="211" t="str">
        <f>VLOOKUP(B125,'HECVAT - Full | Vendor Response'!A$3:D$319,4,TRUE)</f>
        <v>All data is stored at rest within encrypted volumes using AES 256.</v>
      </c>
      <c r="E125" s="206" t="s">
        <v>2400</v>
      </c>
      <c r="F125" s="206" t="s">
        <v>2515</v>
      </c>
      <c r="G125" s="206" t="s">
        <v>2516</v>
      </c>
      <c r="H125" s="218" t="s">
        <v>2330</v>
      </c>
      <c r="I125" s="218" t="s">
        <v>2337</v>
      </c>
      <c r="J125" s="205" t="str">
        <f t="shared" si="7"/>
        <v>TRUE</v>
      </c>
      <c r="K125" s="214">
        <v>1</v>
      </c>
      <c r="L125" s="205" t="s">
        <v>1766</v>
      </c>
      <c r="M125" s="203" t="s">
        <v>16</v>
      </c>
      <c r="N125" s="203" t="str">
        <f>VLOOKUP(B125,'HECVAT - Full | Vendor Response'!A:E,3,FALSE)</f>
        <v>Yes</v>
      </c>
      <c r="O125" s="203" t="str">
        <f>IF(LEN(VLOOKUP(B125,'Analyst Report'!$A:$I,7,FALSE))=0,"",VLOOKUP(B125,'Analyst Report'!$A:$I,7,FALSE))</f>
        <v/>
      </c>
      <c r="P125" s="203">
        <f t="shared" si="5"/>
        <v>1</v>
      </c>
      <c r="Q125" s="203">
        <v>25</v>
      </c>
      <c r="R125" s="203">
        <f>IF(LEN(VLOOKUP(B125,'Analyst Report'!$A$30:$I$287,8,FALSE))=0,"",VLOOKUP(B125,'Analyst Report'!$A$30:$I$287,8,FALSE))</f>
        <v>25</v>
      </c>
      <c r="S125" s="203">
        <f t="shared" si="8"/>
        <v>25</v>
      </c>
      <c r="T125" s="203">
        <f t="shared" si="6"/>
        <v>25</v>
      </c>
      <c r="U125" s="202" t="s">
        <v>2400</v>
      </c>
      <c r="V125" s="202" t="s">
        <v>2400</v>
      </c>
      <c r="W125" s="202" t="s">
        <v>2400</v>
      </c>
      <c r="X125" s="202" t="s">
        <v>2400</v>
      </c>
      <c r="Y125" s="202" t="s">
        <v>2400</v>
      </c>
      <c r="Z125" s="202" t="s">
        <v>2400</v>
      </c>
      <c r="AA125" s="202" t="s">
        <v>2400</v>
      </c>
      <c r="AB125" s="202" t="s">
        <v>2400</v>
      </c>
    </row>
    <row r="126" spans="1:28" ht="240" x14ac:dyDescent="0.2">
      <c r="A126" s="210">
        <f t="shared" si="9"/>
        <v>109</v>
      </c>
      <c r="B126" s="211" t="s">
        <v>211</v>
      </c>
      <c r="C126" s="211" t="s">
        <v>2653</v>
      </c>
      <c r="D126" s="211" t="str">
        <f>VLOOKUP(B126,'HECVAT - Full | Vendor Response'!A$3:D$319,4,TRUE)</f>
        <v>Instructure utilizes AES with at least 128 bits to encrypt data in transit and to encrypt volumes for data at rest. AES conforms to Annex A to FIPS PUB 140-2. Instructure's cryptographic implementations are not FIPS validated.</v>
      </c>
      <c r="E126" s="229" t="s">
        <v>2400</v>
      </c>
      <c r="F126" s="206" t="s">
        <v>2717</v>
      </c>
      <c r="G126" s="229"/>
      <c r="H126" s="222" t="s">
        <v>2970</v>
      </c>
      <c r="I126" s="222" t="s">
        <v>2971</v>
      </c>
      <c r="J126" s="205" t="str">
        <f t="shared" si="7"/>
        <v>TRUE</v>
      </c>
      <c r="K126" s="214">
        <v>1</v>
      </c>
      <c r="L126" s="205" t="s">
        <v>1766</v>
      </c>
      <c r="M126" s="203" t="s">
        <v>16</v>
      </c>
      <c r="N126" s="203" t="str">
        <f>VLOOKUP(B126,'HECVAT - Full | Vendor Response'!A:E,3,FALSE)</f>
        <v>Yes</v>
      </c>
      <c r="O126" s="203" t="str">
        <f>IF(LEN(VLOOKUP(B126,'Analyst Report'!$A:$I,7,FALSE))=0,"",VLOOKUP(B126,'Analyst Report'!$A:$I,7,FALSE))</f>
        <v/>
      </c>
      <c r="P126" s="203">
        <f t="shared" si="5"/>
        <v>1</v>
      </c>
      <c r="Q126" s="203">
        <v>25</v>
      </c>
      <c r="R126" s="203">
        <f>IF(LEN(VLOOKUP(B126,'Analyst Report'!$A$30:$I$287,8,FALSE))=0,"",VLOOKUP(B126,'Analyst Report'!$A$30:$I$287,8,FALSE))</f>
        <v>25</v>
      </c>
      <c r="S126" s="203">
        <f t="shared" si="8"/>
        <v>25</v>
      </c>
      <c r="T126" s="203">
        <f t="shared" si="6"/>
        <v>25</v>
      </c>
      <c r="U126" s="202" t="s">
        <v>2400</v>
      </c>
      <c r="V126" s="202" t="s">
        <v>2400</v>
      </c>
      <c r="W126" s="202" t="s">
        <v>2400</v>
      </c>
      <c r="X126" s="202" t="s">
        <v>2400</v>
      </c>
      <c r="Y126" s="202" t="s">
        <v>2400</v>
      </c>
      <c r="Z126" s="202" t="s">
        <v>2400</v>
      </c>
      <c r="AA126" s="202" t="s">
        <v>2400</v>
      </c>
      <c r="AB126" s="202" t="s">
        <v>2400</v>
      </c>
    </row>
    <row r="127" spans="1:28" ht="409.6" x14ac:dyDescent="0.2">
      <c r="A127" s="210">
        <f t="shared" si="9"/>
        <v>110</v>
      </c>
      <c r="B127" s="211" t="s">
        <v>212</v>
      </c>
      <c r="C127" s="211" t="s">
        <v>2654</v>
      </c>
      <c r="D127" s="211"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29" t="s">
        <v>2400</v>
      </c>
      <c r="F127" s="206" t="s">
        <v>2718</v>
      </c>
      <c r="G127" s="229" t="s">
        <v>2721</v>
      </c>
      <c r="H127" s="222" t="s">
        <v>2972</v>
      </c>
      <c r="I127" s="222" t="s">
        <v>2338</v>
      </c>
      <c r="J127" s="205" t="str">
        <f t="shared" si="7"/>
        <v>FALSE</v>
      </c>
      <c r="K127" s="214">
        <v>1</v>
      </c>
      <c r="L127" s="205" t="s">
        <v>1766</v>
      </c>
      <c r="M127" s="203" t="s">
        <v>16</v>
      </c>
      <c r="N127" s="203" t="str">
        <f>VLOOKUP(B127,'HECVAT - Full | Vendor Response'!A:E,3,FALSE)</f>
        <v>Yes</v>
      </c>
      <c r="O127" s="203" t="str">
        <f>IF(LEN(VLOOKUP(B127,'Analyst Report'!$A:$I,7,FALSE))=0,"",VLOOKUP(B127,'Analyst Report'!$A:$I,7,FALSE))</f>
        <v/>
      </c>
      <c r="P127" s="203">
        <f t="shared" si="5"/>
        <v>1</v>
      </c>
      <c r="Q127" s="203">
        <v>20</v>
      </c>
      <c r="R127" s="203">
        <f>IF(LEN(VLOOKUP(B127,'Analyst Report'!$A$30:$I$287,8,FALSE))=0,"",VLOOKUP(B127,'Analyst Report'!$A$30:$I$287,8,FALSE))</f>
        <v>20</v>
      </c>
      <c r="S127" s="203">
        <f t="shared" si="8"/>
        <v>20</v>
      </c>
      <c r="T127" s="203">
        <f t="shared" si="6"/>
        <v>20</v>
      </c>
      <c r="U127" s="202" t="s">
        <v>2400</v>
      </c>
      <c r="V127" s="202" t="s">
        <v>2400</v>
      </c>
      <c r="W127" s="202" t="s">
        <v>2400</v>
      </c>
      <c r="X127" s="202" t="s">
        <v>2400</v>
      </c>
      <c r="Y127" s="202" t="s">
        <v>2400</v>
      </c>
      <c r="Z127" s="202" t="s">
        <v>2400</v>
      </c>
      <c r="AA127" s="202" t="s">
        <v>2400</v>
      </c>
      <c r="AB127" s="202" t="s">
        <v>2400</v>
      </c>
    </row>
    <row r="128" spans="1:28" ht="195" x14ac:dyDescent="0.2">
      <c r="A128" s="210">
        <f t="shared" si="9"/>
        <v>111</v>
      </c>
      <c r="B128" s="211" t="s">
        <v>213</v>
      </c>
      <c r="C128" s="211" t="s">
        <v>2255</v>
      </c>
      <c r="D128" s="211" t="str">
        <f>VLOOKUP(B128,'HECVAT - Full | Vendor Response'!A$3:D$319,4,TRUE)</f>
        <v>Per Instructure's standard Terms and Conditions, all data is available for 90 days following expiration or termination of the contract.</v>
      </c>
      <c r="E128" s="229" t="s">
        <v>2400</v>
      </c>
      <c r="F128" s="206" t="s">
        <v>2720</v>
      </c>
      <c r="G128" s="229" t="s">
        <v>2719</v>
      </c>
      <c r="H128" s="222" t="s">
        <v>2972</v>
      </c>
      <c r="I128" s="222" t="s">
        <v>2338</v>
      </c>
      <c r="J128" s="205" t="str">
        <f t="shared" si="7"/>
        <v>TRUE</v>
      </c>
      <c r="K128" s="214">
        <v>1</v>
      </c>
      <c r="L128" s="205" t="s">
        <v>1766</v>
      </c>
      <c r="M128" s="203" t="s">
        <v>16</v>
      </c>
      <c r="N128" s="203" t="str">
        <f>VLOOKUP(B128,'HECVAT - Full | Vendor Response'!A:E,3,FALSE)</f>
        <v>Yes</v>
      </c>
      <c r="O128" s="203" t="str">
        <f>IF(LEN(VLOOKUP(B128,'Analyst Report'!$A:$I,7,FALSE))=0,"",VLOOKUP(B128,'Analyst Report'!$A:$I,7,FALSE))</f>
        <v/>
      </c>
      <c r="P128" s="203">
        <f t="shared" si="5"/>
        <v>1</v>
      </c>
      <c r="Q128" s="203">
        <v>25</v>
      </c>
      <c r="R128" s="203">
        <f>IF(LEN(VLOOKUP(B128,'Analyst Report'!$A$30:$I$287,8,FALSE))=0,"",VLOOKUP(B128,'Analyst Report'!$A$30:$I$287,8,FALSE))</f>
        <v>25</v>
      </c>
      <c r="S128" s="203">
        <f t="shared" si="8"/>
        <v>25</v>
      </c>
      <c r="T128" s="203">
        <f t="shared" si="6"/>
        <v>25</v>
      </c>
      <c r="U128" s="202" t="s">
        <v>2400</v>
      </c>
      <c r="V128" s="202" t="s">
        <v>2400</v>
      </c>
      <c r="W128" s="202" t="s">
        <v>2400</v>
      </c>
      <c r="X128" s="202" t="s">
        <v>2400</v>
      </c>
      <c r="Y128" s="202" t="s">
        <v>2400</v>
      </c>
      <c r="Z128" s="202" t="s">
        <v>2400</v>
      </c>
      <c r="AA128" s="202" t="s">
        <v>2400</v>
      </c>
      <c r="AB128" s="202" t="s">
        <v>2400</v>
      </c>
    </row>
    <row r="129" spans="1:28" ht="342" x14ac:dyDescent="0.2">
      <c r="A129" s="210">
        <f t="shared" si="9"/>
        <v>112</v>
      </c>
      <c r="B129" s="211" t="s">
        <v>214</v>
      </c>
      <c r="C129" s="211" t="s">
        <v>2517</v>
      </c>
      <c r="D129" s="211"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206" t="s">
        <v>2400</v>
      </c>
      <c r="F129" s="206" t="s">
        <v>2518</v>
      </c>
      <c r="G129" s="206" t="s">
        <v>2519</v>
      </c>
      <c r="H129" s="218" t="s">
        <v>2362</v>
      </c>
      <c r="I129" s="218" t="s">
        <v>2338</v>
      </c>
      <c r="J129" s="205" t="str">
        <f t="shared" si="7"/>
        <v>FALSE</v>
      </c>
      <c r="K129" s="214">
        <v>1</v>
      </c>
      <c r="L129" s="205" t="s">
        <v>1766</v>
      </c>
      <c r="M129" s="203" t="s">
        <v>16</v>
      </c>
      <c r="N129" s="203" t="str">
        <f>VLOOKUP(B129,'HECVAT - Full | Vendor Response'!A:E,3,FALSE)</f>
        <v>Yes</v>
      </c>
      <c r="O129" s="203" t="str">
        <f>IF(LEN(VLOOKUP(B129,'Analyst Report'!$A:$I,7,FALSE))=0,"",VLOOKUP(B129,'Analyst Report'!$A:$I,7,FALSE))</f>
        <v/>
      </c>
      <c r="P129" s="203">
        <f t="shared" si="5"/>
        <v>1</v>
      </c>
      <c r="Q129" s="203">
        <v>20</v>
      </c>
      <c r="R129" s="203">
        <f>IF(LEN(VLOOKUP(B129,'Analyst Report'!$A$30:$I$287,8,FALSE))=0,"",VLOOKUP(B129,'Analyst Report'!$A$30:$I$287,8,FALSE))</f>
        <v>20</v>
      </c>
      <c r="S129" s="203">
        <f t="shared" si="8"/>
        <v>20</v>
      </c>
      <c r="T129" s="203">
        <f t="shared" si="6"/>
        <v>20</v>
      </c>
      <c r="U129" s="202" t="s">
        <v>2400</v>
      </c>
      <c r="V129" s="202" t="s">
        <v>2400</v>
      </c>
      <c r="W129" s="202" t="s">
        <v>2400</v>
      </c>
      <c r="X129" s="202" t="s">
        <v>2400</v>
      </c>
      <c r="Y129" s="202" t="s">
        <v>2400</v>
      </c>
      <c r="Z129" s="202" t="s">
        <v>2400</v>
      </c>
      <c r="AA129" s="202" t="s">
        <v>2400</v>
      </c>
      <c r="AB129" s="202" t="s">
        <v>2400</v>
      </c>
    </row>
    <row r="130" spans="1:28" ht="356" x14ac:dyDescent="0.2">
      <c r="A130" s="210">
        <f t="shared" si="9"/>
        <v>113</v>
      </c>
      <c r="B130" s="211" t="s">
        <v>215</v>
      </c>
      <c r="C130" s="211" t="s">
        <v>2256</v>
      </c>
      <c r="D130" s="211"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29" t="s">
        <v>2400</v>
      </c>
      <c r="F130" s="229" t="s">
        <v>2722</v>
      </c>
      <c r="G130" s="229" t="s">
        <v>2723</v>
      </c>
      <c r="H130" s="222" t="s">
        <v>2973</v>
      </c>
      <c r="I130" s="222" t="s">
        <v>2974</v>
      </c>
      <c r="J130" s="205" t="str">
        <f t="shared" si="7"/>
        <v>FALSE</v>
      </c>
      <c r="K130" s="214">
        <v>1</v>
      </c>
      <c r="L130" s="205" t="s">
        <v>1766</v>
      </c>
      <c r="M130" s="203" t="s">
        <v>16</v>
      </c>
      <c r="N130" s="203" t="str">
        <f>VLOOKUP(B130,'HECVAT - Full | Vendor Response'!A:E,3,FALSE)</f>
        <v>Yes</v>
      </c>
      <c r="O130" s="203" t="str">
        <f>IF(LEN(VLOOKUP(B130,'Analyst Report'!$A:$I,7,FALSE))=0,"",VLOOKUP(B130,'Analyst Report'!$A:$I,7,FALSE))</f>
        <v/>
      </c>
      <c r="P130" s="203">
        <f t="shared" si="5"/>
        <v>1</v>
      </c>
      <c r="Q130" s="203">
        <v>15</v>
      </c>
      <c r="R130" s="203">
        <f>IF(LEN(VLOOKUP(B130,'Analyst Report'!$A$30:$I$287,8,FALSE))=0,"",VLOOKUP(B130,'Analyst Report'!$A$30:$I$287,8,FALSE))</f>
        <v>15</v>
      </c>
      <c r="S130" s="203">
        <f t="shared" si="8"/>
        <v>15</v>
      </c>
      <c r="T130" s="203">
        <f t="shared" si="6"/>
        <v>15</v>
      </c>
      <c r="U130" s="202" t="s">
        <v>2400</v>
      </c>
      <c r="V130" s="202" t="s">
        <v>2400</v>
      </c>
      <c r="W130" s="202" t="s">
        <v>2400</v>
      </c>
      <c r="X130" s="202" t="s">
        <v>2400</v>
      </c>
      <c r="Y130" s="202" t="s">
        <v>2400</v>
      </c>
      <c r="Z130" s="202" t="s">
        <v>2400</v>
      </c>
      <c r="AA130" s="202" t="s">
        <v>2400</v>
      </c>
      <c r="AB130" s="202" t="s">
        <v>2400</v>
      </c>
    </row>
    <row r="131" spans="1:28" ht="370" x14ac:dyDescent="0.2">
      <c r="A131" s="210">
        <f t="shared" si="9"/>
        <v>114</v>
      </c>
      <c r="B131" s="211" t="s">
        <v>216</v>
      </c>
      <c r="C131" s="211" t="s">
        <v>78</v>
      </c>
      <c r="D131" s="211"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9" t="s">
        <v>2400</v>
      </c>
      <c r="F131" s="229" t="s">
        <v>2724</v>
      </c>
      <c r="G131" s="229" t="s">
        <v>2725</v>
      </c>
      <c r="H131" s="222" t="s">
        <v>2975</v>
      </c>
      <c r="I131" s="222" t="s">
        <v>2974</v>
      </c>
      <c r="J131" s="205" t="str">
        <f t="shared" si="7"/>
        <v>TRUE</v>
      </c>
      <c r="K131" s="214">
        <v>1</v>
      </c>
      <c r="L131" s="205" t="s">
        <v>1766</v>
      </c>
      <c r="M131" s="203" t="s">
        <v>16</v>
      </c>
      <c r="N131" s="203" t="str">
        <f>VLOOKUP(B131,'HECVAT - Full | Vendor Response'!A:E,3,FALSE)</f>
        <v>Yes</v>
      </c>
      <c r="O131" s="203" t="str">
        <f>IF(LEN(VLOOKUP(B131,'Analyst Report'!$A:$I,7,FALSE))=0,"",VLOOKUP(B131,'Analyst Report'!$A:$I,7,FALSE))</f>
        <v/>
      </c>
      <c r="P131" s="203">
        <f t="shared" si="5"/>
        <v>1</v>
      </c>
      <c r="Q131" s="203">
        <v>25</v>
      </c>
      <c r="R131" s="203">
        <f>IF(LEN(VLOOKUP(B131,'Analyst Report'!$A$30:$I$287,8,FALSE))=0,"",VLOOKUP(B131,'Analyst Report'!$A$30:$I$287,8,FALSE))</f>
        <v>25</v>
      </c>
      <c r="S131" s="203">
        <f t="shared" si="8"/>
        <v>25</v>
      </c>
      <c r="T131" s="203">
        <f t="shared" si="6"/>
        <v>25</v>
      </c>
      <c r="U131" s="202" t="s">
        <v>2400</v>
      </c>
      <c r="V131" s="202" t="s">
        <v>2400</v>
      </c>
      <c r="W131" s="202" t="s">
        <v>2400</v>
      </c>
      <c r="X131" s="202" t="s">
        <v>2400</v>
      </c>
      <c r="Y131" s="202" t="s">
        <v>2400</v>
      </c>
      <c r="Z131" s="202" t="s">
        <v>2400</v>
      </c>
      <c r="AA131" s="202" t="s">
        <v>2400</v>
      </c>
      <c r="AB131" s="202" t="s">
        <v>2400</v>
      </c>
    </row>
    <row r="132" spans="1:28" ht="165" x14ac:dyDescent="0.2">
      <c r="A132" s="210">
        <f t="shared" si="9"/>
        <v>115</v>
      </c>
      <c r="B132" s="211" t="s">
        <v>217</v>
      </c>
      <c r="C132" s="211" t="s">
        <v>79</v>
      </c>
      <c r="D132" s="211" t="str">
        <f>VLOOKUP(B132,'HECVAT - Full | Vendor Response'!A$3:D$319,4,TRUE)</f>
        <v>See DATA-07</v>
      </c>
      <c r="E132" s="229" t="s">
        <v>2400</v>
      </c>
      <c r="F132" s="229" t="s">
        <v>2726</v>
      </c>
      <c r="G132" s="229" t="s">
        <v>2727</v>
      </c>
      <c r="H132" s="222" t="s">
        <v>2975</v>
      </c>
      <c r="I132" s="222" t="s">
        <v>2974</v>
      </c>
      <c r="J132" s="205" t="str">
        <f t="shared" si="7"/>
        <v>FALSE</v>
      </c>
      <c r="K132" s="214">
        <v>1</v>
      </c>
      <c r="L132" s="205" t="s">
        <v>1766</v>
      </c>
      <c r="M132" s="203" t="s">
        <v>16</v>
      </c>
      <c r="N132" s="203" t="str">
        <f>VLOOKUP(B132,'HECVAT - Full | Vendor Response'!A:E,3,FALSE)</f>
        <v>Yes</v>
      </c>
      <c r="O132" s="203" t="str">
        <f>IF(LEN(VLOOKUP(B132,'Analyst Report'!$A:$I,7,FALSE))=0,"",VLOOKUP(B132,'Analyst Report'!$A:$I,7,FALSE))</f>
        <v/>
      </c>
      <c r="P132" s="203">
        <f t="shared" si="5"/>
        <v>1</v>
      </c>
      <c r="Q132" s="203">
        <v>15</v>
      </c>
      <c r="R132" s="203">
        <f>IF(LEN(VLOOKUP(B132,'Analyst Report'!$A$30:$I$287,8,FALSE))=0,"",VLOOKUP(B132,'Analyst Report'!$A$30:$I$287,8,FALSE))</f>
        <v>15</v>
      </c>
      <c r="S132" s="203">
        <f t="shared" si="8"/>
        <v>15</v>
      </c>
      <c r="T132" s="203">
        <f t="shared" si="6"/>
        <v>15</v>
      </c>
      <c r="U132" s="202" t="s">
        <v>2400</v>
      </c>
      <c r="V132" s="202" t="s">
        <v>2400</v>
      </c>
      <c r="W132" s="202" t="s">
        <v>2400</v>
      </c>
      <c r="X132" s="202" t="s">
        <v>2400</v>
      </c>
      <c r="Y132" s="202" t="s">
        <v>2400</v>
      </c>
      <c r="Z132" s="202" t="s">
        <v>2400</v>
      </c>
      <c r="AA132" s="202" t="s">
        <v>2400</v>
      </c>
      <c r="AB132" s="202" t="s">
        <v>2400</v>
      </c>
    </row>
    <row r="133" spans="1:28" ht="285" x14ac:dyDescent="0.2">
      <c r="A133" s="210">
        <f t="shared" si="9"/>
        <v>116</v>
      </c>
      <c r="B133" s="211" t="s">
        <v>218</v>
      </c>
      <c r="C133" s="211" t="s">
        <v>2520</v>
      </c>
      <c r="D133" s="211"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206" t="s">
        <v>2655</v>
      </c>
      <c r="F133" s="206" t="s">
        <v>2521</v>
      </c>
      <c r="G133" s="206" t="s">
        <v>2254</v>
      </c>
      <c r="H133" s="218" t="s">
        <v>2522</v>
      </c>
      <c r="I133" s="218" t="s">
        <v>2339</v>
      </c>
      <c r="J133" s="205" t="str">
        <f t="shared" si="7"/>
        <v>FALSE</v>
      </c>
      <c r="K133" s="214">
        <f>IF(N132="Yes",1,0)</f>
        <v>1</v>
      </c>
      <c r="L133" s="205" t="s">
        <v>1766</v>
      </c>
      <c r="M133" s="203" t="s">
        <v>16</v>
      </c>
      <c r="N133" s="203" t="str">
        <f>VLOOKUP(B133,'HECVAT - Full | Vendor Response'!A:E,3,FALSE)</f>
        <v>Yes</v>
      </c>
      <c r="O133" s="203" t="str">
        <f>IF(LEN(VLOOKUP(B133,'Analyst Report'!$A:$I,7,FALSE))=0,"",VLOOKUP(B133,'Analyst Report'!$A:$I,7,FALSE))</f>
        <v/>
      </c>
      <c r="P133" s="203">
        <f t="shared" si="5"/>
        <v>1</v>
      </c>
      <c r="Q133" s="203">
        <v>15</v>
      </c>
      <c r="R133" s="203">
        <f>IF(LEN(VLOOKUP(B133,'Analyst Report'!$A$30:$I$287,8,FALSE))=0,"",VLOOKUP(B133,'Analyst Report'!$A$30:$I$287,8,FALSE))</f>
        <v>15</v>
      </c>
      <c r="S133" s="203">
        <f t="shared" si="8"/>
        <v>15</v>
      </c>
      <c r="T133" s="203">
        <f t="shared" si="6"/>
        <v>15</v>
      </c>
      <c r="U133" s="202" t="s">
        <v>2400</v>
      </c>
      <c r="V133" s="202" t="s">
        <v>2400</v>
      </c>
      <c r="W133" s="202" t="s">
        <v>2400</v>
      </c>
      <c r="X133" s="202" t="s">
        <v>2400</v>
      </c>
      <c r="Y133" s="202" t="s">
        <v>2400</v>
      </c>
      <c r="Z133" s="202" t="s">
        <v>2400</v>
      </c>
      <c r="AA133" s="202" t="s">
        <v>2400</v>
      </c>
      <c r="AB133" s="202" t="s">
        <v>2400</v>
      </c>
    </row>
    <row r="134" spans="1:28" ht="409.6" x14ac:dyDescent="0.2">
      <c r="A134" s="210">
        <f t="shared" si="9"/>
        <v>117</v>
      </c>
      <c r="B134" s="211" t="s">
        <v>219</v>
      </c>
      <c r="C134" s="211" t="s">
        <v>430</v>
      </c>
      <c r="D134" s="211"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34" s="229" t="s">
        <v>2400</v>
      </c>
      <c r="F134" s="229" t="s">
        <v>2728</v>
      </c>
      <c r="G134" s="229" t="s">
        <v>2729</v>
      </c>
      <c r="H134" s="222" t="s">
        <v>2976</v>
      </c>
      <c r="I134" s="222" t="s">
        <v>2977</v>
      </c>
      <c r="J134" s="205" t="str">
        <f t="shared" si="7"/>
        <v>FALSE</v>
      </c>
      <c r="K134" s="214">
        <v>1</v>
      </c>
      <c r="L134" s="205" t="s">
        <v>1766</v>
      </c>
      <c r="M134" s="203" t="s">
        <v>16</v>
      </c>
      <c r="N134" s="203" t="str">
        <f>VLOOKUP(B134,'HECVAT - Full | Vendor Response'!A:E,3,FALSE)</f>
        <v>Yes</v>
      </c>
      <c r="O134" s="203" t="str">
        <f>IF(LEN(VLOOKUP(B134,'Analyst Report'!$A:$I,7,FALSE))=0,"",VLOOKUP(B134,'Analyst Report'!$A:$I,7,FALSE))</f>
        <v/>
      </c>
      <c r="P134" s="203">
        <f t="shared" si="5"/>
        <v>1</v>
      </c>
      <c r="Q134" s="203">
        <v>20</v>
      </c>
      <c r="R134" s="203">
        <f>IF(LEN(VLOOKUP(B134,'Analyst Report'!$A$30:$I$287,8,FALSE))=0,"",VLOOKUP(B134,'Analyst Report'!$A$30:$I$287,8,FALSE))</f>
        <v>20</v>
      </c>
      <c r="S134" s="203">
        <f t="shared" si="8"/>
        <v>20</v>
      </c>
      <c r="T134" s="203">
        <f t="shared" si="6"/>
        <v>20</v>
      </c>
      <c r="U134" s="202" t="s">
        <v>2400</v>
      </c>
      <c r="V134" s="202" t="s">
        <v>2400</v>
      </c>
      <c r="W134" s="202" t="s">
        <v>2400</v>
      </c>
      <c r="X134" s="202" t="s">
        <v>2400</v>
      </c>
      <c r="Y134" s="202" t="s">
        <v>2400</v>
      </c>
      <c r="Z134" s="202" t="s">
        <v>2400</v>
      </c>
      <c r="AA134" s="202" t="s">
        <v>2400</v>
      </c>
      <c r="AB134" s="202" t="s">
        <v>2400</v>
      </c>
    </row>
    <row r="135" spans="1:28" ht="210" x14ac:dyDescent="0.2">
      <c r="A135" s="210">
        <f t="shared" si="9"/>
        <v>118</v>
      </c>
      <c r="B135" s="211" t="s">
        <v>220</v>
      </c>
      <c r="C135" s="211" t="s">
        <v>2257</v>
      </c>
      <c r="D135" s="211" t="str">
        <f>VLOOKUP(B135,'HECVAT - Full | Vendor Response'!A$3:D$319,4,TRUE)</f>
        <v>See DATA-12 and DATA-13</v>
      </c>
      <c r="E135" s="229" t="s">
        <v>2400</v>
      </c>
      <c r="F135" s="229" t="s">
        <v>2733</v>
      </c>
      <c r="G135" s="229" t="s">
        <v>2730</v>
      </c>
      <c r="H135" s="222" t="s">
        <v>2978</v>
      </c>
      <c r="I135" s="222" t="s">
        <v>2979</v>
      </c>
      <c r="J135" s="205" t="str">
        <f t="shared" si="7"/>
        <v>FALSE</v>
      </c>
      <c r="K135" s="214">
        <v>1</v>
      </c>
      <c r="L135" s="205" t="s">
        <v>1766</v>
      </c>
      <c r="M135" s="203" t="s">
        <v>16</v>
      </c>
      <c r="N135" s="203" t="str">
        <f>VLOOKUP(B135,'HECVAT - Full | Vendor Response'!A:E,3,FALSE)</f>
        <v>Yes</v>
      </c>
      <c r="O135" s="203" t="str">
        <f>IF(LEN(VLOOKUP(B135,'Analyst Report'!$A:$I,7,FALSE))=0,"",VLOOKUP(B135,'Analyst Report'!$A:$I,7,FALSE))</f>
        <v/>
      </c>
      <c r="P135" s="203">
        <f t="shared" si="5"/>
        <v>1</v>
      </c>
      <c r="Q135" s="203">
        <v>20</v>
      </c>
      <c r="R135" s="203">
        <f>IF(LEN(VLOOKUP(B135,'Analyst Report'!$A$30:$I$287,8,FALSE))=0,"",VLOOKUP(B135,'Analyst Report'!$A$30:$I$287,8,FALSE))</f>
        <v>20</v>
      </c>
      <c r="S135" s="203">
        <f t="shared" si="8"/>
        <v>20</v>
      </c>
      <c r="T135" s="203">
        <f t="shared" si="6"/>
        <v>20</v>
      </c>
      <c r="U135" s="202" t="s">
        <v>2400</v>
      </c>
      <c r="V135" s="202" t="s">
        <v>2400</v>
      </c>
      <c r="W135" s="202" t="s">
        <v>2400</v>
      </c>
      <c r="X135" s="202" t="s">
        <v>2400</v>
      </c>
      <c r="Y135" s="202" t="s">
        <v>2400</v>
      </c>
      <c r="Z135" s="202" t="s">
        <v>2400</v>
      </c>
      <c r="AA135" s="202" t="s">
        <v>2400</v>
      </c>
      <c r="AB135" s="202" t="s">
        <v>2400</v>
      </c>
    </row>
    <row r="136" spans="1:28" ht="165" x14ac:dyDescent="0.2">
      <c r="A136" s="210">
        <f t="shared" si="9"/>
        <v>119</v>
      </c>
      <c r="B136" s="211" t="s">
        <v>221</v>
      </c>
      <c r="C136" s="211" t="s">
        <v>431</v>
      </c>
      <c r="D136" s="211">
        <f>VLOOKUP(B136,'HECVAT - Full | Vendor Response'!A$3:D$319,4,TRUE)</f>
        <v>0</v>
      </c>
      <c r="E136" s="229" t="s">
        <v>2400</v>
      </c>
      <c r="F136" s="229" t="s">
        <v>2731</v>
      </c>
      <c r="G136" s="229" t="s">
        <v>2732</v>
      </c>
      <c r="H136" s="222" t="s">
        <v>2980</v>
      </c>
      <c r="I136" s="222" t="s">
        <v>2981</v>
      </c>
      <c r="J136" s="205" t="str">
        <f t="shared" si="7"/>
        <v>FALSE</v>
      </c>
      <c r="K136" s="214"/>
      <c r="L136" s="205"/>
      <c r="M136" s="203" t="s">
        <v>16</v>
      </c>
      <c r="N136" s="203" t="str">
        <f>VLOOKUP(B136,'HECVAT - Full | Vendor Response'!A:E,3,FALSE)</f>
        <v>No</v>
      </c>
      <c r="O136" s="203" t="str">
        <f>IF(LEN(VLOOKUP(B136,'Analyst Report'!$A:$I,7,FALSE))=0,"",VLOOKUP(B136,'Analyst Report'!$A:$I,7,FALSE))</f>
        <v/>
      </c>
      <c r="P136" s="203">
        <f t="shared" si="5"/>
        <v>0</v>
      </c>
      <c r="Q136" s="203">
        <v>20</v>
      </c>
      <c r="R136" s="203">
        <f>IF(LEN(VLOOKUP(B136,'Analyst Report'!$A$30:$I$287,8,FALSE))=0,"",VLOOKUP(B136,'Analyst Report'!$A$30:$I$287,8,FALSE))</f>
        <v>20</v>
      </c>
      <c r="S136" s="203">
        <f t="shared" si="8"/>
        <v>0</v>
      </c>
      <c r="T136" s="203">
        <f t="shared" si="6"/>
        <v>0</v>
      </c>
      <c r="U136" s="202" t="s">
        <v>2400</v>
      </c>
      <c r="V136" s="202" t="s">
        <v>2400</v>
      </c>
      <c r="W136" s="202" t="s">
        <v>2400</v>
      </c>
      <c r="X136" s="202" t="s">
        <v>2400</v>
      </c>
      <c r="Y136" s="202" t="s">
        <v>2400</v>
      </c>
      <c r="Z136" s="202" t="s">
        <v>2400</v>
      </c>
      <c r="AA136" s="202" t="s">
        <v>2400</v>
      </c>
      <c r="AB136" s="202" t="s">
        <v>2400</v>
      </c>
    </row>
    <row r="137" spans="1:28" ht="225" x14ac:dyDescent="0.2">
      <c r="A137" s="210">
        <f t="shared" si="9"/>
        <v>120</v>
      </c>
      <c r="B137" s="211" t="s">
        <v>222</v>
      </c>
      <c r="C137" s="211" t="s">
        <v>2283</v>
      </c>
      <c r="D137" s="211">
        <f>VLOOKUP(B137,'HECVAT - Full | Vendor Response'!A$3:D$319,4,TRUE)</f>
        <v>0</v>
      </c>
      <c r="E137" s="229" t="s">
        <v>2400</v>
      </c>
      <c r="F137" s="229" t="s">
        <v>2400</v>
      </c>
      <c r="G137" s="229" t="s">
        <v>2734</v>
      </c>
      <c r="H137" s="222" t="s">
        <v>2982</v>
      </c>
      <c r="I137" s="222" t="s">
        <v>2983</v>
      </c>
      <c r="J137" s="205" t="str">
        <f t="shared" si="7"/>
        <v>TRUE</v>
      </c>
      <c r="K137" s="214">
        <v>1</v>
      </c>
      <c r="L137" s="205" t="s">
        <v>1766</v>
      </c>
      <c r="M137" s="203" t="s">
        <v>19</v>
      </c>
      <c r="N137" s="203" t="str">
        <f>VLOOKUP(B137,'HECVAT - Full | Vendor Response'!A:E,3,FALSE)</f>
        <v>No</v>
      </c>
      <c r="O137" s="203" t="str">
        <f>IF(LEN(VLOOKUP(B137,'Analyst Report'!$A:$I,7,FALSE))=0,"",VLOOKUP(B137,'Analyst Report'!$A:$I,7,FALSE))</f>
        <v/>
      </c>
      <c r="P137" s="203">
        <f t="shared" si="5"/>
        <v>1</v>
      </c>
      <c r="Q137" s="203">
        <v>25</v>
      </c>
      <c r="R137" s="203">
        <f>IF(LEN(VLOOKUP(B137,'Analyst Report'!$A$30:$I$287,8,FALSE))=0,"",VLOOKUP(B137,'Analyst Report'!$A$30:$I$287,8,FALSE))</f>
        <v>25</v>
      </c>
      <c r="S137" s="203">
        <f t="shared" si="8"/>
        <v>25</v>
      </c>
      <c r="T137" s="203">
        <f t="shared" si="6"/>
        <v>25</v>
      </c>
      <c r="U137" s="202" t="s">
        <v>2400</v>
      </c>
      <c r="V137" s="202" t="s">
        <v>2400</v>
      </c>
      <c r="W137" s="202" t="s">
        <v>2400</v>
      </c>
      <c r="X137" s="202" t="s">
        <v>2400</v>
      </c>
      <c r="Y137" s="202" t="s">
        <v>2400</v>
      </c>
      <c r="Z137" s="202" t="s">
        <v>2400</v>
      </c>
      <c r="AA137" s="202" t="s">
        <v>2400</v>
      </c>
      <c r="AB137" s="202" t="s">
        <v>2400</v>
      </c>
    </row>
    <row r="138" spans="1:28" ht="49.5" customHeight="1" x14ac:dyDescent="0.2">
      <c r="A138" s="210">
        <f t="shared" si="9"/>
        <v>121</v>
      </c>
      <c r="B138" s="211" t="s">
        <v>223</v>
      </c>
      <c r="C138" s="211" t="s">
        <v>429</v>
      </c>
      <c r="D138" s="211" t="str">
        <f>VLOOKUP(B138,'HECVAT - Full | Vendor Response'!A$3:D$319,4,TRUE)</f>
        <v>Digital off-site recovery backups are immutable, encrypted using the AES-GCM 256-bit algorithm, and stored within a highly secured location.</v>
      </c>
      <c r="E138" s="229" t="s">
        <v>2400</v>
      </c>
      <c r="F138" s="229" t="s">
        <v>2735</v>
      </c>
      <c r="G138" s="229" t="s">
        <v>2736</v>
      </c>
      <c r="H138" s="222" t="s">
        <v>2984</v>
      </c>
      <c r="I138" s="222" t="s">
        <v>2985</v>
      </c>
      <c r="J138" s="205" t="str">
        <f t="shared" si="7"/>
        <v>FALSE</v>
      </c>
      <c r="K138" s="214">
        <v>1</v>
      </c>
      <c r="L138" s="205" t="s">
        <v>1766</v>
      </c>
      <c r="M138" s="203" t="s">
        <v>16</v>
      </c>
      <c r="N138" s="203" t="str">
        <f>VLOOKUP(B138,'HECVAT - Full | Vendor Response'!A:E,3,FALSE)</f>
        <v>Yes</v>
      </c>
      <c r="O138" s="203" t="str">
        <f>IF(LEN(VLOOKUP(B138,'Analyst Report'!$A:$I,7,FALSE))=0,"",VLOOKUP(B138,'Analyst Report'!$A:$I,7,FALSE))</f>
        <v/>
      </c>
      <c r="P138" s="203">
        <f t="shared" si="5"/>
        <v>1</v>
      </c>
      <c r="Q138" s="203">
        <v>15</v>
      </c>
      <c r="R138" s="203">
        <f>IF(LEN(VLOOKUP(B138,'Analyst Report'!$A$30:$I$287,8,FALSE))=0,"",VLOOKUP(B138,'Analyst Report'!$A$30:$I$287,8,FALSE))</f>
        <v>15</v>
      </c>
      <c r="S138" s="203">
        <f t="shared" si="8"/>
        <v>15</v>
      </c>
      <c r="T138" s="203">
        <f t="shared" si="6"/>
        <v>15</v>
      </c>
      <c r="U138" s="202" t="s">
        <v>2400</v>
      </c>
      <c r="V138" s="202" t="s">
        <v>2400</v>
      </c>
      <c r="W138" s="202" t="s">
        <v>2400</v>
      </c>
      <c r="X138" s="202" t="s">
        <v>2400</v>
      </c>
      <c r="Y138" s="202" t="s">
        <v>2400</v>
      </c>
      <c r="Z138" s="202" t="s">
        <v>2400</v>
      </c>
      <c r="AA138" s="202" t="s">
        <v>2400</v>
      </c>
      <c r="AB138" s="202" t="s">
        <v>2400</v>
      </c>
    </row>
    <row r="139" spans="1:28" ht="328" x14ac:dyDescent="0.2">
      <c r="A139" s="210">
        <f t="shared" si="9"/>
        <v>122</v>
      </c>
      <c r="B139" s="211" t="s">
        <v>224</v>
      </c>
      <c r="C139" s="211" t="s">
        <v>2289</v>
      </c>
      <c r="D139" s="211"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9" t="s">
        <v>2400</v>
      </c>
      <c r="F139" s="229" t="s">
        <v>2737</v>
      </c>
      <c r="G139" s="229" t="s">
        <v>2737</v>
      </c>
      <c r="H139" s="222" t="s">
        <v>2986</v>
      </c>
      <c r="I139" s="222" t="s">
        <v>2987</v>
      </c>
      <c r="J139" s="205" t="str">
        <f t="shared" si="7"/>
        <v>FALSE</v>
      </c>
      <c r="K139" s="214">
        <v>1</v>
      </c>
      <c r="L139" s="205" t="s">
        <v>1766</v>
      </c>
      <c r="M139" s="203" t="s">
        <v>16</v>
      </c>
      <c r="N139" s="203" t="str">
        <f>VLOOKUP(B139,'HECVAT - Full | Vendor Response'!A:E,3,FALSE)</f>
        <v>Yes</v>
      </c>
      <c r="O139" s="203" t="str">
        <f>IF(LEN(VLOOKUP(B139,'Analyst Report'!$A:$I,7,FALSE))=0,"",VLOOKUP(B139,'Analyst Report'!$A:$I,7,FALSE))</f>
        <v/>
      </c>
      <c r="P139" s="203">
        <f t="shared" si="5"/>
        <v>1</v>
      </c>
      <c r="Q139" s="203">
        <v>10</v>
      </c>
      <c r="R139" s="203">
        <f>IF(LEN(VLOOKUP(B139,'Analyst Report'!$A$30:$I$287,8,FALSE))=0,"",VLOOKUP(B139,'Analyst Report'!$A$30:$I$287,8,FALSE))</f>
        <v>10</v>
      </c>
      <c r="S139" s="203">
        <f t="shared" si="8"/>
        <v>10</v>
      </c>
      <c r="T139" s="203">
        <f t="shared" si="6"/>
        <v>10</v>
      </c>
      <c r="U139" s="202" t="s">
        <v>2400</v>
      </c>
      <c r="V139" s="202" t="s">
        <v>2400</v>
      </c>
      <c r="W139" s="202" t="s">
        <v>2400</v>
      </c>
      <c r="X139" s="202" t="s">
        <v>2400</v>
      </c>
      <c r="Y139" s="202" t="s">
        <v>2400</v>
      </c>
      <c r="Z139" s="202" t="s">
        <v>2400</v>
      </c>
      <c r="AA139" s="202" t="s">
        <v>2400</v>
      </c>
      <c r="AB139" s="202" t="s">
        <v>2400</v>
      </c>
    </row>
    <row r="140" spans="1:28" ht="356" x14ac:dyDescent="0.2">
      <c r="A140" s="210">
        <f t="shared" si="9"/>
        <v>123</v>
      </c>
      <c r="B140" s="211" t="s">
        <v>225</v>
      </c>
      <c r="C140" s="211" t="s">
        <v>2523</v>
      </c>
      <c r="D140" s="211"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206" t="s">
        <v>2400</v>
      </c>
      <c r="F140" s="206" t="s">
        <v>2524</v>
      </c>
      <c r="G140" s="206" t="s">
        <v>2525</v>
      </c>
      <c r="H140" s="218" t="s">
        <v>2526</v>
      </c>
      <c r="I140" s="218" t="s">
        <v>2340</v>
      </c>
      <c r="J140" s="205" t="str">
        <f t="shared" si="7"/>
        <v>FALSE</v>
      </c>
      <c r="K140" s="214">
        <v>1</v>
      </c>
      <c r="L140" s="205" t="s">
        <v>1766</v>
      </c>
      <c r="M140" s="203" t="s">
        <v>16</v>
      </c>
      <c r="N140" s="203" t="str">
        <f>VLOOKUP(B140,'HECVAT - Full | Vendor Response'!A:E,3,FALSE)</f>
        <v>Yes</v>
      </c>
      <c r="O140" s="203" t="str">
        <f>IF(LEN(VLOOKUP(B140,'Analyst Report'!$A:$I,7,FALSE))=0,"",VLOOKUP(B140,'Analyst Report'!$A:$I,7,FALSE))</f>
        <v/>
      </c>
      <c r="P140" s="203">
        <f t="shared" si="5"/>
        <v>1</v>
      </c>
      <c r="Q140" s="203">
        <v>20</v>
      </c>
      <c r="R140" s="203">
        <f>IF(LEN(VLOOKUP(B140,'Analyst Report'!$A$30:$I$287,8,FALSE))=0,"",VLOOKUP(B140,'Analyst Report'!$A$30:$I$287,8,FALSE))</f>
        <v>20</v>
      </c>
      <c r="S140" s="203">
        <f t="shared" si="8"/>
        <v>20</v>
      </c>
      <c r="T140" s="203">
        <f t="shared" si="6"/>
        <v>20</v>
      </c>
      <c r="U140" s="202" t="s">
        <v>2400</v>
      </c>
      <c r="V140" s="202" t="s">
        <v>2400</v>
      </c>
      <c r="W140" s="202" t="s">
        <v>2400</v>
      </c>
      <c r="X140" s="202" t="s">
        <v>2400</v>
      </c>
      <c r="Y140" s="202" t="s">
        <v>2400</v>
      </c>
      <c r="Z140" s="202" t="s">
        <v>2400</v>
      </c>
      <c r="AA140" s="202" t="s">
        <v>2400</v>
      </c>
      <c r="AB140" s="202" t="s">
        <v>2400</v>
      </c>
    </row>
    <row r="141" spans="1:28" ht="210" x14ac:dyDescent="0.2">
      <c r="A141" s="210">
        <f t="shared" si="9"/>
        <v>124</v>
      </c>
      <c r="B141" s="211" t="s">
        <v>226</v>
      </c>
      <c r="C141" s="211" t="s">
        <v>2711</v>
      </c>
      <c r="D141" s="211"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9" t="s">
        <v>2400</v>
      </c>
      <c r="F141" s="229" t="s">
        <v>2738</v>
      </c>
      <c r="G141" s="229"/>
      <c r="H141" s="222" t="s">
        <v>2988</v>
      </c>
      <c r="I141" s="222" t="s">
        <v>2989</v>
      </c>
      <c r="J141" s="205" t="str">
        <f t="shared" si="7"/>
        <v>FALSE</v>
      </c>
      <c r="K141" s="214"/>
      <c r="L141" s="205"/>
      <c r="M141" s="203" t="s">
        <v>16</v>
      </c>
      <c r="N141" s="203" t="str">
        <f>VLOOKUP(B141,'HECVAT - Full | Vendor Response'!A:E,3,FALSE)</f>
        <v>Yes</v>
      </c>
      <c r="O141" s="203" t="str">
        <f>IF(LEN(VLOOKUP(B141,'Analyst Report'!$A:$I,7,FALSE))=0,"",VLOOKUP(B141,'Analyst Report'!$A:$I,7,FALSE))</f>
        <v/>
      </c>
      <c r="P141" s="203">
        <f t="shared" ref="P141:P184" si="10">IF((O141=""),(IF(ISNUMBER(FIND(M141,N141)),1,0)),(IF(ISNUMBER(FIND(M141,O141)),1,0)))</f>
        <v>1</v>
      </c>
      <c r="Q141" s="203">
        <v>20</v>
      </c>
      <c r="R141" s="203">
        <f>IF(LEN(VLOOKUP(B141,'Analyst Report'!$A$30:$I$287,8,FALSE))=0,"",VLOOKUP(B141,'Analyst Report'!$A$30:$I$287,8,FALSE))</f>
        <v>20</v>
      </c>
      <c r="S141" s="203">
        <f t="shared" si="8"/>
        <v>0</v>
      </c>
      <c r="T141" s="203">
        <f t="shared" ref="T141:T184" si="11">P141*S141</f>
        <v>0</v>
      </c>
      <c r="U141" s="202" t="s">
        <v>2400</v>
      </c>
      <c r="V141" s="202" t="s">
        <v>2400</v>
      </c>
      <c r="W141" s="202" t="s">
        <v>2400</v>
      </c>
      <c r="X141" s="202" t="s">
        <v>2400</v>
      </c>
      <c r="Y141" s="202" t="s">
        <v>2400</v>
      </c>
      <c r="Z141" s="202" t="s">
        <v>2400</v>
      </c>
      <c r="AA141" s="202" t="s">
        <v>2400</v>
      </c>
      <c r="AB141" s="202" t="s">
        <v>2400</v>
      </c>
    </row>
    <row r="142" spans="1:28" ht="225" x14ac:dyDescent="0.2">
      <c r="A142" s="210">
        <f t="shared" si="9"/>
        <v>125</v>
      </c>
      <c r="B142" s="211" t="s">
        <v>227</v>
      </c>
      <c r="C142" s="211" t="s">
        <v>83</v>
      </c>
      <c r="D142" s="211"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9" t="s">
        <v>2400</v>
      </c>
      <c r="F142" s="229" t="s">
        <v>2740</v>
      </c>
      <c r="G142" s="229" t="s">
        <v>2739</v>
      </c>
      <c r="H142" s="222" t="s">
        <v>2988</v>
      </c>
      <c r="I142" s="222" t="s">
        <v>2340</v>
      </c>
      <c r="J142" s="205" t="str">
        <f t="shared" si="7"/>
        <v>TRUE</v>
      </c>
      <c r="K142" s="214">
        <v>1</v>
      </c>
      <c r="L142" s="205" t="s">
        <v>1766</v>
      </c>
      <c r="M142" s="203" t="s">
        <v>16</v>
      </c>
      <c r="N142" s="203" t="str">
        <f>VLOOKUP(B142,'HECVAT - Full | Vendor Response'!A:E,3,FALSE)</f>
        <v>Yes</v>
      </c>
      <c r="O142" s="203" t="str">
        <f>IF(LEN(VLOOKUP(B142,'Analyst Report'!$A:$I,7,FALSE))=0,"",VLOOKUP(B142,'Analyst Report'!$A:$I,7,FALSE))</f>
        <v/>
      </c>
      <c r="P142" s="203">
        <f t="shared" si="10"/>
        <v>1</v>
      </c>
      <c r="Q142" s="203">
        <v>25</v>
      </c>
      <c r="R142" s="203">
        <f>IF(LEN(VLOOKUP(B142,'Analyst Report'!$A$30:$I$287,8,FALSE))=0,"",VLOOKUP(B142,'Analyst Report'!$A$30:$I$287,8,FALSE))</f>
        <v>25</v>
      </c>
      <c r="S142" s="203">
        <f t="shared" si="8"/>
        <v>25</v>
      </c>
      <c r="T142" s="203">
        <f t="shared" si="11"/>
        <v>25</v>
      </c>
      <c r="U142" s="202" t="s">
        <v>2400</v>
      </c>
      <c r="V142" s="202" t="s">
        <v>2400</v>
      </c>
      <c r="W142" s="202" t="s">
        <v>2400</v>
      </c>
      <c r="X142" s="202" t="s">
        <v>2400</v>
      </c>
      <c r="Y142" s="202" t="s">
        <v>2400</v>
      </c>
      <c r="Z142" s="202" t="s">
        <v>2400</v>
      </c>
      <c r="AA142" s="202" t="s">
        <v>2400</v>
      </c>
      <c r="AB142" s="202" t="s">
        <v>2400</v>
      </c>
    </row>
    <row r="143" spans="1:28" ht="30.75" customHeight="1" x14ac:dyDescent="0.2">
      <c r="A143" s="210">
        <f t="shared" si="9"/>
        <v>126</v>
      </c>
      <c r="B143" s="211" t="s">
        <v>228</v>
      </c>
      <c r="C143" s="211" t="s">
        <v>22</v>
      </c>
      <c r="D143" s="211"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29" t="s">
        <v>2400</v>
      </c>
      <c r="F143" s="229" t="s">
        <v>2742</v>
      </c>
      <c r="G143" s="229" t="s">
        <v>2741</v>
      </c>
      <c r="H143" s="222" t="s">
        <v>2990</v>
      </c>
      <c r="I143" s="222" t="s">
        <v>2991</v>
      </c>
      <c r="J143" s="205" t="str">
        <f t="shared" si="7"/>
        <v>FALSE</v>
      </c>
      <c r="K143" s="214">
        <v>1</v>
      </c>
      <c r="L143" s="205" t="s">
        <v>1766</v>
      </c>
      <c r="M143" s="203" t="s">
        <v>16</v>
      </c>
      <c r="N143" s="203" t="str">
        <f>VLOOKUP(B143,'HECVAT - Full | Vendor Response'!A:E,3,FALSE)</f>
        <v>Yes</v>
      </c>
      <c r="O143" s="203" t="str">
        <f>IF(LEN(VLOOKUP(B143,'Analyst Report'!$A:$I,7,FALSE))=0,"",VLOOKUP(B143,'Analyst Report'!$A:$I,7,FALSE))</f>
        <v/>
      </c>
      <c r="P143" s="203">
        <f t="shared" si="10"/>
        <v>1</v>
      </c>
      <c r="Q143" s="203">
        <v>15</v>
      </c>
      <c r="R143" s="203">
        <f>IF(LEN(VLOOKUP(B143,'Analyst Report'!$A$30:$I$287,8,FALSE))=0,"",VLOOKUP(B143,'Analyst Report'!$A$30:$I$287,8,FALSE))</f>
        <v>15</v>
      </c>
      <c r="S143" s="203">
        <f t="shared" si="8"/>
        <v>15</v>
      </c>
      <c r="T143" s="203">
        <f t="shared" si="11"/>
        <v>15</v>
      </c>
      <c r="U143" s="202" t="s">
        <v>2400</v>
      </c>
      <c r="V143" s="202" t="s">
        <v>2400</v>
      </c>
      <c r="W143" s="202" t="s">
        <v>2400</v>
      </c>
      <c r="X143" s="202" t="s">
        <v>2400</v>
      </c>
      <c r="Y143" s="202" t="s">
        <v>2400</v>
      </c>
      <c r="Z143" s="202" t="s">
        <v>2400</v>
      </c>
      <c r="AA143" s="202" t="s">
        <v>2400</v>
      </c>
      <c r="AB143" s="202" t="s">
        <v>2400</v>
      </c>
    </row>
    <row r="144" spans="1:28" ht="409.6" x14ac:dyDescent="0.2">
      <c r="A144" s="210">
        <f t="shared" si="9"/>
        <v>127</v>
      </c>
      <c r="B144" s="211" t="s">
        <v>229</v>
      </c>
      <c r="C144" s="211" t="s">
        <v>2656</v>
      </c>
      <c r="D144" s="211"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206" t="s">
        <v>2400</v>
      </c>
      <c r="F144" s="206"/>
      <c r="G144" s="206" t="s">
        <v>2527</v>
      </c>
      <c r="H144" s="218" t="s">
        <v>2528</v>
      </c>
      <c r="I144" s="218" t="s">
        <v>2529</v>
      </c>
      <c r="J144" s="205" t="str">
        <f t="shared" si="7"/>
        <v>FALSE</v>
      </c>
      <c r="K144" s="214">
        <v>1</v>
      </c>
      <c r="L144" s="205" t="s">
        <v>1766</v>
      </c>
      <c r="M144" s="203" t="s">
        <v>16</v>
      </c>
      <c r="N144" s="203" t="str">
        <f>VLOOKUP(B144,'HECVAT - Full | Vendor Response'!A:E,3,FALSE)</f>
        <v>Yes</v>
      </c>
      <c r="O144" s="203" t="str">
        <f>IF(LEN(VLOOKUP(B144,'Analyst Report'!$A:$I,7,FALSE))=0,"",VLOOKUP(B144,'Analyst Report'!$A:$I,7,FALSE))</f>
        <v/>
      </c>
      <c r="P144" s="203">
        <f t="shared" si="10"/>
        <v>1</v>
      </c>
      <c r="Q144" s="203">
        <v>20</v>
      </c>
      <c r="R144" s="203">
        <f>IF(LEN(VLOOKUP(B144,'Analyst Report'!$A$30:$I$287,8,FALSE))=0,"",VLOOKUP(B144,'Analyst Report'!$A$30:$I$287,8,FALSE))</f>
        <v>20</v>
      </c>
      <c r="S144" s="203">
        <f t="shared" si="8"/>
        <v>20</v>
      </c>
      <c r="T144" s="203">
        <f t="shared" si="11"/>
        <v>20</v>
      </c>
      <c r="U144" s="202" t="s">
        <v>2400</v>
      </c>
      <c r="V144" s="202" t="s">
        <v>2400</v>
      </c>
      <c r="W144" s="202" t="s">
        <v>2400</v>
      </c>
      <c r="X144" s="202" t="s">
        <v>2400</v>
      </c>
      <c r="Y144" s="202" t="s">
        <v>2400</v>
      </c>
      <c r="Z144" s="202" t="s">
        <v>2400</v>
      </c>
      <c r="AA144" s="202" t="s">
        <v>2400</v>
      </c>
      <c r="AB144" s="202" t="s">
        <v>2400</v>
      </c>
    </row>
    <row r="145" spans="1:28" ht="285" x14ac:dyDescent="0.2">
      <c r="A145" s="210">
        <f t="shared" si="9"/>
        <v>128</v>
      </c>
      <c r="B145" s="211" t="s">
        <v>230</v>
      </c>
      <c r="C145" s="211" t="s">
        <v>2623</v>
      </c>
      <c r="D145" s="211"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9" t="s">
        <v>2400</v>
      </c>
      <c r="F145" s="229"/>
      <c r="G145" s="229" t="s">
        <v>2994</v>
      </c>
      <c r="H145" s="222" t="s">
        <v>2992</v>
      </c>
      <c r="I145" s="230" t="s">
        <v>2993</v>
      </c>
      <c r="J145" s="205" t="str">
        <f t="shared" si="7"/>
        <v>FALSE</v>
      </c>
      <c r="K145" s="214">
        <v>1</v>
      </c>
      <c r="L145" s="205" t="s">
        <v>1766</v>
      </c>
      <c r="M145" s="203" t="s">
        <v>16</v>
      </c>
      <c r="N145" s="203" t="str">
        <f>VLOOKUP(B145,'HECVAT - Full | Vendor Response'!A:E,3,FALSE)</f>
        <v>Yes</v>
      </c>
      <c r="O145" s="203" t="str">
        <f>IF(LEN(VLOOKUP(B145,'Analyst Report'!$A:$I,7,FALSE))=0,"",VLOOKUP(B145,'Analyst Report'!$A:$I,7,FALSE))</f>
        <v/>
      </c>
      <c r="P145" s="203">
        <f t="shared" si="10"/>
        <v>1</v>
      </c>
      <c r="Q145" s="203">
        <v>20</v>
      </c>
      <c r="R145" s="203">
        <f>IF(LEN(VLOOKUP(B145,'Analyst Report'!$A$30:$I$287,8,FALSE))=0,"",VLOOKUP(B145,'Analyst Report'!$A$30:$I$287,8,FALSE))</f>
        <v>20</v>
      </c>
      <c r="S145" s="203">
        <f t="shared" si="8"/>
        <v>20</v>
      </c>
      <c r="T145" s="203">
        <f t="shared" si="11"/>
        <v>20</v>
      </c>
      <c r="U145" s="202" t="s">
        <v>2400</v>
      </c>
      <c r="V145" s="202" t="s">
        <v>2400</v>
      </c>
      <c r="W145" s="202" t="s">
        <v>2400</v>
      </c>
      <c r="X145" s="202" t="s">
        <v>2400</v>
      </c>
      <c r="Y145" s="202" t="s">
        <v>2400</v>
      </c>
      <c r="Z145" s="202" t="s">
        <v>2400</v>
      </c>
      <c r="AA145" s="202" t="s">
        <v>2400</v>
      </c>
      <c r="AB145" s="202" t="s">
        <v>2400</v>
      </c>
    </row>
    <row r="146" spans="1:28" ht="409.6" x14ac:dyDescent="0.2">
      <c r="A146" s="210">
        <f t="shared" si="9"/>
        <v>129</v>
      </c>
      <c r="B146" s="211" t="s">
        <v>231</v>
      </c>
      <c r="C146" s="211" t="s">
        <v>404</v>
      </c>
      <c r="D146" s="211">
        <f>VLOOKUP(B146,'HECVAT - Full | Vendor Response'!A$3:D$319,4,TRUE)</f>
        <v>0</v>
      </c>
      <c r="E146" s="204" t="s">
        <v>2400</v>
      </c>
      <c r="F146" s="204"/>
      <c r="G146" s="204" t="s">
        <v>2743</v>
      </c>
      <c r="H146" s="216" t="s">
        <v>2995</v>
      </c>
      <c r="I146" s="239" t="s">
        <v>2996</v>
      </c>
      <c r="J146" s="205" t="str">
        <f t="shared" ref="J146:J184" si="12">IF(S146&gt;20,"TRUE","FALSE")</f>
        <v>FALSE</v>
      </c>
      <c r="K146" s="214">
        <f>IF(OR(N$24="2",N$24="3",N$24="7"),1,0)</f>
        <v>0</v>
      </c>
      <c r="L146" s="205" t="s">
        <v>1767</v>
      </c>
      <c r="M146" s="203" t="s">
        <v>16</v>
      </c>
      <c r="N146" s="203">
        <f>VLOOKUP(B146,'HECVAT - Full | Vendor Response'!A:E,3,FALSE)</f>
        <v>0</v>
      </c>
      <c r="O146" s="203" t="str">
        <f>IF(LEN(VLOOKUP(B146,'Analyst Report'!$A:$I,7,FALSE))=0,"",VLOOKUP(B146,'Analyst Report'!$A:$I,7,FALSE))</f>
        <v/>
      </c>
      <c r="P146" s="203">
        <f t="shared" si="10"/>
        <v>0</v>
      </c>
      <c r="Q146" s="203">
        <v>20</v>
      </c>
      <c r="R146" s="203">
        <f>IF(LEN(VLOOKUP(B146,'Analyst Report'!$A$30:$I$287,8,FALSE))=0,"",VLOOKUP(B146,'Analyst Report'!$A$30:$I$287,8,FALSE))</f>
        <v>20</v>
      </c>
      <c r="S146" s="203">
        <f t="shared" si="8"/>
        <v>0</v>
      </c>
      <c r="T146" s="203">
        <f t="shared" si="11"/>
        <v>0</v>
      </c>
      <c r="U146" s="202" t="s">
        <v>2400</v>
      </c>
      <c r="V146" s="202" t="s">
        <v>2400</v>
      </c>
      <c r="W146" s="202" t="s">
        <v>2400</v>
      </c>
      <c r="X146" s="202" t="s">
        <v>2400</v>
      </c>
      <c r="Y146" s="202" t="s">
        <v>2400</v>
      </c>
      <c r="Z146" s="202" t="s">
        <v>2400</v>
      </c>
      <c r="AA146" s="202" t="s">
        <v>2400</v>
      </c>
      <c r="AB146" s="202" t="s">
        <v>2400</v>
      </c>
    </row>
    <row r="147" spans="1:28" ht="384" x14ac:dyDescent="0.2">
      <c r="A147" s="210">
        <f t="shared" si="9"/>
        <v>130</v>
      </c>
      <c r="B147" s="211" t="s">
        <v>232</v>
      </c>
      <c r="C147" s="211" t="s">
        <v>2805</v>
      </c>
      <c r="D147" s="211"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206" t="s">
        <v>2604</v>
      </c>
      <c r="F147" s="206" t="s">
        <v>2605</v>
      </c>
      <c r="G147" s="229"/>
      <c r="H147" s="218" t="s">
        <v>2806</v>
      </c>
      <c r="I147" s="218" t="s">
        <v>2807</v>
      </c>
      <c r="J147" s="205" t="str">
        <f t="shared" si="12"/>
        <v>FALSE</v>
      </c>
      <c r="K147" s="214">
        <v>1</v>
      </c>
      <c r="L147" s="205" t="s">
        <v>1767</v>
      </c>
      <c r="M147" s="203" t="s">
        <v>16</v>
      </c>
      <c r="N147" s="203" t="str">
        <f>VLOOKUP(B147,'HECVAT - Full | Vendor Response'!A:E,3,FALSE)</f>
        <v>Yes</v>
      </c>
      <c r="O147" s="203" t="str">
        <f>IF(LEN(VLOOKUP(B147,'Analyst Report'!$A:$I,7,FALSE))=0,"",VLOOKUP(B147,'Analyst Report'!$A:$I,7,FALSE))</f>
        <v/>
      </c>
      <c r="P147" s="203">
        <f t="shared" si="10"/>
        <v>1</v>
      </c>
      <c r="Q147" s="203">
        <v>20</v>
      </c>
      <c r="R147" s="203">
        <f>IF(LEN(VLOOKUP(B147,'Analyst Report'!$A$30:$I$287,8,FALSE))=0,"",VLOOKUP(B147,'Analyst Report'!$A$30:$I$287,8,FALSE))</f>
        <v>20</v>
      </c>
      <c r="S147" s="203">
        <f t="shared" si="8"/>
        <v>20</v>
      </c>
      <c r="T147" s="203">
        <f t="shared" si="11"/>
        <v>20</v>
      </c>
      <c r="U147" s="202" t="s">
        <v>2400</v>
      </c>
      <c r="V147" s="202" t="s">
        <v>2400</v>
      </c>
      <c r="W147" s="202" t="s">
        <v>2400</v>
      </c>
      <c r="X147" s="202" t="s">
        <v>2400</v>
      </c>
      <c r="Y147" s="202" t="s">
        <v>2400</v>
      </c>
      <c r="Z147" s="202" t="s">
        <v>2400</v>
      </c>
      <c r="AA147" s="202" t="s">
        <v>2400</v>
      </c>
      <c r="AB147" s="202" t="s">
        <v>2400</v>
      </c>
    </row>
    <row r="148" spans="1:28" ht="195" x14ac:dyDescent="0.2">
      <c r="A148" s="210">
        <f t="shared" si="9"/>
        <v>131</v>
      </c>
      <c r="B148" s="211" t="s">
        <v>233</v>
      </c>
      <c r="C148" s="211" t="s">
        <v>2354</v>
      </c>
      <c r="D148" s="211">
        <f>VLOOKUP(B148,'HECVAT - Full | Vendor Response'!A$3:D$319,4,TRUE)</f>
        <v>0</v>
      </c>
      <c r="E148" s="204" t="s">
        <v>2400</v>
      </c>
      <c r="F148" s="204" t="s">
        <v>2745</v>
      </c>
      <c r="G148" s="204" t="s">
        <v>2744</v>
      </c>
      <c r="H148" s="216" t="s">
        <v>2997</v>
      </c>
      <c r="I148" s="216" t="s">
        <v>2998</v>
      </c>
      <c r="J148" s="205" t="str">
        <f t="shared" si="12"/>
        <v>FALSE</v>
      </c>
      <c r="K148" s="214">
        <f>IF(OR(N$24="1",N$24="2"),1,0)</f>
        <v>0</v>
      </c>
      <c r="L148" s="205" t="s">
        <v>1767</v>
      </c>
      <c r="M148" s="203" t="s">
        <v>16</v>
      </c>
      <c r="N148" s="203">
        <f>VLOOKUP(B148,'HECVAT - Full | Vendor Response'!A:E,3,FALSE)</f>
        <v>0</v>
      </c>
      <c r="O148" s="203" t="str">
        <f>IF(LEN(VLOOKUP(B148,'Analyst Report'!$A:$I,7,FALSE))=0,"",VLOOKUP(B148,'Analyst Report'!$A:$I,7,FALSE))</f>
        <v/>
      </c>
      <c r="P148" s="203">
        <f t="shared" si="10"/>
        <v>0</v>
      </c>
      <c r="Q148" s="203">
        <v>20</v>
      </c>
      <c r="R148" s="203">
        <f>IF(LEN(VLOOKUP(B148,'Analyst Report'!$A$30:$I$287,8,FALSE))=0,"",VLOOKUP(B148,'Analyst Report'!$A$30:$I$287,8,FALSE))</f>
        <v>20</v>
      </c>
      <c r="S148" s="203">
        <f t="shared" si="8"/>
        <v>0</v>
      </c>
      <c r="T148" s="203">
        <f t="shared" si="11"/>
        <v>0</v>
      </c>
      <c r="U148" s="202" t="s">
        <v>2400</v>
      </c>
      <c r="V148" s="202" t="s">
        <v>2400</v>
      </c>
      <c r="W148" s="202" t="s">
        <v>2400</v>
      </c>
      <c r="X148" s="202" t="s">
        <v>2400</v>
      </c>
      <c r="Y148" s="202" t="s">
        <v>2400</v>
      </c>
      <c r="Z148" s="202" t="s">
        <v>2400</v>
      </c>
      <c r="AA148" s="202" t="s">
        <v>2400</v>
      </c>
      <c r="AB148" s="202" t="s">
        <v>2400</v>
      </c>
    </row>
    <row r="149" spans="1:28" ht="240" x14ac:dyDescent="0.2">
      <c r="A149" s="210">
        <f t="shared" si="9"/>
        <v>132</v>
      </c>
      <c r="B149" s="211" t="s">
        <v>234</v>
      </c>
      <c r="C149" s="211" t="s">
        <v>23</v>
      </c>
      <c r="D149" s="211">
        <f>VLOOKUP(B149,'HECVAT - Full | Vendor Response'!A$3:D$319,4,TRUE)</f>
        <v>0</v>
      </c>
      <c r="E149" s="204" t="s">
        <v>2400</v>
      </c>
      <c r="F149" s="204" t="s">
        <v>2747</v>
      </c>
      <c r="G149" s="204" t="s">
        <v>2746</v>
      </c>
      <c r="H149" s="216" t="s">
        <v>2999</v>
      </c>
      <c r="I149" s="216" t="s">
        <v>3000</v>
      </c>
      <c r="J149" s="205" t="str">
        <f t="shared" si="12"/>
        <v>FALSE</v>
      </c>
      <c r="K149" s="214">
        <f>IF(OR(N$24="1",N$24="2"),1,0)</f>
        <v>0</v>
      </c>
      <c r="L149" s="205" t="s">
        <v>1767</v>
      </c>
      <c r="M149" s="203" t="s">
        <v>16</v>
      </c>
      <c r="N149" s="203">
        <f>VLOOKUP(B149,'HECVAT - Full | Vendor Response'!A:E,3,FALSE)</f>
        <v>0</v>
      </c>
      <c r="O149" s="203" t="str">
        <f>IF(LEN(VLOOKUP(B149,'Analyst Report'!$A:$I,7,FALSE))=0,"",VLOOKUP(B149,'Analyst Report'!$A:$I,7,FALSE))</f>
        <v/>
      </c>
      <c r="P149" s="203">
        <f t="shared" si="10"/>
        <v>0</v>
      </c>
      <c r="Q149" s="203">
        <v>20</v>
      </c>
      <c r="R149" s="203">
        <f>IF(LEN(VLOOKUP(B149,'Analyst Report'!$A$30:$I$287,8,FALSE))=0,"",VLOOKUP(B149,'Analyst Report'!$A$30:$I$287,8,FALSE))</f>
        <v>20</v>
      </c>
      <c r="S149" s="203">
        <f t="shared" si="8"/>
        <v>0</v>
      </c>
      <c r="T149" s="203">
        <f t="shared" si="11"/>
        <v>0</v>
      </c>
      <c r="U149" s="202" t="s">
        <v>2400</v>
      </c>
      <c r="V149" s="202" t="s">
        <v>2400</v>
      </c>
      <c r="W149" s="202" t="s">
        <v>2400</v>
      </c>
      <c r="X149" s="202" t="s">
        <v>2400</v>
      </c>
      <c r="Y149" s="202" t="s">
        <v>2400</v>
      </c>
      <c r="Z149" s="202" t="s">
        <v>2400</v>
      </c>
      <c r="AA149" s="202" t="s">
        <v>2400</v>
      </c>
      <c r="AB149" s="202" t="s">
        <v>2400</v>
      </c>
    </row>
    <row r="150" spans="1:28" ht="240" x14ac:dyDescent="0.2">
      <c r="A150" s="210">
        <f t="shared" si="9"/>
        <v>133</v>
      </c>
      <c r="B150" s="211" t="s">
        <v>235</v>
      </c>
      <c r="C150" s="211" t="s">
        <v>2290</v>
      </c>
      <c r="D150" s="211">
        <f>VLOOKUP(B150,'HECVAT - Full | Vendor Response'!A$3:D$319,4,TRUE)</f>
        <v>0</v>
      </c>
      <c r="E150" s="204" t="s">
        <v>2400</v>
      </c>
      <c r="F150" s="204" t="s">
        <v>2748</v>
      </c>
      <c r="G150" s="204"/>
      <c r="H150" s="216" t="s">
        <v>2999</v>
      </c>
      <c r="I150" s="216" t="s">
        <v>3000</v>
      </c>
      <c r="J150" s="205" t="str">
        <f t="shared" si="12"/>
        <v>FALSE</v>
      </c>
      <c r="K150" s="214">
        <f>IF(OR(N$24="1",N$24="2"),1,0)</f>
        <v>0</v>
      </c>
      <c r="L150" s="205" t="s">
        <v>1767</v>
      </c>
      <c r="M150" s="203" t="s">
        <v>16</v>
      </c>
      <c r="N150" s="203">
        <f>VLOOKUP(B150,'HECVAT - Full | Vendor Response'!A:E,3,FALSE)</f>
        <v>0</v>
      </c>
      <c r="O150" s="203" t="str">
        <f>IF(LEN(VLOOKUP(B150,'Analyst Report'!$A:$I,7,FALSE))=0,"",VLOOKUP(B150,'Analyst Report'!$A:$I,7,FALSE))</f>
        <v/>
      </c>
      <c r="P150" s="203">
        <f t="shared" si="10"/>
        <v>0</v>
      </c>
      <c r="Q150" s="203">
        <v>25</v>
      </c>
      <c r="R150" s="203">
        <f>IF(LEN(VLOOKUP(B150,'Analyst Report'!$A$30:$I$287,8,FALSE))=0,"",VLOOKUP(B150,'Analyst Report'!$A$30:$I$287,8,FALSE))</f>
        <v>25</v>
      </c>
      <c r="S150" s="203">
        <f t="shared" si="8"/>
        <v>0</v>
      </c>
      <c r="T150" s="203">
        <f t="shared" si="11"/>
        <v>0</v>
      </c>
      <c r="U150" s="202" t="s">
        <v>2400</v>
      </c>
      <c r="V150" s="202" t="s">
        <v>2400</v>
      </c>
      <c r="W150" s="202" t="s">
        <v>2400</v>
      </c>
      <c r="X150" s="202" t="s">
        <v>2400</v>
      </c>
      <c r="Y150" s="202" t="s">
        <v>2400</v>
      </c>
      <c r="Z150" s="202" t="s">
        <v>2400</v>
      </c>
      <c r="AA150" s="202" t="s">
        <v>2400</v>
      </c>
      <c r="AB150" s="202" t="s">
        <v>2400</v>
      </c>
    </row>
    <row r="151" spans="1:28" ht="135" x14ac:dyDescent="0.2">
      <c r="A151" s="210">
        <f t="shared" ref="A151:A214" si="13">A150+1</f>
        <v>134</v>
      </c>
      <c r="B151" s="211" t="s">
        <v>236</v>
      </c>
      <c r="C151" s="211" t="s">
        <v>24</v>
      </c>
      <c r="D151" s="211" t="str">
        <f>VLOOKUP(B151,'HECVAT - Full | Vendor Response'!A$3:D$319,4,TRUE)</f>
        <v>All data for our customers is hosted within their geographical AWS region, and for the purposes of disaster recovery, in each region we operate, we utilize 3 geographically diverse Availability Zones (AZ).</v>
      </c>
      <c r="E151" s="204" t="s">
        <v>2400</v>
      </c>
      <c r="F151" s="204" t="s">
        <v>2750</v>
      </c>
      <c r="G151" s="204" t="s">
        <v>2749</v>
      </c>
      <c r="H151" s="216" t="s">
        <v>2400</v>
      </c>
      <c r="I151" s="216" t="s">
        <v>2400</v>
      </c>
      <c r="J151" s="205" t="str">
        <f t="shared" si="12"/>
        <v>FALSE</v>
      </c>
      <c r="K151" s="214">
        <v>1</v>
      </c>
      <c r="L151" s="205" t="s">
        <v>1767</v>
      </c>
      <c r="M151" s="203" t="s">
        <v>16</v>
      </c>
      <c r="N151" s="203" t="str">
        <f>VLOOKUP(B151,'HECVAT - Full | Vendor Response'!A:E,3,FALSE)</f>
        <v>Yes</v>
      </c>
      <c r="O151" s="203" t="str">
        <f>IF(LEN(VLOOKUP(B151,'Analyst Report'!$A:$I,7,FALSE))=0,"",VLOOKUP(B151,'Analyst Report'!$A:$I,7,FALSE))</f>
        <v/>
      </c>
      <c r="P151" s="203">
        <f t="shared" si="10"/>
        <v>1</v>
      </c>
      <c r="Q151" s="203">
        <v>20</v>
      </c>
      <c r="R151" s="203">
        <f>IF(LEN(VLOOKUP(B151,'Analyst Report'!$A$30:$I$287,8,FALSE))=0,"",VLOOKUP(B151,'Analyst Report'!$A$30:$I$287,8,FALSE))</f>
        <v>20</v>
      </c>
      <c r="S151" s="203">
        <f t="shared" ref="S151:S211" si="14">(IF((ISNUMBER(R151)),R151,Q151))*K151</f>
        <v>20</v>
      </c>
      <c r="T151" s="203">
        <f t="shared" si="11"/>
        <v>20</v>
      </c>
      <c r="U151" s="202" t="s">
        <v>2400</v>
      </c>
      <c r="V151" s="202" t="s">
        <v>2400</v>
      </c>
      <c r="W151" s="202" t="s">
        <v>2400</v>
      </c>
      <c r="X151" s="202" t="s">
        <v>2400</v>
      </c>
      <c r="Y151" s="202" t="s">
        <v>2400</v>
      </c>
      <c r="Z151" s="202" t="s">
        <v>2400</v>
      </c>
      <c r="AA151" s="202" t="s">
        <v>2400</v>
      </c>
      <c r="AB151" s="202" t="s">
        <v>2400</v>
      </c>
    </row>
    <row r="152" spans="1:28" ht="225" x14ac:dyDescent="0.2">
      <c r="A152" s="210">
        <f t="shared" si="13"/>
        <v>135</v>
      </c>
      <c r="B152" s="211" t="s">
        <v>237</v>
      </c>
      <c r="C152" s="211" t="s">
        <v>2271</v>
      </c>
      <c r="D152" s="211" t="str">
        <f>VLOOKUP(B152,'HECVAT - Full | Vendor Response'!A$3:D$319,4,TRUE)</f>
        <v>Instructure has complete control over the data hosting model. All data resides within our customers' geographical region.</v>
      </c>
      <c r="E152" s="204" t="s">
        <v>2400</v>
      </c>
      <c r="F152" s="204" t="s">
        <v>2400</v>
      </c>
      <c r="G152" s="204" t="s">
        <v>2751</v>
      </c>
      <c r="H152" s="216" t="s">
        <v>2982</v>
      </c>
      <c r="I152" s="216" t="s">
        <v>2983</v>
      </c>
      <c r="J152" s="205" t="str">
        <f t="shared" si="12"/>
        <v>FALSE</v>
      </c>
      <c r="K152" s="214">
        <f>IF(N$24="1",0,1)</f>
        <v>1</v>
      </c>
      <c r="L152" s="205" t="s">
        <v>1767</v>
      </c>
      <c r="M152" s="203" t="s">
        <v>16</v>
      </c>
      <c r="N152" s="203" t="str">
        <f>VLOOKUP(B152,'HECVAT - Full | Vendor Response'!A:E,3,FALSE)</f>
        <v>Yes</v>
      </c>
      <c r="O152" s="203" t="str">
        <f>IF(LEN(VLOOKUP(B152,'Analyst Report'!$A:$I,7,FALSE))=0,"",VLOOKUP(B152,'Analyst Report'!$A:$I,7,FALSE))</f>
        <v/>
      </c>
      <c r="P152" s="203">
        <f t="shared" si="10"/>
        <v>1</v>
      </c>
      <c r="Q152" s="203">
        <v>20</v>
      </c>
      <c r="R152" s="203">
        <f>IF(LEN(VLOOKUP(B152,'Analyst Report'!$A$30:$I$287,8,FALSE))=0,"",VLOOKUP(B152,'Analyst Report'!$A$30:$I$287,8,FALSE))</f>
        <v>20</v>
      </c>
      <c r="S152" s="203">
        <f t="shared" si="14"/>
        <v>20</v>
      </c>
      <c r="T152" s="203">
        <f t="shared" si="11"/>
        <v>20</v>
      </c>
      <c r="U152" s="202" t="s">
        <v>2400</v>
      </c>
      <c r="V152" s="202" t="s">
        <v>2400</v>
      </c>
      <c r="W152" s="202" t="s">
        <v>2400</v>
      </c>
      <c r="X152" s="202" t="s">
        <v>2400</v>
      </c>
      <c r="Y152" s="202" t="s">
        <v>2400</v>
      </c>
      <c r="Z152" s="202" t="s">
        <v>2400</v>
      </c>
      <c r="AA152" s="202" t="s">
        <v>2400</v>
      </c>
      <c r="AB152" s="202" t="s">
        <v>2400</v>
      </c>
    </row>
    <row r="153" spans="1:28" ht="105" x14ac:dyDescent="0.2">
      <c r="A153" s="210">
        <f t="shared" si="13"/>
        <v>136</v>
      </c>
      <c r="B153" s="211" t="s">
        <v>238</v>
      </c>
      <c r="C153" s="211" t="s">
        <v>82</v>
      </c>
      <c r="D153" s="211">
        <f>VLOOKUP(B153,'HECVAT - Full | Vendor Response'!A$3:D$319,4,TRUE)</f>
        <v>0</v>
      </c>
      <c r="E153" s="204" t="s">
        <v>2752</v>
      </c>
      <c r="F153" s="204" t="s">
        <v>2400</v>
      </c>
      <c r="G153" s="204" t="s">
        <v>2400</v>
      </c>
      <c r="H153" s="216" t="s">
        <v>3001</v>
      </c>
      <c r="I153" s="216" t="s">
        <v>3002</v>
      </c>
      <c r="J153" s="205" t="str">
        <f t="shared" si="12"/>
        <v>FALSE</v>
      </c>
      <c r="K153" s="214">
        <f>IF(OR(N$24="1",N$24="2"),1,0)</f>
        <v>0</v>
      </c>
      <c r="L153" s="205" t="s">
        <v>1767</v>
      </c>
      <c r="M153" s="203" t="s">
        <v>16</v>
      </c>
      <c r="N153" s="203">
        <f>VLOOKUP(B153,'HECVAT - Full | Vendor Response'!A:E,3,FALSE)</f>
        <v>0</v>
      </c>
      <c r="O153" s="203" t="str">
        <f>IF(LEN(VLOOKUP(B153,'Analyst Report'!$A:$I,7,FALSE))=0,"",VLOOKUP(B153,'Analyst Report'!$A:$I,7,FALSE))</f>
        <v/>
      </c>
      <c r="P153" s="203">
        <f t="shared" si="10"/>
        <v>0</v>
      </c>
      <c r="Q153" s="203">
        <v>20</v>
      </c>
      <c r="R153" s="203">
        <f>IF(LEN(VLOOKUP(B153,'Analyst Report'!$A$30:$I$287,8,FALSE))=0,"",VLOOKUP(B153,'Analyst Report'!$A$30:$I$287,8,FALSE))</f>
        <v>20</v>
      </c>
      <c r="S153" s="203">
        <f t="shared" si="14"/>
        <v>0</v>
      </c>
      <c r="T153" s="203">
        <f t="shared" si="11"/>
        <v>0</v>
      </c>
      <c r="U153" s="202" t="s">
        <v>2400</v>
      </c>
      <c r="V153" s="202" t="s">
        <v>2400</v>
      </c>
      <c r="W153" s="202" t="s">
        <v>2400</v>
      </c>
      <c r="X153" s="202" t="s">
        <v>2400</v>
      </c>
      <c r="Y153" s="202" t="s">
        <v>2400</v>
      </c>
      <c r="Z153" s="202" t="s">
        <v>2400</v>
      </c>
      <c r="AA153" s="202" t="s">
        <v>2400</v>
      </c>
      <c r="AB153" s="202" t="s">
        <v>2400</v>
      </c>
    </row>
    <row r="154" spans="1:28" ht="328" x14ac:dyDescent="0.2">
      <c r="A154" s="210">
        <f t="shared" si="13"/>
        <v>137</v>
      </c>
      <c r="B154" s="211" t="s">
        <v>239</v>
      </c>
      <c r="C154" s="211" t="s">
        <v>370</v>
      </c>
      <c r="D154" s="211"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204" t="s">
        <v>2400</v>
      </c>
      <c r="F154" s="204" t="s">
        <v>2754</v>
      </c>
      <c r="G154" s="204" t="s">
        <v>2753</v>
      </c>
      <c r="H154" s="216" t="s">
        <v>2881</v>
      </c>
      <c r="I154" s="216" t="s">
        <v>2882</v>
      </c>
      <c r="J154" s="205" t="str">
        <f t="shared" si="12"/>
        <v>FALSE</v>
      </c>
      <c r="K154" s="214">
        <v>1</v>
      </c>
      <c r="L154" s="205" t="s">
        <v>1767</v>
      </c>
      <c r="M154" s="203" t="s">
        <v>16</v>
      </c>
      <c r="N154" s="203" t="str">
        <f>VLOOKUP(B154,'HECVAT - Full | Vendor Response'!A:E,3,FALSE)</f>
        <v>Yes</v>
      </c>
      <c r="O154" s="203" t="str">
        <f>IF(LEN(VLOOKUP(B154,'Analyst Report'!$A:$I,7,FALSE))=0,"",VLOOKUP(B154,'Analyst Report'!$A:$I,7,FALSE))</f>
        <v/>
      </c>
      <c r="P154" s="203">
        <f t="shared" si="10"/>
        <v>1</v>
      </c>
      <c r="Q154" s="203">
        <v>20</v>
      </c>
      <c r="R154" s="203">
        <f>IF(LEN(VLOOKUP(B154,'Analyst Report'!$A$30:$I$287,8,FALSE))=0,"",VLOOKUP(B154,'Analyst Report'!$A$30:$I$287,8,FALSE))</f>
        <v>20</v>
      </c>
      <c r="S154" s="203">
        <f t="shared" si="14"/>
        <v>20</v>
      </c>
      <c r="T154" s="203">
        <f t="shared" si="11"/>
        <v>20</v>
      </c>
      <c r="U154" s="202" t="s">
        <v>2400</v>
      </c>
      <c r="V154" s="202" t="s">
        <v>2400</v>
      </c>
      <c r="W154" s="202" t="s">
        <v>2400</v>
      </c>
      <c r="X154" s="202" t="s">
        <v>2400</v>
      </c>
      <c r="Y154" s="202" t="s">
        <v>2400</v>
      </c>
      <c r="Z154" s="202" t="s">
        <v>2400</v>
      </c>
      <c r="AA154" s="202" t="s">
        <v>2400</v>
      </c>
      <c r="AB154" s="202" t="s">
        <v>2400</v>
      </c>
    </row>
    <row r="155" spans="1:28" ht="90" x14ac:dyDescent="0.2">
      <c r="A155" s="210">
        <f t="shared" si="13"/>
        <v>138</v>
      </c>
      <c r="B155" s="211" t="s">
        <v>240</v>
      </c>
      <c r="C155" s="211" t="s">
        <v>414</v>
      </c>
      <c r="D155" s="211">
        <f>VLOOKUP(B155,'HECVAT - Full | Vendor Response'!A$3:D$319,4,TRUE)</f>
        <v>0</v>
      </c>
      <c r="E155" s="204" t="s">
        <v>2400</v>
      </c>
      <c r="F155" s="204" t="s">
        <v>2754</v>
      </c>
      <c r="G155" s="204" t="s">
        <v>2755</v>
      </c>
      <c r="H155" s="216" t="s">
        <v>2881</v>
      </c>
      <c r="I155" s="216" t="s">
        <v>2882</v>
      </c>
      <c r="J155" s="205" t="str">
        <f t="shared" si="12"/>
        <v>FALSE</v>
      </c>
      <c r="K155" s="214">
        <f>IF(OR(N$24="1",N$24="2"),1,0)</f>
        <v>0</v>
      </c>
      <c r="L155" s="205" t="s">
        <v>1767</v>
      </c>
      <c r="M155" s="203" t="s">
        <v>16</v>
      </c>
      <c r="N155" s="203">
        <f>VLOOKUP(B155,'HECVAT - Full | Vendor Response'!A:E,3,FALSE)</f>
        <v>0</v>
      </c>
      <c r="O155" s="203" t="str">
        <f>IF(LEN(VLOOKUP(B155,'Analyst Report'!$A:$I,7,FALSE))=0,"",VLOOKUP(B155,'Analyst Report'!$A:$I,7,FALSE))</f>
        <v/>
      </c>
      <c r="P155" s="203">
        <f t="shared" si="10"/>
        <v>0</v>
      </c>
      <c r="Q155" s="203">
        <v>20</v>
      </c>
      <c r="R155" s="203">
        <f>IF(LEN(VLOOKUP(B155,'Analyst Report'!$A$30:$I$287,8,FALSE))=0,"",VLOOKUP(B155,'Analyst Report'!$A$30:$I$287,8,FALSE))</f>
        <v>20</v>
      </c>
      <c r="S155" s="203">
        <f t="shared" si="14"/>
        <v>0</v>
      </c>
      <c r="T155" s="203">
        <f t="shared" si="11"/>
        <v>0</v>
      </c>
      <c r="U155" s="202" t="s">
        <v>2400</v>
      </c>
      <c r="V155" s="202" t="s">
        <v>2400</v>
      </c>
      <c r="W155" s="202" t="s">
        <v>2400</v>
      </c>
      <c r="X155" s="202" t="s">
        <v>2400</v>
      </c>
      <c r="Y155" s="202" t="s">
        <v>2400</v>
      </c>
      <c r="Z155" s="202" t="s">
        <v>2400</v>
      </c>
      <c r="AA155" s="202" t="s">
        <v>2400</v>
      </c>
      <c r="AB155" s="202" t="s">
        <v>2400</v>
      </c>
    </row>
    <row r="156" spans="1:28" ht="210" x14ac:dyDescent="0.2">
      <c r="A156" s="210">
        <f t="shared" si="13"/>
        <v>139</v>
      </c>
      <c r="B156" s="211" t="s">
        <v>241</v>
      </c>
      <c r="C156" s="211" t="s">
        <v>2258</v>
      </c>
      <c r="D156" s="211">
        <f>VLOOKUP(B156,'HECVAT - Full | Vendor Response'!A$3:D$319,4,TRUE)</f>
        <v>0</v>
      </c>
      <c r="E156" s="204" t="s">
        <v>2400</v>
      </c>
      <c r="F156" s="204" t="s">
        <v>2757</v>
      </c>
      <c r="G156" s="204" t="s">
        <v>2756</v>
      </c>
      <c r="H156" s="216" t="s">
        <v>3003</v>
      </c>
      <c r="I156" s="216" t="s">
        <v>3004</v>
      </c>
      <c r="J156" s="205" t="str">
        <f t="shared" si="12"/>
        <v>FALSE</v>
      </c>
      <c r="K156" s="214">
        <f>IF(OR(N$24="1",N$24="2"),1,0)</f>
        <v>0</v>
      </c>
      <c r="L156" s="205" t="s">
        <v>1767</v>
      </c>
      <c r="M156" s="203" t="s">
        <v>16</v>
      </c>
      <c r="N156" s="203">
        <f>VLOOKUP(B156,'HECVAT - Full | Vendor Response'!A:E,3,FALSE)</f>
        <v>0</v>
      </c>
      <c r="O156" s="203" t="str">
        <f>IF(LEN(VLOOKUP(B156,'Analyst Report'!$A:$I,7,FALSE))=0,"",VLOOKUP(B156,'Analyst Report'!$A:$I,7,FALSE))</f>
        <v/>
      </c>
      <c r="P156" s="203">
        <f t="shared" si="10"/>
        <v>0</v>
      </c>
      <c r="Q156" s="203">
        <v>25</v>
      </c>
      <c r="R156" s="203">
        <f>IF(LEN(VLOOKUP(B156,'Analyst Report'!$A$30:$I$287,8,FALSE))=0,"",VLOOKUP(B156,'Analyst Report'!$A$30:$I$287,8,FALSE))</f>
        <v>25</v>
      </c>
      <c r="S156" s="203">
        <f t="shared" si="14"/>
        <v>0</v>
      </c>
      <c r="T156" s="203">
        <f t="shared" si="11"/>
        <v>0</v>
      </c>
      <c r="U156" s="202" t="s">
        <v>2400</v>
      </c>
      <c r="V156" s="202" t="s">
        <v>2400</v>
      </c>
      <c r="W156" s="202" t="s">
        <v>2400</v>
      </c>
      <c r="X156" s="202" t="s">
        <v>2400</v>
      </c>
      <c r="Y156" s="202" t="s">
        <v>2400</v>
      </c>
      <c r="Z156" s="202" t="s">
        <v>2400</v>
      </c>
      <c r="AA156" s="202" t="s">
        <v>2400</v>
      </c>
      <c r="AB156" s="202" t="s">
        <v>2400</v>
      </c>
    </row>
    <row r="157" spans="1:28" ht="60" x14ac:dyDescent="0.2">
      <c r="A157" s="210">
        <f t="shared" si="13"/>
        <v>140</v>
      </c>
      <c r="B157" s="211" t="s">
        <v>242</v>
      </c>
      <c r="C157" s="211" t="s">
        <v>415</v>
      </c>
      <c r="D157" s="211">
        <f>VLOOKUP(B157,'HECVAT - Full | Vendor Response'!A$3:D$319,4,TRUE)</f>
        <v>0</v>
      </c>
      <c r="E157" s="204" t="s">
        <v>2758</v>
      </c>
      <c r="F157" s="204"/>
      <c r="G157" s="204"/>
      <c r="H157" s="216" t="s">
        <v>2400</v>
      </c>
      <c r="I157" s="216" t="s">
        <v>2400</v>
      </c>
      <c r="J157" s="205" t="str">
        <f t="shared" si="12"/>
        <v>FALSE</v>
      </c>
      <c r="K157" s="214">
        <f>IF(OR(N$24="1",N$24="2"),1,0)</f>
        <v>0</v>
      </c>
      <c r="L157" s="205" t="s">
        <v>1767</v>
      </c>
      <c r="M157" s="203" t="s">
        <v>16</v>
      </c>
      <c r="N157" s="203">
        <f>VLOOKUP(B157,'HECVAT - Full | Vendor Response'!A:E,3,FALSE)</f>
        <v>0</v>
      </c>
      <c r="O157" s="203" t="str">
        <f>IF(LEN(VLOOKUP(B157,'Analyst Report'!$A:$I,7,FALSE))=0,"",VLOOKUP(B157,'Analyst Report'!$A:$I,7,FALSE))</f>
        <v/>
      </c>
      <c r="P157" s="203">
        <f t="shared" si="10"/>
        <v>0</v>
      </c>
      <c r="Q157" s="203">
        <v>20</v>
      </c>
      <c r="R157" s="203">
        <f>IF(LEN(VLOOKUP(B157,'Analyst Report'!$A$30:$I$287,8,FALSE))=0,"",VLOOKUP(B157,'Analyst Report'!$A$30:$I$287,8,FALSE))</f>
        <v>20</v>
      </c>
      <c r="S157" s="203">
        <f t="shared" si="14"/>
        <v>0</v>
      </c>
      <c r="T157" s="203">
        <f t="shared" si="11"/>
        <v>0</v>
      </c>
      <c r="U157" s="202" t="s">
        <v>2400</v>
      </c>
      <c r="V157" s="202" t="s">
        <v>2400</v>
      </c>
      <c r="W157" s="202" t="s">
        <v>2400</v>
      </c>
      <c r="X157" s="202" t="s">
        <v>2400</v>
      </c>
      <c r="Y157" s="202" t="s">
        <v>2400</v>
      </c>
      <c r="Z157" s="202" t="s">
        <v>2400</v>
      </c>
      <c r="AA157" s="202" t="s">
        <v>2400</v>
      </c>
      <c r="AB157" s="202" t="s">
        <v>2400</v>
      </c>
    </row>
    <row r="158" spans="1:28" ht="90" x14ac:dyDescent="0.2">
      <c r="A158" s="210">
        <f t="shared" si="13"/>
        <v>141</v>
      </c>
      <c r="B158" s="211" t="s">
        <v>243</v>
      </c>
      <c r="C158" s="211" t="s">
        <v>2606</v>
      </c>
      <c r="D158" s="211">
        <f>VLOOKUP(B158,'HECVAT - Full | Vendor Response'!A$3:D$319,4,TRUE)</f>
        <v>0</v>
      </c>
      <c r="E158" s="204" t="s">
        <v>2759</v>
      </c>
      <c r="F158" s="204"/>
      <c r="G158" s="204" t="s">
        <v>432</v>
      </c>
      <c r="H158" s="216" t="s">
        <v>2881</v>
      </c>
      <c r="I158" s="216" t="s">
        <v>2882</v>
      </c>
      <c r="J158" s="205" t="str">
        <f t="shared" si="12"/>
        <v>FALSE</v>
      </c>
      <c r="K158" s="214">
        <f>IF(OR(N$24="1",N$24="2"),1,0)</f>
        <v>0</v>
      </c>
      <c r="L158" s="205" t="s">
        <v>1767</v>
      </c>
      <c r="M158" s="203" t="s">
        <v>16</v>
      </c>
      <c r="N158" s="203">
        <f>VLOOKUP(B158,'HECVAT - Full | Vendor Response'!A:E,3,FALSE)</f>
        <v>0</v>
      </c>
      <c r="O158" s="203" t="str">
        <f>IF(LEN(VLOOKUP(B158,'Analyst Report'!$A:$I,7,FALSE))=0,"",VLOOKUP(B158,'Analyst Report'!$A:$I,7,FALSE))</f>
        <v/>
      </c>
      <c r="P158" s="203">
        <f t="shared" si="10"/>
        <v>0</v>
      </c>
      <c r="Q158" s="203">
        <v>20</v>
      </c>
      <c r="R158" s="203">
        <f>IF(LEN(VLOOKUP(B158,'Analyst Report'!$A$30:$I$287,8,FALSE))=0,"",VLOOKUP(B158,'Analyst Report'!$A$30:$I$287,8,FALSE))</f>
        <v>20</v>
      </c>
      <c r="S158" s="203">
        <f t="shared" si="14"/>
        <v>0</v>
      </c>
      <c r="T158" s="203">
        <f t="shared" si="11"/>
        <v>0</v>
      </c>
      <c r="U158" s="202" t="s">
        <v>2400</v>
      </c>
      <c r="V158" s="202" t="s">
        <v>2400</v>
      </c>
      <c r="W158" s="202" t="s">
        <v>2400</v>
      </c>
      <c r="X158" s="202" t="s">
        <v>2400</v>
      </c>
      <c r="Y158" s="202" t="s">
        <v>2400</v>
      </c>
      <c r="Z158" s="202" t="s">
        <v>2400</v>
      </c>
      <c r="AA158" s="202" t="s">
        <v>2400</v>
      </c>
      <c r="AB158" s="202" t="s">
        <v>2400</v>
      </c>
    </row>
    <row r="159" spans="1:28" ht="90" x14ac:dyDescent="0.2">
      <c r="A159" s="210">
        <f t="shared" si="13"/>
        <v>142</v>
      </c>
      <c r="B159" s="211" t="s">
        <v>244</v>
      </c>
      <c r="C159" s="211" t="s">
        <v>433</v>
      </c>
      <c r="D159" s="211">
        <f>VLOOKUP(B159,'HECVAT - Full | Vendor Response'!A$3:D$319,4,TRUE)</f>
        <v>0</v>
      </c>
      <c r="E159" s="204" t="s">
        <v>2400</v>
      </c>
      <c r="F159" s="204" t="s">
        <v>2761</v>
      </c>
      <c r="G159" s="204" t="s">
        <v>2760</v>
      </c>
      <c r="H159" s="216" t="s">
        <v>2881</v>
      </c>
      <c r="I159" s="216" t="s">
        <v>2882</v>
      </c>
      <c r="J159" s="205" t="str">
        <f t="shared" si="12"/>
        <v>FALSE</v>
      </c>
      <c r="K159" s="214">
        <f>IF(OR(N$24="1",N$24="2"),1,0)</f>
        <v>0</v>
      </c>
      <c r="L159" s="205" t="s">
        <v>1767</v>
      </c>
      <c r="M159" s="203" t="s">
        <v>16</v>
      </c>
      <c r="N159" s="203">
        <f>VLOOKUP(B159,'HECVAT - Full | Vendor Response'!A:E,3,FALSE)</f>
        <v>0</v>
      </c>
      <c r="O159" s="203" t="str">
        <f>IF(LEN(VLOOKUP(B159,'Analyst Report'!$A:$I,7,FALSE))=0,"",VLOOKUP(B159,'Analyst Report'!$A:$I,7,FALSE))</f>
        <v/>
      </c>
      <c r="P159" s="203">
        <f t="shared" si="10"/>
        <v>0</v>
      </c>
      <c r="Q159" s="203">
        <v>20</v>
      </c>
      <c r="R159" s="203">
        <f>IF(LEN(VLOOKUP(B159,'Analyst Report'!$A$30:$I$287,8,FALSE))=0,"",VLOOKUP(B159,'Analyst Report'!$A$30:$I$287,8,FALSE))</f>
        <v>20</v>
      </c>
      <c r="S159" s="203">
        <f t="shared" si="14"/>
        <v>0</v>
      </c>
      <c r="T159" s="203">
        <f t="shared" si="11"/>
        <v>0</v>
      </c>
      <c r="U159" s="202" t="s">
        <v>2400</v>
      </c>
      <c r="V159" s="202" t="s">
        <v>2400</v>
      </c>
      <c r="W159" s="202" t="s">
        <v>2400</v>
      </c>
      <c r="X159" s="202" t="s">
        <v>2400</v>
      </c>
      <c r="Y159" s="202" t="s">
        <v>2400</v>
      </c>
      <c r="Z159" s="202" t="s">
        <v>2400</v>
      </c>
      <c r="AA159" s="202" t="s">
        <v>2400</v>
      </c>
      <c r="AB159" s="202" t="s">
        <v>2400</v>
      </c>
    </row>
    <row r="160" spans="1:28" ht="165" x14ac:dyDescent="0.2">
      <c r="A160" s="210">
        <f t="shared" si="13"/>
        <v>143</v>
      </c>
      <c r="B160" s="211" t="s">
        <v>245</v>
      </c>
      <c r="C160" s="211" t="s">
        <v>2668</v>
      </c>
      <c r="D160" s="211" t="str">
        <f>VLOOKUP(B160,'HECVAT - Full | Vendor Response'!A$3:D$319,4,TRUE)</f>
        <v>Access to the Canvas cloud architecture back-end is via a combination of VPN, MFA, SSH, and digital keys managed using Amazon's KMS (KMS is certified via the Cryptographic Module Validation Program).</v>
      </c>
      <c r="E160" s="204" t="s">
        <v>2400</v>
      </c>
      <c r="F160" s="204" t="s">
        <v>2763</v>
      </c>
      <c r="G160" s="204" t="s">
        <v>2762</v>
      </c>
      <c r="H160" s="216" t="s">
        <v>2831</v>
      </c>
      <c r="I160" s="216" t="s">
        <v>2832</v>
      </c>
      <c r="J160" s="205" t="str">
        <f t="shared" si="12"/>
        <v>FALSE</v>
      </c>
      <c r="K160" s="214">
        <f>IF(OR(N$24="3",N$24="4",N$24="5",N$24="6"),1,0)</f>
        <v>1</v>
      </c>
      <c r="L160" s="205" t="s">
        <v>1767</v>
      </c>
      <c r="M160" s="203" t="s">
        <v>16</v>
      </c>
      <c r="N160" s="203" t="str">
        <f>VLOOKUP(B160,'HECVAT - Full | Vendor Response'!A:E,3,FALSE)</f>
        <v>Yes</v>
      </c>
      <c r="O160" s="203" t="str">
        <f>IF(LEN(VLOOKUP(B160,'Analyst Report'!$A:$I,7,FALSE))=0,"",VLOOKUP(B160,'Analyst Report'!$A:$I,7,FALSE))</f>
        <v/>
      </c>
      <c r="P160" s="203">
        <f t="shared" si="10"/>
        <v>1</v>
      </c>
      <c r="Q160" s="203">
        <v>20</v>
      </c>
      <c r="R160" s="203">
        <f>IF(LEN(VLOOKUP(B160,'Analyst Report'!$A$30:$I$287,8,FALSE))=0,"",VLOOKUP(B160,'Analyst Report'!$A$30:$I$287,8,FALSE))</f>
        <v>20</v>
      </c>
      <c r="S160" s="203">
        <f t="shared" si="14"/>
        <v>20</v>
      </c>
      <c r="T160" s="203">
        <f t="shared" si="11"/>
        <v>20</v>
      </c>
      <c r="U160" s="202" t="s">
        <v>2400</v>
      </c>
      <c r="V160" s="202" t="s">
        <v>2400</v>
      </c>
      <c r="W160" s="202" t="s">
        <v>2400</v>
      </c>
      <c r="X160" s="202" t="s">
        <v>2400</v>
      </c>
      <c r="Y160" s="202" t="s">
        <v>2400</v>
      </c>
      <c r="Z160" s="202" t="s">
        <v>2400</v>
      </c>
      <c r="AA160" s="202" t="s">
        <v>2400</v>
      </c>
      <c r="AB160" s="202" t="s">
        <v>2400</v>
      </c>
    </row>
    <row r="161" spans="1:28" ht="90" x14ac:dyDescent="0.2">
      <c r="A161" s="210">
        <f t="shared" si="13"/>
        <v>144</v>
      </c>
      <c r="B161" s="211" t="s">
        <v>246</v>
      </c>
      <c r="C161" s="211" t="s">
        <v>2669</v>
      </c>
      <c r="D161" s="211" t="str">
        <f>VLOOKUP(B161,'HECVAT - Full | Vendor Response'!A$3:D$319,4,TRUE)</f>
        <v>We utilize AWS Machine Images (AMIs) and further harden these images with internal configuration and hardening by default.</v>
      </c>
      <c r="E161" s="204" t="s">
        <v>2400</v>
      </c>
      <c r="F161" s="204" t="s">
        <v>2764</v>
      </c>
      <c r="G161" s="204" t="s">
        <v>2400</v>
      </c>
      <c r="H161" s="216" t="s">
        <v>3005</v>
      </c>
      <c r="I161" s="216" t="s">
        <v>3006</v>
      </c>
      <c r="J161" s="205" t="str">
        <f t="shared" si="12"/>
        <v>FALSE</v>
      </c>
      <c r="K161" s="214">
        <f>IF(OR(N$24="3",N$24="4",N$24="5",N$24="6"),1,0)</f>
        <v>1</v>
      </c>
      <c r="L161" s="205" t="s">
        <v>1767</v>
      </c>
      <c r="M161" s="203" t="s">
        <v>16</v>
      </c>
      <c r="N161" s="203" t="str">
        <f>VLOOKUP(B161,'HECVAT - Full | Vendor Response'!A:E,3,FALSE)</f>
        <v>Yes</v>
      </c>
      <c r="O161" s="203" t="str">
        <f>IF(LEN(VLOOKUP(B161,'Analyst Report'!$A:$I,7,FALSE))=0,"",VLOOKUP(B161,'Analyst Report'!$A:$I,7,FALSE))</f>
        <v/>
      </c>
      <c r="P161" s="203">
        <f t="shared" si="10"/>
        <v>1</v>
      </c>
      <c r="Q161" s="203">
        <v>20</v>
      </c>
      <c r="R161" s="203">
        <f>IF(LEN(VLOOKUP(B161,'Analyst Report'!$A$30:$I$287,8,FALSE))=0,"",VLOOKUP(B161,'Analyst Report'!$A$30:$I$287,8,FALSE))</f>
        <v>20</v>
      </c>
      <c r="S161" s="203">
        <f t="shared" si="14"/>
        <v>20</v>
      </c>
      <c r="T161" s="203">
        <f t="shared" si="11"/>
        <v>20</v>
      </c>
      <c r="U161" s="202" t="s">
        <v>2400</v>
      </c>
      <c r="V161" s="202" t="s">
        <v>2400</v>
      </c>
      <c r="W161" s="202" t="s">
        <v>2400</v>
      </c>
      <c r="X161" s="202" t="s">
        <v>2400</v>
      </c>
      <c r="Y161" s="202" t="s">
        <v>2400</v>
      </c>
      <c r="Z161" s="202" t="s">
        <v>2400</v>
      </c>
      <c r="AA161" s="202" t="s">
        <v>2400</v>
      </c>
      <c r="AB161" s="202" t="s">
        <v>2400</v>
      </c>
    </row>
    <row r="162" spans="1:28" ht="300" x14ac:dyDescent="0.2">
      <c r="A162" s="210">
        <f t="shared" si="13"/>
        <v>145</v>
      </c>
      <c r="B162" s="211" t="s">
        <v>247</v>
      </c>
      <c r="C162" s="211" t="s">
        <v>2670</v>
      </c>
      <c r="D162" s="211" t="str">
        <f>VLOOKUP(B162,'HECVAT - Full | Vendor Response'!A$3:D$319,4,TRUE)</f>
        <v>See DATA-18</v>
      </c>
      <c r="E162" s="204" t="s">
        <v>3007</v>
      </c>
      <c r="F162" s="204"/>
      <c r="G162" s="204"/>
      <c r="H162" s="216" t="s">
        <v>2986</v>
      </c>
      <c r="I162" s="216" t="s">
        <v>2987</v>
      </c>
      <c r="J162" s="205" t="str">
        <f t="shared" si="12"/>
        <v>FALSE</v>
      </c>
      <c r="K162" s="214">
        <f>IF(OR(N$24="3",N$24="4",N$24="5",N$24="6"),1,0)</f>
        <v>1</v>
      </c>
      <c r="L162" s="205" t="s">
        <v>1767</v>
      </c>
      <c r="M162" s="203" t="s">
        <v>19</v>
      </c>
      <c r="N162" s="203" t="str">
        <f>VLOOKUP(B162,'HECVAT - Full | Vendor Response'!A:E,3,FALSE)</f>
        <v>No</v>
      </c>
      <c r="O162" s="203" t="str">
        <f>IF(LEN(VLOOKUP(B162,'Analyst Report'!$A:$I,7,FALSE))=0,"",VLOOKUP(B162,'Analyst Report'!$A:$I,7,FALSE))</f>
        <v/>
      </c>
      <c r="P162" s="203">
        <f t="shared" si="10"/>
        <v>1</v>
      </c>
      <c r="Q162" s="203">
        <v>20</v>
      </c>
      <c r="R162" s="203">
        <f>IF(LEN(VLOOKUP(B162,'Analyst Report'!$A$30:$I$287,8,FALSE))=0,"",VLOOKUP(B162,'Analyst Report'!$A$30:$I$287,8,FALSE))</f>
        <v>20</v>
      </c>
      <c r="S162" s="203">
        <f t="shared" si="14"/>
        <v>20</v>
      </c>
      <c r="T162" s="203">
        <f t="shared" si="11"/>
        <v>20</v>
      </c>
      <c r="U162" s="202" t="s">
        <v>2400</v>
      </c>
      <c r="V162" s="202" t="s">
        <v>2400</v>
      </c>
      <c r="W162" s="202" t="s">
        <v>2400</v>
      </c>
      <c r="X162" s="202" t="s">
        <v>2400</v>
      </c>
      <c r="Y162" s="202" t="s">
        <v>2400</v>
      </c>
      <c r="Z162" s="202" t="s">
        <v>2400</v>
      </c>
      <c r="AA162" s="202" t="s">
        <v>2400</v>
      </c>
      <c r="AB162" s="202" t="s">
        <v>2400</v>
      </c>
    </row>
    <row r="163" spans="1:28" ht="210" x14ac:dyDescent="0.2">
      <c r="A163" s="210">
        <f t="shared" si="13"/>
        <v>146</v>
      </c>
      <c r="B163" s="217" t="s">
        <v>248</v>
      </c>
      <c r="C163" s="211" t="s">
        <v>434</v>
      </c>
      <c r="D163" s="211">
        <f>VLOOKUP(B163,'HECVAT - Full | Vendor Response'!A$3:D$319,4,TRUE)</f>
        <v>0</v>
      </c>
      <c r="E163" s="204" t="s">
        <v>2260</v>
      </c>
      <c r="F163" s="204" t="s">
        <v>2765</v>
      </c>
      <c r="G163" s="204" t="s">
        <v>2766</v>
      </c>
      <c r="H163" s="216" t="s">
        <v>3008</v>
      </c>
      <c r="I163" s="216" t="s">
        <v>3009</v>
      </c>
      <c r="J163" s="205" t="str">
        <f t="shared" si="12"/>
        <v>FALSE</v>
      </c>
      <c r="K163" s="214">
        <v>1</v>
      </c>
      <c r="L163" s="205" t="s">
        <v>1768</v>
      </c>
      <c r="M163" s="203" t="s">
        <v>16</v>
      </c>
      <c r="N163" s="203" t="str">
        <f>VLOOKUP(B163,'HECVAT - Full | Vendor Response'!A:E,3,FALSE)</f>
        <v>See the Business Continuity white paper included with this document.</v>
      </c>
      <c r="O163" s="203" t="str">
        <f>IF(LEN(VLOOKUP(B163,'Analyst Report'!$A:$I,7,FALSE))=0,"",VLOOKUP(B163,'Analyst Report'!$A:$I,7,FALSE))</f>
        <v/>
      </c>
      <c r="P163" s="203">
        <f t="shared" si="10"/>
        <v>0</v>
      </c>
      <c r="Q163" s="203">
        <v>20</v>
      </c>
      <c r="R163" s="203">
        <f>IF(LEN(VLOOKUP(B163,'Analyst Report'!$A$30:$I$287,8,FALSE))=0,"",VLOOKUP(B163,'Analyst Report'!$A$30:$I$287,8,FALSE))</f>
        <v>20</v>
      </c>
      <c r="S163" s="203">
        <f t="shared" si="14"/>
        <v>20</v>
      </c>
      <c r="T163" s="203">
        <f t="shared" si="11"/>
        <v>0</v>
      </c>
      <c r="U163" s="202" t="s">
        <v>2400</v>
      </c>
      <c r="V163" s="202" t="s">
        <v>2400</v>
      </c>
      <c r="W163" s="202" t="s">
        <v>2400</v>
      </c>
      <c r="X163" s="202" t="s">
        <v>2400</v>
      </c>
      <c r="Y163" s="202" t="s">
        <v>2400</v>
      </c>
      <c r="Z163" s="202" t="s">
        <v>2400</v>
      </c>
      <c r="AA163" s="202" t="s">
        <v>2400</v>
      </c>
      <c r="AB163" s="202" t="s">
        <v>2400</v>
      </c>
    </row>
    <row r="164" spans="1:28" ht="165" x14ac:dyDescent="0.2">
      <c r="A164" s="210">
        <f t="shared" si="13"/>
        <v>147</v>
      </c>
      <c r="B164" s="217" t="s">
        <v>249</v>
      </c>
      <c r="C164" s="211" t="s">
        <v>435</v>
      </c>
      <c r="D164" s="211" t="str">
        <f>VLOOKUP(B164,'HECVAT - Full | Vendor Response'!A$3:D$319,4,TRUE)</f>
        <v>See BCPL-01</v>
      </c>
      <c r="E164" s="204" t="s">
        <v>2400</v>
      </c>
      <c r="F164" s="204" t="s">
        <v>2768</v>
      </c>
      <c r="G164" s="204" t="s">
        <v>2767</v>
      </c>
      <c r="H164" s="216" t="s">
        <v>3010</v>
      </c>
      <c r="I164" s="216" t="s">
        <v>3011</v>
      </c>
      <c r="J164" s="205" t="str">
        <f t="shared" si="12"/>
        <v>FALSE</v>
      </c>
      <c r="K164" s="214">
        <v>1</v>
      </c>
      <c r="L164" s="205" t="s">
        <v>1768</v>
      </c>
      <c r="M164" s="203" t="s">
        <v>16</v>
      </c>
      <c r="N164" s="203" t="str">
        <f>VLOOKUP(B164,'HECVAT - Full | Vendor Response'!A:E,3,FALSE)</f>
        <v>Yes</v>
      </c>
      <c r="O164" s="203" t="str">
        <f>IF(LEN(VLOOKUP(B164,'Analyst Report'!$A:$I,7,FALSE))=0,"",VLOOKUP(B164,'Analyst Report'!$A:$I,7,FALSE))</f>
        <v/>
      </c>
      <c r="P164" s="203">
        <f t="shared" si="10"/>
        <v>1</v>
      </c>
      <c r="Q164" s="203">
        <v>15</v>
      </c>
      <c r="R164" s="203">
        <f>IF(LEN(VLOOKUP(B164,'Analyst Report'!$A$30:$I$287,8,FALSE))=0,"",VLOOKUP(B164,'Analyst Report'!$A$30:$I$287,8,FALSE))</f>
        <v>15</v>
      </c>
      <c r="S164" s="203">
        <f t="shared" si="14"/>
        <v>15</v>
      </c>
      <c r="T164" s="203">
        <f t="shared" si="11"/>
        <v>15</v>
      </c>
      <c r="U164" s="202" t="s">
        <v>2400</v>
      </c>
      <c r="V164" s="202" t="s">
        <v>2400</v>
      </c>
      <c r="W164" s="202" t="s">
        <v>2400</v>
      </c>
      <c r="X164" s="202" t="s">
        <v>2400</v>
      </c>
      <c r="Y164" s="202" t="s">
        <v>2400</v>
      </c>
      <c r="Z164" s="202" t="s">
        <v>2400</v>
      </c>
      <c r="AA164" s="202" t="s">
        <v>2400</v>
      </c>
      <c r="AB164" s="202" t="s">
        <v>2400</v>
      </c>
    </row>
    <row r="165" spans="1:28" ht="105" x14ac:dyDescent="0.2">
      <c r="A165" s="210">
        <f t="shared" si="13"/>
        <v>148</v>
      </c>
      <c r="B165" s="217" t="s">
        <v>250</v>
      </c>
      <c r="C165" s="211" t="s">
        <v>2259</v>
      </c>
      <c r="D165" s="211" t="str">
        <f>VLOOKUP(B165,'HECVAT - Full | Vendor Response'!A$3:D$319,4,TRUE)</f>
        <v>See DRPL-01</v>
      </c>
      <c r="E165" s="204" t="s">
        <v>2400</v>
      </c>
      <c r="F165" s="204" t="s">
        <v>2770</v>
      </c>
      <c r="G165" s="204" t="s">
        <v>2769</v>
      </c>
      <c r="H165" s="216" t="s">
        <v>3012</v>
      </c>
      <c r="I165" s="216" t="s">
        <v>3013</v>
      </c>
      <c r="J165" s="205" t="str">
        <f t="shared" si="12"/>
        <v>TRUE</v>
      </c>
      <c r="K165" s="214">
        <v>1</v>
      </c>
      <c r="L165" s="205" t="s">
        <v>1768</v>
      </c>
      <c r="M165" s="203" t="s">
        <v>16</v>
      </c>
      <c r="N165" s="203" t="str">
        <f>VLOOKUP(B165,'HECVAT - Full | Vendor Response'!A:E,3,FALSE)</f>
        <v>Yes</v>
      </c>
      <c r="O165" s="203" t="str">
        <f>IF(LEN(VLOOKUP(B165,'Analyst Report'!$A:$I,7,FALSE))=0,"",VLOOKUP(B165,'Analyst Report'!$A:$I,7,FALSE))</f>
        <v/>
      </c>
      <c r="P165" s="203">
        <f t="shared" si="10"/>
        <v>1</v>
      </c>
      <c r="Q165" s="203">
        <v>25</v>
      </c>
      <c r="R165" s="203">
        <f>IF(LEN(VLOOKUP(B165,'Analyst Report'!$A$30:$I$287,8,FALSE))=0,"",VLOOKUP(B165,'Analyst Report'!$A$30:$I$287,8,FALSE))</f>
        <v>25</v>
      </c>
      <c r="S165" s="203">
        <f t="shared" si="14"/>
        <v>25</v>
      </c>
      <c r="T165" s="203">
        <f t="shared" si="11"/>
        <v>25</v>
      </c>
      <c r="U165" s="202" t="s">
        <v>2400</v>
      </c>
      <c r="V165" s="202" t="s">
        <v>2400</v>
      </c>
      <c r="W165" s="202" t="s">
        <v>2400</v>
      </c>
      <c r="X165" s="202" t="s">
        <v>2400</v>
      </c>
      <c r="Y165" s="202" t="s">
        <v>2400</v>
      </c>
      <c r="Z165" s="202" t="s">
        <v>2400</v>
      </c>
      <c r="AA165" s="202" t="s">
        <v>2400</v>
      </c>
      <c r="AB165" s="202" t="s">
        <v>2400</v>
      </c>
    </row>
    <row r="166" spans="1:28" ht="225" x14ac:dyDescent="0.2">
      <c r="A166" s="210">
        <f t="shared" si="13"/>
        <v>149</v>
      </c>
      <c r="B166" s="217" t="s">
        <v>251</v>
      </c>
      <c r="C166" s="211" t="s">
        <v>2657</v>
      </c>
      <c r="D166" s="211" t="str">
        <f>VLOOKUP(B166,'HECVAT - Full | Vendor Response'!A$3:D$319,4,TRUE)</f>
        <v>See DCTR-02 and DCTR-07</v>
      </c>
      <c r="E166" s="204" t="s">
        <v>2400</v>
      </c>
      <c r="F166" s="204"/>
      <c r="G166" s="204" t="s">
        <v>2771</v>
      </c>
      <c r="H166" s="216" t="s">
        <v>2982</v>
      </c>
      <c r="I166" s="216" t="s">
        <v>2983</v>
      </c>
      <c r="J166" s="205" t="str">
        <f t="shared" si="12"/>
        <v>FALSE</v>
      </c>
      <c r="K166" s="214">
        <v>1</v>
      </c>
      <c r="L166" s="205" t="s">
        <v>1768</v>
      </c>
      <c r="M166" s="203" t="s">
        <v>19</v>
      </c>
      <c r="N166" s="203" t="str">
        <f>VLOOKUP(B166,'HECVAT - Full | Vendor Response'!A:E,3,FALSE)</f>
        <v>No</v>
      </c>
      <c r="O166" s="203" t="str">
        <f>IF(LEN(VLOOKUP(B166,'Analyst Report'!$A:$I,7,FALSE))=0,"",VLOOKUP(B166,'Analyst Report'!$A:$I,7,FALSE))</f>
        <v/>
      </c>
      <c r="P166" s="203">
        <f t="shared" si="10"/>
        <v>1</v>
      </c>
      <c r="Q166" s="203">
        <v>20</v>
      </c>
      <c r="R166" s="203">
        <f>IF(LEN(VLOOKUP(B166,'Analyst Report'!$A$30:$I$287,8,FALSE))=0,"",VLOOKUP(B166,'Analyst Report'!$A$30:$I$287,8,FALSE))</f>
        <v>20</v>
      </c>
      <c r="S166" s="203">
        <f t="shared" si="14"/>
        <v>20</v>
      </c>
      <c r="T166" s="203">
        <f t="shared" si="11"/>
        <v>20</v>
      </c>
      <c r="U166" s="202" t="s">
        <v>2400</v>
      </c>
      <c r="V166" s="202" t="s">
        <v>2400</v>
      </c>
      <c r="W166" s="202" t="s">
        <v>2400</v>
      </c>
      <c r="X166" s="202" t="s">
        <v>2400</v>
      </c>
      <c r="Y166" s="202" t="s">
        <v>2400</v>
      </c>
      <c r="Z166" s="202" t="s">
        <v>2400</v>
      </c>
      <c r="AA166" s="202" t="s">
        <v>2400</v>
      </c>
      <c r="AB166" s="202" t="s">
        <v>2400</v>
      </c>
    </row>
    <row r="167" spans="1:28" ht="195" x14ac:dyDescent="0.2">
      <c r="A167" s="210">
        <f t="shared" si="13"/>
        <v>150</v>
      </c>
      <c r="B167" s="217" t="s">
        <v>252</v>
      </c>
      <c r="C167" s="211" t="s">
        <v>2262</v>
      </c>
      <c r="D167" s="211" t="str">
        <f>VLOOKUP(B167,'HECVAT - Full | Vendor Response'!A$3:D$319,4,TRUE)</f>
        <v>See DRPL-01</v>
      </c>
      <c r="E167" s="204" t="s">
        <v>2400</v>
      </c>
      <c r="F167" s="204" t="s">
        <v>2773</v>
      </c>
      <c r="G167" s="204" t="s">
        <v>2772</v>
      </c>
      <c r="H167" s="216" t="s">
        <v>3014</v>
      </c>
      <c r="I167" s="216" t="s">
        <v>3015</v>
      </c>
      <c r="J167" s="205" t="str">
        <f t="shared" si="12"/>
        <v>FALSE</v>
      </c>
      <c r="K167" s="214">
        <v>1</v>
      </c>
      <c r="L167" s="205" t="s">
        <v>1768</v>
      </c>
      <c r="M167" s="203" t="s">
        <v>16</v>
      </c>
      <c r="N167" s="203" t="str">
        <f>VLOOKUP(B167,'HECVAT - Full | Vendor Response'!A:E,3,FALSE)</f>
        <v>Yes</v>
      </c>
      <c r="O167" s="203" t="str">
        <f>IF(LEN(VLOOKUP(B167,'Analyst Report'!$A:$I,7,FALSE))=0,"",VLOOKUP(B167,'Analyst Report'!$A:$I,7,FALSE))</f>
        <v/>
      </c>
      <c r="P167" s="203">
        <f t="shared" si="10"/>
        <v>1</v>
      </c>
      <c r="Q167" s="203">
        <v>20</v>
      </c>
      <c r="R167" s="203">
        <f>IF(LEN(VLOOKUP(B167,'Analyst Report'!$A$30:$I$287,8,FALSE))=0,"",VLOOKUP(B167,'Analyst Report'!$A$30:$I$287,8,FALSE))</f>
        <v>20</v>
      </c>
      <c r="S167" s="203">
        <f t="shared" si="14"/>
        <v>20</v>
      </c>
      <c r="T167" s="203">
        <f t="shared" si="11"/>
        <v>20</v>
      </c>
      <c r="U167" s="202" t="s">
        <v>2400</v>
      </c>
      <c r="V167" s="202" t="s">
        <v>2400</v>
      </c>
      <c r="W167" s="202" t="s">
        <v>2400</v>
      </c>
      <c r="X167" s="202" t="s">
        <v>2400</v>
      </c>
      <c r="Y167" s="202" t="s">
        <v>2400</v>
      </c>
      <c r="Z167" s="202" t="s">
        <v>2400</v>
      </c>
      <c r="AA167" s="202" t="s">
        <v>2400</v>
      </c>
      <c r="AB167" s="202" t="s">
        <v>2400</v>
      </c>
    </row>
    <row r="168" spans="1:28" ht="210" x14ac:dyDescent="0.2">
      <c r="A168" s="210">
        <f t="shared" si="13"/>
        <v>151</v>
      </c>
      <c r="B168" s="217" t="s">
        <v>253</v>
      </c>
      <c r="C168" s="211" t="s">
        <v>91</v>
      </c>
      <c r="D168" s="211"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v>
      </c>
      <c r="E168" s="204" t="s">
        <v>2400</v>
      </c>
      <c r="F168" s="204" t="s">
        <v>2775</v>
      </c>
      <c r="G168" s="204" t="s">
        <v>2774</v>
      </c>
      <c r="H168" s="216" t="s">
        <v>3016</v>
      </c>
      <c r="I168" s="216" t="s">
        <v>3017</v>
      </c>
      <c r="J168" s="205" t="str">
        <f t="shared" si="12"/>
        <v>FALSE</v>
      </c>
      <c r="K168" s="214">
        <f>IF(N167="Yes",1,0)</f>
        <v>1</v>
      </c>
      <c r="L168" s="205" t="s">
        <v>1768</v>
      </c>
      <c r="M168" s="203" t="s">
        <v>16</v>
      </c>
      <c r="N168" s="203" t="str">
        <f>VLOOKUP(B168,'HECVAT - Full | Vendor Response'!A:E,3,FALSE)</f>
        <v>Yes</v>
      </c>
      <c r="O168" s="203" t="str">
        <f>IF(LEN(VLOOKUP(B168,'Analyst Report'!$A:$I,7,FALSE))=0,"",VLOOKUP(B168,'Analyst Report'!$A:$I,7,FALSE))</f>
        <v/>
      </c>
      <c r="P168" s="203">
        <f t="shared" si="10"/>
        <v>1</v>
      </c>
      <c r="Q168" s="203">
        <v>20</v>
      </c>
      <c r="R168" s="203">
        <f>IF(LEN(VLOOKUP(B168,'Analyst Report'!$A$30:$I$287,8,FALSE))=0,"",VLOOKUP(B168,'Analyst Report'!$A$30:$I$287,8,FALSE))</f>
        <v>20</v>
      </c>
      <c r="S168" s="203">
        <f t="shared" si="14"/>
        <v>20</v>
      </c>
      <c r="T168" s="203">
        <f t="shared" si="11"/>
        <v>20</v>
      </c>
      <c r="U168" s="202" t="s">
        <v>2400</v>
      </c>
      <c r="V168" s="202" t="s">
        <v>2400</v>
      </c>
      <c r="W168" s="202" t="s">
        <v>2400</v>
      </c>
      <c r="X168" s="202" t="s">
        <v>2400</v>
      </c>
      <c r="Y168" s="202" t="s">
        <v>2400</v>
      </c>
      <c r="Z168" s="202" t="s">
        <v>2400</v>
      </c>
      <c r="AA168" s="202" t="s">
        <v>2400</v>
      </c>
      <c r="AB168" s="202" t="s">
        <v>2400</v>
      </c>
    </row>
    <row r="169" spans="1:28" ht="165" x14ac:dyDescent="0.2">
      <c r="A169" s="210">
        <f t="shared" si="13"/>
        <v>152</v>
      </c>
      <c r="B169" s="217" t="s">
        <v>254</v>
      </c>
      <c r="C169" s="211" t="s">
        <v>94</v>
      </c>
      <c r="D169" s="211" t="str">
        <f>VLOOKUP(B169,'HECVAT - Full | Vendor Response'!A$3:D$319,4,TRUE)</f>
        <v>See DRPL-01</v>
      </c>
      <c r="E169" s="204" t="s">
        <v>2400</v>
      </c>
      <c r="F169" s="204" t="s">
        <v>2777</v>
      </c>
      <c r="G169" s="204" t="s">
        <v>2776</v>
      </c>
      <c r="H169" s="216" t="s">
        <v>2869</v>
      </c>
      <c r="I169" s="216" t="s">
        <v>2331</v>
      </c>
      <c r="J169" s="205" t="str">
        <f t="shared" si="12"/>
        <v>FALSE</v>
      </c>
      <c r="K169" s="214">
        <v>1</v>
      </c>
      <c r="L169" s="205" t="s">
        <v>1768</v>
      </c>
      <c r="M169" s="203" t="s">
        <v>16</v>
      </c>
      <c r="N169" s="203" t="str">
        <f>VLOOKUP(B169,'HECVAT - Full | Vendor Response'!A:E,3,FALSE)</f>
        <v>Yes</v>
      </c>
      <c r="O169" s="203" t="str">
        <f>IF(LEN(VLOOKUP(B169,'Analyst Report'!$A:$I,7,FALSE))=0,"",VLOOKUP(B169,'Analyst Report'!$A:$I,7,FALSE))</f>
        <v/>
      </c>
      <c r="P169" s="203">
        <f t="shared" si="10"/>
        <v>1</v>
      </c>
      <c r="Q169" s="203">
        <v>20</v>
      </c>
      <c r="R169" s="203">
        <f>IF(LEN(VLOOKUP(B169,'Analyst Report'!$A$30:$I$287,8,FALSE))=0,"",VLOOKUP(B169,'Analyst Report'!$A$30:$I$287,8,FALSE))</f>
        <v>20</v>
      </c>
      <c r="S169" s="203">
        <f t="shared" si="14"/>
        <v>20</v>
      </c>
      <c r="T169" s="203">
        <f t="shared" si="11"/>
        <v>20</v>
      </c>
      <c r="U169" s="202" t="s">
        <v>2400</v>
      </c>
      <c r="V169" s="202" t="s">
        <v>2400</v>
      </c>
      <c r="W169" s="202" t="s">
        <v>2400</v>
      </c>
      <c r="X169" s="202" t="s">
        <v>2400</v>
      </c>
      <c r="Y169" s="202" t="s">
        <v>2400</v>
      </c>
      <c r="Z169" s="202" t="s">
        <v>2400</v>
      </c>
      <c r="AA169" s="202" t="s">
        <v>2400</v>
      </c>
      <c r="AB169" s="202" t="s">
        <v>2400</v>
      </c>
    </row>
    <row r="170" spans="1:28" ht="165" x14ac:dyDescent="0.2">
      <c r="A170" s="210">
        <f t="shared" si="13"/>
        <v>153</v>
      </c>
      <c r="B170" s="217" t="s">
        <v>255</v>
      </c>
      <c r="C170" s="211" t="s">
        <v>93</v>
      </c>
      <c r="D170" s="211" t="str">
        <f>VLOOKUP(B170,'HECVAT - Full | Vendor Response'!A$3:D$319,4,TRUE)</f>
        <v>See DRPL-01</v>
      </c>
      <c r="E170" s="204" t="s">
        <v>2400</v>
      </c>
      <c r="F170" s="204" t="s">
        <v>2779</v>
      </c>
      <c r="G170" s="204" t="s">
        <v>2778</v>
      </c>
      <c r="H170" s="216" t="s">
        <v>2869</v>
      </c>
      <c r="I170" s="216" t="s">
        <v>2331</v>
      </c>
      <c r="J170" s="205" t="str">
        <f t="shared" si="12"/>
        <v>FALSE</v>
      </c>
      <c r="K170" s="214">
        <v>1</v>
      </c>
      <c r="L170" s="205" t="s">
        <v>1768</v>
      </c>
      <c r="M170" s="203" t="s">
        <v>16</v>
      </c>
      <c r="N170" s="203" t="str">
        <f>VLOOKUP(B170,'HECVAT - Full | Vendor Response'!A:E,3,FALSE)</f>
        <v>Yes</v>
      </c>
      <c r="O170" s="203" t="str">
        <f>IF(LEN(VLOOKUP(B170,'Analyst Report'!$A:$I,7,FALSE))=0,"",VLOOKUP(B170,'Analyst Report'!$A:$I,7,FALSE))</f>
        <v/>
      </c>
      <c r="P170" s="203">
        <f t="shared" si="10"/>
        <v>1</v>
      </c>
      <c r="Q170" s="203">
        <v>20</v>
      </c>
      <c r="R170" s="203">
        <f>IF(LEN(VLOOKUP(B170,'Analyst Report'!$A$30:$I$287,8,FALSE))=0,"",VLOOKUP(B170,'Analyst Report'!$A$30:$I$287,8,FALSE))</f>
        <v>20</v>
      </c>
      <c r="S170" s="203">
        <f t="shared" si="14"/>
        <v>20</v>
      </c>
      <c r="T170" s="203">
        <f t="shared" si="11"/>
        <v>20</v>
      </c>
      <c r="U170" s="202" t="s">
        <v>2400</v>
      </c>
      <c r="V170" s="202" t="s">
        <v>2400</v>
      </c>
      <c r="W170" s="202" t="s">
        <v>2400</v>
      </c>
      <c r="X170" s="202" t="s">
        <v>2400</v>
      </c>
      <c r="Y170" s="202" t="s">
        <v>2400</v>
      </c>
      <c r="Z170" s="202" t="s">
        <v>2400</v>
      </c>
      <c r="AA170" s="202" t="s">
        <v>2400</v>
      </c>
      <c r="AB170" s="202" t="s">
        <v>2400</v>
      </c>
    </row>
    <row r="171" spans="1:28" ht="409.6" x14ac:dyDescent="0.2">
      <c r="A171" s="210">
        <f t="shared" si="13"/>
        <v>154</v>
      </c>
      <c r="B171" s="217" t="s">
        <v>256</v>
      </c>
      <c r="C171" s="211" t="s">
        <v>405</v>
      </c>
      <c r="D171" s="211">
        <f>VLOOKUP(B171,'HECVAT - Full | Vendor Response'!A$3:D$319,4,TRUE)</f>
        <v>0</v>
      </c>
      <c r="E171" s="204" t="s">
        <v>2261</v>
      </c>
      <c r="F171" s="204"/>
      <c r="G171" s="204"/>
      <c r="H171" s="216" t="s">
        <v>3018</v>
      </c>
      <c r="I171" s="216" t="s">
        <v>3017</v>
      </c>
      <c r="J171" s="205" t="str">
        <f t="shared" si="12"/>
        <v>FALSE</v>
      </c>
      <c r="K171" s="214">
        <v>1</v>
      </c>
      <c r="L171" s="205" t="s">
        <v>1768</v>
      </c>
      <c r="M171" s="203" t="s">
        <v>16</v>
      </c>
      <c r="N171" s="203"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203" t="str">
        <f>IF(LEN(VLOOKUP(B171,'Analyst Report'!$A:$I,7,FALSE))=0,"",VLOOKUP(B171,'Analyst Report'!$A:$I,7,FALSE))</f>
        <v/>
      </c>
      <c r="P171" s="203">
        <f t="shared" si="10"/>
        <v>0</v>
      </c>
      <c r="Q171" s="203">
        <v>20</v>
      </c>
      <c r="R171" s="203">
        <f>IF(LEN(VLOOKUP(B171,'Analyst Report'!$A$30:$I$287,8,FALSE))=0,"",VLOOKUP(B171,'Analyst Report'!$A$30:$I$287,8,FALSE))</f>
        <v>20</v>
      </c>
      <c r="S171" s="203">
        <f t="shared" si="14"/>
        <v>20</v>
      </c>
      <c r="T171" s="203">
        <f t="shared" si="11"/>
        <v>0</v>
      </c>
      <c r="U171" s="202" t="s">
        <v>2400</v>
      </c>
      <c r="V171" s="202" t="s">
        <v>2400</v>
      </c>
      <c r="W171" s="202" t="s">
        <v>2400</v>
      </c>
      <c r="X171" s="202" t="s">
        <v>2400</v>
      </c>
      <c r="Y171" s="202" t="s">
        <v>2400</v>
      </c>
      <c r="Z171" s="202" t="s">
        <v>2400</v>
      </c>
      <c r="AA171" s="202" t="s">
        <v>2400</v>
      </c>
      <c r="AB171" s="202" t="s">
        <v>2400</v>
      </c>
    </row>
    <row r="172" spans="1:28" ht="210" x14ac:dyDescent="0.2">
      <c r="A172" s="210">
        <f t="shared" si="13"/>
        <v>155</v>
      </c>
      <c r="B172" s="217" t="s">
        <v>257</v>
      </c>
      <c r="C172" s="211" t="s">
        <v>2658</v>
      </c>
      <c r="D172" s="211" t="str">
        <f>VLOOKUP(B172,'HECVAT - Full | Vendor Response'!A$3:D$319,4,TRUE)</f>
        <v>See DRPL-09</v>
      </c>
      <c r="E172" s="204" t="s">
        <v>2400</v>
      </c>
      <c r="F172" s="204" t="s">
        <v>2780</v>
      </c>
      <c r="G172" s="204" t="s">
        <v>2660</v>
      </c>
      <c r="H172" s="216" t="s">
        <v>3016</v>
      </c>
      <c r="I172" s="216" t="s">
        <v>3017</v>
      </c>
      <c r="J172" s="205" t="str">
        <f t="shared" si="12"/>
        <v>TRUE</v>
      </c>
      <c r="K172" s="214">
        <v>1</v>
      </c>
      <c r="L172" s="205" t="s">
        <v>1768</v>
      </c>
      <c r="M172" s="203" t="s">
        <v>16</v>
      </c>
      <c r="N172" s="203" t="str">
        <f>VLOOKUP(B172,'HECVAT - Full | Vendor Response'!A:E,3,FALSE)</f>
        <v>Yes</v>
      </c>
      <c r="O172" s="203" t="str">
        <f>IF(LEN(VLOOKUP(B172,'Analyst Report'!$A:$I,7,FALSE))=0,"",VLOOKUP(B172,'Analyst Report'!$A:$I,7,FALSE))</f>
        <v/>
      </c>
      <c r="P172" s="203">
        <f t="shared" si="10"/>
        <v>1</v>
      </c>
      <c r="Q172" s="203">
        <v>25</v>
      </c>
      <c r="R172" s="203">
        <f>IF(LEN(VLOOKUP(B172,'Analyst Report'!$A$30:$I$287,8,FALSE))=0,"",VLOOKUP(B172,'Analyst Report'!$A$30:$I$287,8,FALSE))</f>
        <v>25</v>
      </c>
      <c r="S172" s="203">
        <f t="shared" si="14"/>
        <v>25</v>
      </c>
      <c r="T172" s="203">
        <f t="shared" si="11"/>
        <v>25</v>
      </c>
      <c r="U172" s="202" t="s">
        <v>2400</v>
      </c>
      <c r="V172" s="202" t="s">
        <v>2400</v>
      </c>
      <c r="W172" s="202" t="s">
        <v>2400</v>
      </c>
      <c r="X172" s="202" t="s">
        <v>2400</v>
      </c>
      <c r="Y172" s="202" t="s">
        <v>2400</v>
      </c>
      <c r="Z172" s="202" t="s">
        <v>2400</v>
      </c>
      <c r="AA172" s="202" t="s">
        <v>2400</v>
      </c>
      <c r="AB172" s="202" t="s">
        <v>2400</v>
      </c>
    </row>
    <row r="173" spans="1:28" ht="210" x14ac:dyDescent="0.2">
      <c r="A173" s="210">
        <f t="shared" si="13"/>
        <v>156</v>
      </c>
      <c r="B173" s="217" t="s">
        <v>258</v>
      </c>
      <c r="C173" s="211" t="s">
        <v>2659</v>
      </c>
      <c r="D173" s="211" t="str">
        <f>VLOOKUP(B173,'HECVAT - Full | Vendor Response'!A$3:D$319,4,TRUE)</f>
        <v>See DRPL-09</v>
      </c>
      <c r="E173" s="204" t="s">
        <v>2400</v>
      </c>
      <c r="F173" s="204" t="s">
        <v>2782</v>
      </c>
      <c r="G173" s="204" t="s">
        <v>2781</v>
      </c>
      <c r="H173" s="216" t="s">
        <v>3016</v>
      </c>
      <c r="I173" s="216" t="s">
        <v>3017</v>
      </c>
      <c r="J173" s="205" t="str">
        <f t="shared" si="12"/>
        <v>TRUE</v>
      </c>
      <c r="K173" s="214">
        <f>IF(N172="Yes",1,0)</f>
        <v>1</v>
      </c>
      <c r="L173" s="205" t="s">
        <v>1768</v>
      </c>
      <c r="M173" s="203" t="s">
        <v>16</v>
      </c>
      <c r="N173" s="203" t="str">
        <f>VLOOKUP(B173,'HECVAT - Full | Vendor Response'!A:E,3,FALSE)</f>
        <v>Yes</v>
      </c>
      <c r="O173" s="203" t="str">
        <f>IF(LEN(VLOOKUP(B173,'Analyst Report'!$A:$I,7,FALSE))=0,"",VLOOKUP(B173,'Analyst Report'!$A:$I,7,FALSE))</f>
        <v/>
      </c>
      <c r="P173" s="203">
        <f t="shared" si="10"/>
        <v>1</v>
      </c>
      <c r="Q173" s="203">
        <v>25</v>
      </c>
      <c r="R173" s="203">
        <f>IF(LEN(VLOOKUP(B173,'Analyst Report'!$A$30:$I$287,8,FALSE))=0,"",VLOOKUP(B173,'Analyst Report'!$A$30:$I$287,8,FALSE))</f>
        <v>25</v>
      </c>
      <c r="S173" s="203">
        <f t="shared" si="14"/>
        <v>25</v>
      </c>
      <c r="T173" s="203">
        <f t="shared" si="11"/>
        <v>25</v>
      </c>
      <c r="U173" s="202" t="s">
        <v>2400</v>
      </c>
      <c r="V173" s="202" t="s">
        <v>2400</v>
      </c>
      <c r="W173" s="202" t="s">
        <v>2400</v>
      </c>
      <c r="X173" s="202" t="s">
        <v>2400</v>
      </c>
      <c r="Y173" s="202" t="s">
        <v>2400</v>
      </c>
      <c r="Z173" s="202" t="s">
        <v>2400</v>
      </c>
      <c r="AA173" s="202" t="s">
        <v>2400</v>
      </c>
      <c r="AB173" s="202" t="s">
        <v>2400</v>
      </c>
    </row>
    <row r="174" spans="1:28" ht="300" x14ac:dyDescent="0.2">
      <c r="A174" s="210">
        <f t="shared" si="13"/>
        <v>157</v>
      </c>
      <c r="B174" s="217" t="s">
        <v>259</v>
      </c>
      <c r="C174" s="217" t="s">
        <v>26</v>
      </c>
      <c r="D174" s="211"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29" t="s">
        <v>2400</v>
      </c>
      <c r="F174" s="229" t="s">
        <v>2784</v>
      </c>
      <c r="G174" s="229" t="s">
        <v>2783</v>
      </c>
      <c r="H174" s="222" t="s">
        <v>3019</v>
      </c>
      <c r="I174" s="222" t="s">
        <v>2633</v>
      </c>
      <c r="J174" s="205" t="str">
        <f t="shared" si="12"/>
        <v>TRUE</v>
      </c>
      <c r="K174" s="207">
        <v>1</v>
      </c>
      <c r="L174" s="208" t="s">
        <v>1769</v>
      </c>
      <c r="M174" s="209" t="s">
        <v>16</v>
      </c>
      <c r="N174" s="203" t="str">
        <f>VLOOKUP(B174,'HECVAT - Full | Vendor Response'!A:E,3,FALSE)</f>
        <v>Yes</v>
      </c>
      <c r="O174" s="203" t="str">
        <f>IF(LEN(VLOOKUP(B174,'Analyst Report'!$A:$I,7,FALSE))=0,"",VLOOKUP(B174,'Analyst Report'!$A:$I,7,FALSE))</f>
        <v/>
      </c>
      <c r="P174" s="203">
        <f t="shared" si="10"/>
        <v>1</v>
      </c>
      <c r="Q174" s="231">
        <v>25</v>
      </c>
      <c r="R174" s="203">
        <f>IF(LEN(VLOOKUP(B174,'Analyst Report'!$A$30:$I$287,8,FALSE))=0,"",VLOOKUP(B174,'Analyst Report'!$A$30:$I$287,8,FALSE))</f>
        <v>25</v>
      </c>
      <c r="S174" s="203">
        <f t="shared" si="14"/>
        <v>25</v>
      </c>
      <c r="T174" s="203">
        <f t="shared" si="11"/>
        <v>25</v>
      </c>
      <c r="U174" s="202" t="s">
        <v>2400</v>
      </c>
      <c r="V174" s="202" t="s">
        <v>2400</v>
      </c>
      <c r="W174" s="202" t="s">
        <v>2400</v>
      </c>
      <c r="X174" s="202" t="s">
        <v>2400</v>
      </c>
      <c r="Y174" s="202" t="s">
        <v>2400</v>
      </c>
      <c r="Z174" s="202" t="s">
        <v>2400</v>
      </c>
      <c r="AA174" s="202" t="s">
        <v>2400</v>
      </c>
      <c r="AB174" s="202" t="s">
        <v>2400</v>
      </c>
    </row>
    <row r="175" spans="1:28" ht="255" x14ac:dyDescent="0.2">
      <c r="A175" s="210">
        <f t="shared" si="13"/>
        <v>158</v>
      </c>
      <c r="B175" s="217" t="s">
        <v>260</v>
      </c>
      <c r="C175" s="217" t="s">
        <v>2710</v>
      </c>
      <c r="D175" s="211"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9" t="s">
        <v>2400</v>
      </c>
      <c r="F175" s="229" t="s">
        <v>2786</v>
      </c>
      <c r="G175" s="229" t="s">
        <v>2785</v>
      </c>
      <c r="H175" s="222" t="s">
        <v>3020</v>
      </c>
      <c r="I175" s="222" t="s">
        <v>2951</v>
      </c>
      <c r="J175" s="205" t="str">
        <f t="shared" si="12"/>
        <v>FALSE</v>
      </c>
      <c r="K175" s="207">
        <v>1</v>
      </c>
      <c r="L175" s="208" t="s">
        <v>1769</v>
      </c>
      <c r="M175" s="209" t="s">
        <v>16</v>
      </c>
      <c r="N175" s="203" t="str">
        <f>VLOOKUP(B175,'HECVAT - Full | Vendor Response'!A:E,3,FALSE)</f>
        <v>Yes</v>
      </c>
      <c r="O175" s="203" t="str">
        <f>IF(LEN(VLOOKUP(B175,'Analyst Report'!$A:$I,7,FALSE))=0,"",VLOOKUP(B175,'Analyst Report'!$A:$I,7,FALSE))</f>
        <v/>
      </c>
      <c r="P175" s="203">
        <f t="shared" si="10"/>
        <v>1</v>
      </c>
      <c r="Q175" s="231">
        <v>20</v>
      </c>
      <c r="R175" s="203">
        <f>IF(LEN(VLOOKUP(B175,'Analyst Report'!$A$30:$I$287,8,FALSE))=0,"",VLOOKUP(B175,'Analyst Report'!$A$30:$I$287,8,FALSE))</f>
        <v>20</v>
      </c>
      <c r="S175" s="203">
        <f t="shared" si="14"/>
        <v>20</v>
      </c>
      <c r="T175" s="203">
        <f t="shared" si="11"/>
        <v>20</v>
      </c>
      <c r="U175" s="202" t="s">
        <v>2400</v>
      </c>
      <c r="V175" s="202" t="s">
        <v>2400</v>
      </c>
      <c r="W175" s="202" t="s">
        <v>2400</v>
      </c>
      <c r="X175" s="202" t="s">
        <v>2400</v>
      </c>
      <c r="Y175" s="202" t="s">
        <v>2400</v>
      </c>
      <c r="Z175" s="202" t="s">
        <v>2400</v>
      </c>
      <c r="AA175" s="202" t="s">
        <v>2400</v>
      </c>
      <c r="AB175" s="202" t="s">
        <v>2400</v>
      </c>
    </row>
    <row r="176" spans="1:28" ht="225" x14ac:dyDescent="0.2">
      <c r="A176" s="210">
        <f t="shared" si="13"/>
        <v>159</v>
      </c>
      <c r="B176" s="217" t="s">
        <v>261</v>
      </c>
      <c r="C176" s="217" t="s">
        <v>406</v>
      </c>
      <c r="D176" s="211" t="str">
        <f>VLOOKUP(B176,'HECVAT - Full | Vendor Response'!A$3:D$319,4,TRUE)</f>
        <v>Instructure has an internal Network Security Policy document which provides requirements for any changes to the infrastructure.</v>
      </c>
      <c r="E176" s="229" t="s">
        <v>2400</v>
      </c>
      <c r="F176" s="229" t="s">
        <v>2788</v>
      </c>
      <c r="G176" s="229" t="s">
        <v>2787</v>
      </c>
      <c r="H176" s="222" t="s">
        <v>3021</v>
      </c>
      <c r="I176" s="222" t="s">
        <v>3022</v>
      </c>
      <c r="J176" s="205" t="str">
        <f t="shared" si="12"/>
        <v>TRUE</v>
      </c>
      <c r="K176" s="207">
        <v>1</v>
      </c>
      <c r="L176" s="208" t="s">
        <v>1769</v>
      </c>
      <c r="M176" s="209" t="s">
        <v>16</v>
      </c>
      <c r="N176" s="203" t="str">
        <f>VLOOKUP(B176,'HECVAT - Full | Vendor Response'!A:E,3,FALSE)</f>
        <v>Yes</v>
      </c>
      <c r="O176" s="203" t="str">
        <f>IF(LEN(VLOOKUP(B176,'Analyst Report'!$A:$I,7,FALSE))=0,"",VLOOKUP(B176,'Analyst Report'!$A:$I,7,FALSE))</f>
        <v/>
      </c>
      <c r="P176" s="203">
        <f t="shared" si="10"/>
        <v>1</v>
      </c>
      <c r="Q176" s="231">
        <v>25</v>
      </c>
      <c r="R176" s="203">
        <f>IF(LEN(VLOOKUP(B176,'Analyst Report'!$A$30:$I$287,8,FALSE))=0,"",VLOOKUP(B176,'Analyst Report'!$A$30:$I$287,8,FALSE))</f>
        <v>25</v>
      </c>
      <c r="S176" s="203">
        <f t="shared" si="14"/>
        <v>25</v>
      </c>
      <c r="T176" s="203">
        <f t="shared" si="11"/>
        <v>25</v>
      </c>
      <c r="U176" s="202" t="s">
        <v>2400</v>
      </c>
      <c r="V176" s="202" t="s">
        <v>2400</v>
      </c>
      <c r="W176" s="202" t="s">
        <v>2400</v>
      </c>
      <c r="X176" s="202" t="s">
        <v>2400</v>
      </c>
      <c r="Y176" s="202" t="s">
        <v>2400</v>
      </c>
      <c r="Z176" s="202" t="s">
        <v>2400</v>
      </c>
      <c r="AA176" s="202" t="s">
        <v>2400</v>
      </c>
      <c r="AB176" s="202" t="s">
        <v>2400</v>
      </c>
    </row>
    <row r="177" spans="1:28" ht="240" x14ac:dyDescent="0.2">
      <c r="A177" s="210">
        <f t="shared" si="13"/>
        <v>160</v>
      </c>
      <c r="B177" s="217" t="s">
        <v>262</v>
      </c>
      <c r="C177" s="217" t="s">
        <v>84</v>
      </c>
      <c r="D177" s="211" t="str">
        <f>VLOOKUP(B177,'HECVAT - Full | Vendor Response'!A$3:D$319,4,TRUE)</f>
        <v>Instructure leverages Lacework all Instructure AWS accounts, forwarding alerts to the Instructure Security Team.</v>
      </c>
      <c r="E177" s="229" t="s">
        <v>2400</v>
      </c>
      <c r="F177" s="229" t="s">
        <v>2791</v>
      </c>
      <c r="G177" s="229" t="s">
        <v>2789</v>
      </c>
      <c r="H177" s="222" t="s">
        <v>3023</v>
      </c>
      <c r="I177" s="222" t="s">
        <v>3024</v>
      </c>
      <c r="J177" s="205" t="str">
        <f t="shared" si="12"/>
        <v>TRUE</v>
      </c>
      <c r="K177" s="207">
        <v>1</v>
      </c>
      <c r="L177" s="208" t="s">
        <v>1769</v>
      </c>
      <c r="M177" s="209" t="s">
        <v>16</v>
      </c>
      <c r="N177" s="203" t="str">
        <f>VLOOKUP(B177,'HECVAT - Full | Vendor Response'!A:E,3,FALSE)</f>
        <v>Yes</v>
      </c>
      <c r="O177" s="203" t="str">
        <f>IF(LEN(VLOOKUP(B177,'Analyst Report'!$A:$I,7,FALSE))=0,"",VLOOKUP(B177,'Analyst Report'!$A:$I,7,FALSE))</f>
        <v/>
      </c>
      <c r="P177" s="203">
        <f t="shared" si="10"/>
        <v>1</v>
      </c>
      <c r="Q177" s="231">
        <v>25</v>
      </c>
      <c r="R177" s="203">
        <f>IF(LEN(VLOOKUP(B177,'Analyst Report'!$A$30:$I$287,8,FALSE))=0,"",VLOOKUP(B177,'Analyst Report'!$A$30:$I$287,8,FALSE))</f>
        <v>25</v>
      </c>
      <c r="S177" s="203">
        <f t="shared" si="14"/>
        <v>25</v>
      </c>
      <c r="T177" s="203">
        <f t="shared" si="11"/>
        <v>25</v>
      </c>
      <c r="U177" s="202" t="s">
        <v>2400</v>
      </c>
      <c r="V177" s="202" t="s">
        <v>2400</v>
      </c>
      <c r="W177" s="202" t="s">
        <v>2400</v>
      </c>
      <c r="X177" s="202" t="s">
        <v>2400</v>
      </c>
      <c r="Y177" s="202" t="s">
        <v>2400</v>
      </c>
      <c r="Z177" s="202" t="s">
        <v>2400</v>
      </c>
      <c r="AA177" s="202" t="s">
        <v>2400</v>
      </c>
      <c r="AB177" s="202" t="s">
        <v>2400</v>
      </c>
    </row>
    <row r="178" spans="1:28" ht="409.6" x14ac:dyDescent="0.2">
      <c r="A178" s="210">
        <f t="shared" si="13"/>
        <v>161</v>
      </c>
      <c r="B178" s="217" t="s">
        <v>263</v>
      </c>
      <c r="C178" s="217" t="s">
        <v>85</v>
      </c>
      <c r="D178" s="211"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29" t="s">
        <v>2400</v>
      </c>
      <c r="F178" s="229" t="s">
        <v>2792</v>
      </c>
      <c r="G178" s="229" t="s">
        <v>2790</v>
      </c>
      <c r="H178" s="222" t="s">
        <v>3025</v>
      </c>
      <c r="I178" s="222" t="s">
        <v>3026</v>
      </c>
      <c r="J178" s="205" t="str">
        <f t="shared" si="12"/>
        <v>FALSE</v>
      </c>
      <c r="K178" s="207">
        <v>1</v>
      </c>
      <c r="L178" s="208" t="s">
        <v>1769</v>
      </c>
      <c r="M178" s="209" t="s">
        <v>16</v>
      </c>
      <c r="N178" s="203" t="str">
        <f>VLOOKUP(B178,'HECVAT - Full | Vendor Response'!A:E,3,FALSE)</f>
        <v>Yes</v>
      </c>
      <c r="O178" s="203" t="str">
        <f>IF(LEN(VLOOKUP(B178,'Analyst Report'!$A:$I,7,FALSE))=0,"",VLOOKUP(B178,'Analyst Report'!$A:$I,7,FALSE))</f>
        <v/>
      </c>
      <c r="P178" s="203">
        <f t="shared" si="10"/>
        <v>1</v>
      </c>
      <c r="Q178" s="231">
        <v>20</v>
      </c>
      <c r="R178" s="203">
        <f>IF(LEN(VLOOKUP(B178,'Analyst Report'!$A$30:$I$287,8,FALSE))=0,"",VLOOKUP(B178,'Analyst Report'!$A$30:$I$287,8,FALSE))</f>
        <v>20</v>
      </c>
      <c r="S178" s="203">
        <f t="shared" si="14"/>
        <v>20</v>
      </c>
      <c r="T178" s="203">
        <f t="shared" si="11"/>
        <v>20</v>
      </c>
      <c r="U178" s="202" t="s">
        <v>2400</v>
      </c>
      <c r="V178" s="202" t="s">
        <v>2400</v>
      </c>
      <c r="W178" s="202" t="s">
        <v>2400</v>
      </c>
      <c r="X178" s="202" t="s">
        <v>2400</v>
      </c>
      <c r="Y178" s="202" t="s">
        <v>2400</v>
      </c>
      <c r="Z178" s="202" t="s">
        <v>2400</v>
      </c>
      <c r="AA178" s="202" t="s">
        <v>2400</v>
      </c>
      <c r="AB178" s="202" t="s">
        <v>2400</v>
      </c>
    </row>
    <row r="179" spans="1:28" ht="240" x14ac:dyDescent="0.2">
      <c r="A179" s="210">
        <f t="shared" si="13"/>
        <v>162</v>
      </c>
      <c r="B179" s="217" t="s">
        <v>264</v>
      </c>
      <c r="C179" s="217" t="s">
        <v>100</v>
      </c>
      <c r="D179" s="211" t="str">
        <f>VLOOKUP(B179,'HECVAT - Full | Vendor Response'!A$3:D$319,4,TRUE)</f>
        <v>While traditional host-based IDS is not deployed on Instructure's systems, Instructure leverages Lacework IDS all AWS accounts, forwarding alerts to the Instructure Security Team.</v>
      </c>
      <c r="E179" s="229" t="s">
        <v>2400</v>
      </c>
      <c r="F179" s="229" t="s">
        <v>2794</v>
      </c>
      <c r="G179" s="229" t="s">
        <v>2793</v>
      </c>
      <c r="H179" s="222" t="s">
        <v>3023</v>
      </c>
      <c r="I179" s="222" t="s">
        <v>3027</v>
      </c>
      <c r="J179" s="205" t="str">
        <f t="shared" si="12"/>
        <v>TRUE</v>
      </c>
      <c r="K179" s="207">
        <v>1</v>
      </c>
      <c r="L179" s="208" t="s">
        <v>1769</v>
      </c>
      <c r="M179" s="209" t="s">
        <v>16</v>
      </c>
      <c r="N179" s="203" t="str">
        <f>VLOOKUP(B179,'HECVAT - Full | Vendor Response'!A:E,3,FALSE)</f>
        <v>No</v>
      </c>
      <c r="O179" s="203" t="str">
        <f>IF(LEN(VLOOKUP(B179,'Analyst Report'!$A:$I,7,FALSE))=0,"",VLOOKUP(B179,'Analyst Report'!$A:$I,7,FALSE))</f>
        <v/>
      </c>
      <c r="P179" s="203">
        <f t="shared" si="10"/>
        <v>0</v>
      </c>
      <c r="Q179" s="231">
        <v>25</v>
      </c>
      <c r="R179" s="203">
        <f>IF(LEN(VLOOKUP(B179,'Analyst Report'!$A$30:$I$287,8,FALSE))=0,"",VLOOKUP(B179,'Analyst Report'!$A$30:$I$287,8,FALSE))</f>
        <v>25</v>
      </c>
      <c r="S179" s="203">
        <f t="shared" si="14"/>
        <v>25</v>
      </c>
      <c r="T179" s="203">
        <f t="shared" si="11"/>
        <v>0</v>
      </c>
      <c r="U179" s="202" t="s">
        <v>2400</v>
      </c>
      <c r="V179" s="202" t="s">
        <v>2400</v>
      </c>
      <c r="W179" s="202" t="s">
        <v>2400</v>
      </c>
      <c r="X179" s="202" t="s">
        <v>2400</v>
      </c>
      <c r="Y179" s="202" t="s">
        <v>2400</v>
      </c>
      <c r="Z179" s="202" t="s">
        <v>2400</v>
      </c>
      <c r="AA179" s="202" t="s">
        <v>2400</v>
      </c>
      <c r="AB179" s="202" t="s">
        <v>2400</v>
      </c>
    </row>
    <row r="180" spans="1:28" ht="240" x14ac:dyDescent="0.2">
      <c r="A180" s="210">
        <f t="shared" si="13"/>
        <v>163</v>
      </c>
      <c r="B180" s="217" t="s">
        <v>265</v>
      </c>
      <c r="C180" s="217" t="s">
        <v>101</v>
      </c>
      <c r="D180" s="211" t="str">
        <f>VLOOKUP(B180,'HECVAT - Full | Vendor Response'!A$3:D$319,4,TRUE)</f>
        <v>Currently, Instructure does not employ host-based intrusion prevention and relies on AWS GuardDuty and extensive host-based logging to gather data that would identify behavior of a compromised host.</v>
      </c>
      <c r="E180" s="229" t="s">
        <v>2400</v>
      </c>
      <c r="F180" s="229" t="s">
        <v>2796</v>
      </c>
      <c r="G180" s="229" t="s">
        <v>2795</v>
      </c>
      <c r="H180" s="222" t="s">
        <v>3025</v>
      </c>
      <c r="I180" s="222" t="s">
        <v>3028</v>
      </c>
      <c r="J180" s="205" t="str">
        <f t="shared" si="12"/>
        <v>FALSE</v>
      </c>
      <c r="K180" s="207">
        <v>1</v>
      </c>
      <c r="L180" s="208" t="s">
        <v>1769</v>
      </c>
      <c r="M180" s="209" t="s">
        <v>16</v>
      </c>
      <c r="N180" s="203" t="str">
        <f>VLOOKUP(B180,'HECVAT - Full | Vendor Response'!A:E,3,FALSE)</f>
        <v>No</v>
      </c>
      <c r="O180" s="203" t="str">
        <f>IF(LEN(VLOOKUP(B180,'Analyst Report'!$A:$I,7,FALSE))=0,"",VLOOKUP(B180,'Analyst Report'!$A:$I,7,FALSE))</f>
        <v/>
      </c>
      <c r="P180" s="203">
        <f t="shared" si="10"/>
        <v>0</v>
      </c>
      <c r="Q180" s="231">
        <v>20</v>
      </c>
      <c r="R180" s="203">
        <f>IF(LEN(VLOOKUP(B180,'Analyst Report'!$A$30:$I$287,8,FALSE))=0,"",VLOOKUP(B180,'Analyst Report'!$A$30:$I$287,8,FALSE))</f>
        <v>20</v>
      </c>
      <c r="S180" s="203">
        <f t="shared" si="14"/>
        <v>20</v>
      </c>
      <c r="T180" s="203">
        <f t="shared" si="11"/>
        <v>0</v>
      </c>
      <c r="U180" s="202" t="s">
        <v>2400</v>
      </c>
      <c r="V180" s="202" t="s">
        <v>2400</v>
      </c>
      <c r="W180" s="202" t="s">
        <v>2400</v>
      </c>
      <c r="X180" s="202" t="s">
        <v>2400</v>
      </c>
      <c r="Y180" s="202" t="s">
        <v>2400</v>
      </c>
      <c r="Z180" s="202" t="s">
        <v>2400</v>
      </c>
      <c r="AA180" s="202" t="s">
        <v>2400</v>
      </c>
      <c r="AB180" s="202" t="s">
        <v>2400</v>
      </c>
    </row>
    <row r="181" spans="1:28" ht="356" x14ac:dyDescent="0.2">
      <c r="A181" s="210">
        <f t="shared" si="13"/>
        <v>164</v>
      </c>
      <c r="B181" s="217" t="s">
        <v>266</v>
      </c>
      <c r="C181" s="217" t="s">
        <v>2291</v>
      </c>
      <c r="D181" s="211" t="str">
        <f>VLOOKUP(B181,'HECVAT - Full | Vendor Response'!A$3:D$319,4,TRUE)</f>
        <v>Instructure employs both AWS GuardDuty and Lacework for native, persistent threat monitoring and intrusion detection.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v>
      </c>
      <c r="E181" s="229" t="s">
        <v>2400</v>
      </c>
      <c r="F181" s="229" t="s">
        <v>2798</v>
      </c>
      <c r="G181" s="229" t="s">
        <v>2797</v>
      </c>
      <c r="H181" s="222" t="s">
        <v>2400</v>
      </c>
      <c r="I181" s="222" t="s">
        <v>2400</v>
      </c>
      <c r="J181" s="205" t="str">
        <f t="shared" si="12"/>
        <v>FALSE</v>
      </c>
      <c r="K181" s="207">
        <v>1</v>
      </c>
      <c r="L181" s="208" t="s">
        <v>1769</v>
      </c>
      <c r="M181" s="209" t="s">
        <v>16</v>
      </c>
      <c r="N181" s="203" t="str">
        <f>VLOOKUP(B181,'HECVAT - Full | Vendor Response'!A:E,3,FALSE)</f>
        <v>Yes</v>
      </c>
      <c r="O181" s="203" t="str">
        <f>IF(LEN(VLOOKUP(B181,'Analyst Report'!$A:$I,7,FALSE))=0,"",VLOOKUP(B181,'Analyst Report'!$A:$I,7,FALSE))</f>
        <v/>
      </c>
      <c r="P181" s="203">
        <f t="shared" si="10"/>
        <v>1</v>
      </c>
      <c r="Q181" s="231">
        <v>20</v>
      </c>
      <c r="R181" s="203">
        <f>IF(LEN(VLOOKUP(B181,'Analyst Report'!$A$30:$I$287,8,FALSE))=0,"",VLOOKUP(B181,'Analyst Report'!$A$30:$I$287,8,FALSE))</f>
        <v>20</v>
      </c>
      <c r="S181" s="203">
        <f t="shared" si="14"/>
        <v>20</v>
      </c>
      <c r="T181" s="203">
        <f t="shared" si="11"/>
        <v>20</v>
      </c>
      <c r="U181" s="202" t="s">
        <v>2400</v>
      </c>
      <c r="V181" s="202" t="s">
        <v>2400</v>
      </c>
      <c r="W181" s="202" t="s">
        <v>2400</v>
      </c>
      <c r="X181" s="202" t="s">
        <v>2400</v>
      </c>
      <c r="Y181" s="202" t="s">
        <v>2400</v>
      </c>
      <c r="Z181" s="202" t="s">
        <v>2400</v>
      </c>
      <c r="AA181" s="202" t="s">
        <v>2400</v>
      </c>
      <c r="AB181" s="202" t="s">
        <v>2400</v>
      </c>
    </row>
    <row r="182" spans="1:28" ht="240" x14ac:dyDescent="0.2">
      <c r="A182" s="210">
        <f t="shared" si="13"/>
        <v>165</v>
      </c>
      <c r="B182" s="217" t="s">
        <v>267</v>
      </c>
      <c r="C182" s="217" t="s">
        <v>86</v>
      </c>
      <c r="D182" s="211">
        <f>VLOOKUP(B182,'HECVAT - Full | Vendor Response'!A$3:D$319,4,TRUE)</f>
        <v>0</v>
      </c>
      <c r="E182" s="229" t="s">
        <v>2400</v>
      </c>
      <c r="F182" s="229" t="s">
        <v>2800</v>
      </c>
      <c r="G182" s="229" t="s">
        <v>2799</v>
      </c>
      <c r="H182" s="222" t="s">
        <v>3029</v>
      </c>
      <c r="I182" s="222" t="s">
        <v>3030</v>
      </c>
      <c r="J182" s="205" t="str">
        <f t="shared" si="12"/>
        <v>FALSE</v>
      </c>
      <c r="K182" s="207">
        <v>1</v>
      </c>
      <c r="L182" s="208" t="s">
        <v>1769</v>
      </c>
      <c r="M182" s="209" t="s">
        <v>16</v>
      </c>
      <c r="N182" s="203" t="str">
        <f>VLOOKUP(B182,'HECVAT - Full | Vendor Response'!A:E,3,FALSE)</f>
        <v>Yes</v>
      </c>
      <c r="O182" s="203" t="str">
        <f>IF(LEN(VLOOKUP(B182,'Analyst Report'!$A:$I,7,FALSE))=0,"",VLOOKUP(B182,'Analyst Report'!$A:$I,7,FALSE))</f>
        <v/>
      </c>
      <c r="P182" s="203">
        <f t="shared" si="10"/>
        <v>1</v>
      </c>
      <c r="Q182" s="231">
        <v>15</v>
      </c>
      <c r="R182" s="203">
        <f>IF(LEN(VLOOKUP(B182,'Analyst Report'!$A$30:$I$287,8,FALSE))=0,"",VLOOKUP(B182,'Analyst Report'!$A$30:$I$287,8,FALSE))</f>
        <v>15</v>
      </c>
      <c r="S182" s="203">
        <f t="shared" si="14"/>
        <v>15</v>
      </c>
      <c r="T182" s="203">
        <f t="shared" si="11"/>
        <v>15</v>
      </c>
      <c r="U182" s="202" t="s">
        <v>2400</v>
      </c>
      <c r="V182" s="202" t="s">
        <v>2400</v>
      </c>
      <c r="W182" s="202" t="s">
        <v>2400</v>
      </c>
      <c r="X182" s="202" t="s">
        <v>2400</v>
      </c>
      <c r="Y182" s="202" t="s">
        <v>2400</v>
      </c>
      <c r="Z182" s="202" t="s">
        <v>2400</v>
      </c>
      <c r="AA182" s="202" t="s">
        <v>2400</v>
      </c>
      <c r="AB182" s="202" t="s">
        <v>2400</v>
      </c>
    </row>
    <row r="183" spans="1:28" ht="210" x14ac:dyDescent="0.2">
      <c r="A183" s="210">
        <f t="shared" si="13"/>
        <v>166</v>
      </c>
      <c r="B183" s="217" t="s">
        <v>268</v>
      </c>
      <c r="C183" s="217" t="s">
        <v>87</v>
      </c>
      <c r="D183" s="211" t="str">
        <f>VLOOKUP(B183,'HECVAT - Full | Vendor Response'!A$3:D$319,4,TRUE)</f>
        <v>Network layer monitoring is provided by Amazon Web Services (AWS). Software layer monitoring is provided internally, by Instructure.</v>
      </c>
      <c r="E183" s="229" t="s">
        <v>2355</v>
      </c>
      <c r="F183" s="229"/>
      <c r="G183" s="229"/>
      <c r="H183" s="222" t="s">
        <v>3031</v>
      </c>
      <c r="I183" s="222" t="s">
        <v>3032</v>
      </c>
      <c r="J183" s="205" t="str">
        <f t="shared" si="12"/>
        <v>FALSE</v>
      </c>
      <c r="K183" s="207">
        <v>1</v>
      </c>
      <c r="L183" s="208" t="s">
        <v>1769</v>
      </c>
      <c r="M183" s="209" t="s">
        <v>16</v>
      </c>
      <c r="N183" s="203" t="str">
        <f>VLOOKUP(B183,'HECVAT - Full | Vendor Response'!A:E,3,FALSE)</f>
        <v>Yes</v>
      </c>
      <c r="O183" s="203" t="str">
        <f>IF(LEN(VLOOKUP(B183,'Analyst Report'!$A:$I,7,FALSE))=0,"",VLOOKUP(B183,'Analyst Report'!$A:$I,7,FALSE))</f>
        <v/>
      </c>
      <c r="P183" s="203">
        <f t="shared" si="10"/>
        <v>1</v>
      </c>
      <c r="Q183" s="231">
        <v>20</v>
      </c>
      <c r="R183" s="203">
        <f>IF(LEN(VLOOKUP(B183,'Analyst Report'!$A$30:$I$287,8,FALSE))=0,"",VLOOKUP(B183,'Analyst Report'!$A$30:$I$287,8,FALSE))</f>
        <v>20</v>
      </c>
      <c r="S183" s="203">
        <f t="shared" si="14"/>
        <v>20</v>
      </c>
      <c r="T183" s="203">
        <f t="shared" si="11"/>
        <v>20</v>
      </c>
      <c r="U183" s="202" t="s">
        <v>2400</v>
      </c>
      <c r="V183" s="202" t="s">
        <v>2400</v>
      </c>
      <c r="W183" s="202" t="s">
        <v>2400</v>
      </c>
      <c r="X183" s="202" t="s">
        <v>2400</v>
      </c>
      <c r="Y183" s="202" t="s">
        <v>2400</v>
      </c>
      <c r="Z183" s="202" t="s">
        <v>2400</v>
      </c>
      <c r="AA183" s="202" t="s">
        <v>2400</v>
      </c>
      <c r="AB183" s="202" t="s">
        <v>2400</v>
      </c>
    </row>
    <row r="184" spans="1:28" ht="165" x14ac:dyDescent="0.2">
      <c r="A184" s="210">
        <f t="shared" si="13"/>
        <v>167</v>
      </c>
      <c r="B184" s="217" t="s">
        <v>269</v>
      </c>
      <c r="C184" s="217" t="s">
        <v>2263</v>
      </c>
      <c r="D184" s="211" t="str">
        <f>VLOOKUP(B184,'HECVAT - Full | Vendor Response'!A$3:D$319,4,TRUE)</f>
        <v>All output from these systems is sent to Instructure's centralized logging management system for further analysis and alert generation.</v>
      </c>
      <c r="E184" s="229" t="s">
        <v>2400</v>
      </c>
      <c r="F184" s="229" t="s">
        <v>2802</v>
      </c>
      <c r="G184" s="229" t="s">
        <v>2801</v>
      </c>
      <c r="H184" s="222" t="s">
        <v>3033</v>
      </c>
      <c r="I184" s="222" t="s">
        <v>3034</v>
      </c>
      <c r="J184" s="205" t="str">
        <f t="shared" si="12"/>
        <v>TRUE</v>
      </c>
      <c r="K184" s="207">
        <v>1</v>
      </c>
      <c r="L184" s="208" t="s">
        <v>1769</v>
      </c>
      <c r="M184" s="209" t="s">
        <v>16</v>
      </c>
      <c r="N184" s="203" t="str">
        <f>VLOOKUP(B184,'HECVAT - Full | Vendor Response'!A:E,3,FALSE)</f>
        <v>Yes</v>
      </c>
      <c r="O184" s="203" t="str">
        <f>IF(LEN(VLOOKUP(B184,'Analyst Report'!$A:$I,7,FALSE))=0,"",VLOOKUP(B184,'Analyst Report'!$A:$I,7,FALSE))</f>
        <v/>
      </c>
      <c r="P184" s="203">
        <f t="shared" si="10"/>
        <v>1</v>
      </c>
      <c r="Q184" s="231">
        <v>25</v>
      </c>
      <c r="R184" s="203">
        <f>IF(LEN(VLOOKUP(B184,'Analyst Report'!$A$30:$I$287,8,FALSE))=0,"",VLOOKUP(B184,'Analyst Report'!$A$30:$I$287,8,FALSE))</f>
        <v>25</v>
      </c>
      <c r="S184" s="203">
        <f t="shared" si="14"/>
        <v>25</v>
      </c>
      <c r="T184" s="203">
        <f t="shared" si="11"/>
        <v>25</v>
      </c>
      <c r="U184" s="202" t="s">
        <v>2400</v>
      </c>
      <c r="V184" s="202" t="s">
        <v>2400</v>
      </c>
      <c r="W184" s="202" t="s">
        <v>2400</v>
      </c>
      <c r="X184" s="202" t="s">
        <v>2400</v>
      </c>
      <c r="Y184" s="202" t="s">
        <v>2400</v>
      </c>
      <c r="Z184" s="202" t="s">
        <v>2400</v>
      </c>
      <c r="AA184" s="202" t="s">
        <v>2400</v>
      </c>
      <c r="AB184" s="202" t="s">
        <v>2400</v>
      </c>
    </row>
    <row r="185" spans="1:28" ht="409.6" x14ac:dyDescent="0.2">
      <c r="A185" s="210">
        <f t="shared" si="13"/>
        <v>168</v>
      </c>
      <c r="B185" s="217" t="s">
        <v>270</v>
      </c>
      <c r="C185" s="217" t="s">
        <v>2292</v>
      </c>
      <c r="D185" s="211"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206" t="s">
        <v>2400</v>
      </c>
      <c r="F185" s="206" t="s">
        <v>2530</v>
      </c>
      <c r="G185" s="206" t="s">
        <v>2531</v>
      </c>
      <c r="H185" s="218" t="s">
        <v>2342</v>
      </c>
      <c r="I185" s="218" t="s">
        <v>2532</v>
      </c>
      <c r="J185" s="205" t="str">
        <f t="shared" ref="J185:J234" si="15">IF(S185&gt;20,"TRUE","FALSE")</f>
        <v>FALSE</v>
      </c>
      <c r="K185" s="214">
        <v>1</v>
      </c>
      <c r="L185" s="205" t="s">
        <v>1770</v>
      </c>
      <c r="M185" s="203" t="s">
        <v>16</v>
      </c>
      <c r="N185" s="203" t="str">
        <f>VLOOKUP(B185,'HECVAT - Full | Vendor Response'!A:E,3,FALSE)</f>
        <v>Yes</v>
      </c>
      <c r="O185" s="203" t="str">
        <f>IF(LEN(VLOOKUP(B185,'Analyst Report'!$A:$I,7,FALSE))=0,"",VLOOKUP(B185,'Analyst Report'!$A:$I,7,FALSE))</f>
        <v/>
      </c>
      <c r="P185" s="203">
        <f t="shared" ref="P185:P226" si="16">IF((O185=""),(IF(ISNUMBER(FIND(M185,N185)),1,0)),(IF(ISNUMBER(FIND(M185,O185)),1,0)))</f>
        <v>1</v>
      </c>
      <c r="Q185" s="203">
        <v>20</v>
      </c>
      <c r="R185" s="203">
        <f>IF(LEN(VLOOKUP(B185,'Analyst Report'!$A$30:$I$287,8,FALSE))=0,"",VLOOKUP(B185,'Analyst Report'!$A$30:$I$287,8,FALSE))</f>
        <v>20</v>
      </c>
      <c r="S185" s="203">
        <f t="shared" si="14"/>
        <v>20</v>
      </c>
      <c r="T185" s="203">
        <f t="shared" ref="T185:T226" si="17">P185*S185</f>
        <v>20</v>
      </c>
      <c r="U185" s="202" t="s">
        <v>2400</v>
      </c>
      <c r="V185" s="202" t="s">
        <v>2400</v>
      </c>
      <c r="W185" s="202" t="s">
        <v>2400</v>
      </c>
      <c r="X185" s="202" t="s">
        <v>2400</v>
      </c>
      <c r="Y185" s="202" t="s">
        <v>2400</v>
      </c>
      <c r="Z185" s="202" t="s">
        <v>2400</v>
      </c>
      <c r="AA185" s="202" t="s">
        <v>2400</v>
      </c>
      <c r="AB185" s="202" t="s">
        <v>2400</v>
      </c>
    </row>
    <row r="186" spans="1:28" ht="210" x14ac:dyDescent="0.2">
      <c r="A186" s="210">
        <f t="shared" si="13"/>
        <v>169</v>
      </c>
      <c r="B186" s="217" t="s">
        <v>271</v>
      </c>
      <c r="C186" s="217" t="s">
        <v>28</v>
      </c>
      <c r="D186" s="211" t="str">
        <f>VLOOKUP(B186,'HECVAT - Full | Vendor Response'!A$3:D$319,4,TRUE)</f>
        <v>See CHNG-10</v>
      </c>
      <c r="E186" s="229" t="s">
        <v>2400</v>
      </c>
      <c r="F186" s="229"/>
      <c r="G186" s="229"/>
      <c r="H186" s="222" t="s">
        <v>3035</v>
      </c>
      <c r="I186" s="222" t="s">
        <v>3036</v>
      </c>
      <c r="J186" s="205" t="str">
        <f t="shared" si="15"/>
        <v>TRUE</v>
      </c>
      <c r="K186" s="214">
        <v>1</v>
      </c>
      <c r="L186" s="205" t="s">
        <v>1770</v>
      </c>
      <c r="M186" s="203" t="s">
        <v>16</v>
      </c>
      <c r="N186" s="203" t="str">
        <f>VLOOKUP(B186,'HECVAT - Full | Vendor Response'!A:E,3,FALSE)</f>
        <v>Yes</v>
      </c>
      <c r="O186" s="203" t="str">
        <f>IF(LEN(VLOOKUP(B186,'Analyst Report'!$A:$I,7,FALSE))=0,"",VLOOKUP(B186,'Analyst Report'!$A:$I,7,FALSE))</f>
        <v/>
      </c>
      <c r="P186" s="203">
        <f t="shared" si="16"/>
        <v>1</v>
      </c>
      <c r="Q186" s="203">
        <v>25</v>
      </c>
      <c r="R186" s="203">
        <f>IF(LEN(VLOOKUP(B186,'Analyst Report'!$A$30:$I$287,8,FALSE))=0,"",VLOOKUP(B186,'Analyst Report'!$A$30:$I$287,8,FALSE))</f>
        <v>25</v>
      </c>
      <c r="S186" s="203">
        <f t="shared" si="14"/>
        <v>25</v>
      </c>
      <c r="T186" s="203">
        <f t="shared" si="17"/>
        <v>25</v>
      </c>
      <c r="U186" s="202" t="s">
        <v>2400</v>
      </c>
      <c r="V186" s="202" t="s">
        <v>2400</v>
      </c>
      <c r="W186" s="202" t="s">
        <v>2400</v>
      </c>
      <c r="X186" s="202" t="s">
        <v>2400</v>
      </c>
      <c r="Y186" s="202" t="s">
        <v>2400</v>
      </c>
      <c r="Z186" s="202" t="s">
        <v>2400</v>
      </c>
      <c r="AA186" s="202" t="s">
        <v>2400</v>
      </c>
      <c r="AB186" s="202" t="s">
        <v>2400</v>
      </c>
    </row>
    <row r="187" spans="1:28" ht="240" x14ac:dyDescent="0.2">
      <c r="A187" s="210">
        <f t="shared" si="13"/>
        <v>170</v>
      </c>
      <c r="B187" s="217" t="s">
        <v>272</v>
      </c>
      <c r="C187" s="217" t="s">
        <v>29</v>
      </c>
      <c r="D187" s="211" t="str">
        <f>VLOOKUP(B187,'HECVAT - Full | Vendor Response'!A$3:D$319,4,TRUE)</f>
        <v>See DATA-03 and DATA-04</v>
      </c>
      <c r="E187" s="229" t="s">
        <v>2400</v>
      </c>
      <c r="F187" s="229"/>
      <c r="G187" s="229"/>
      <c r="H187" s="222" t="s">
        <v>2970</v>
      </c>
      <c r="I187" s="222" t="s">
        <v>2971</v>
      </c>
      <c r="J187" s="205" t="str">
        <f t="shared" si="15"/>
        <v>FALSE</v>
      </c>
      <c r="K187" s="214">
        <v>1</v>
      </c>
      <c r="L187" s="205" t="s">
        <v>1770</v>
      </c>
      <c r="M187" s="203" t="s">
        <v>16</v>
      </c>
      <c r="N187" s="203" t="str">
        <f>VLOOKUP(B187,'HECVAT - Full | Vendor Response'!A:E,3,FALSE)</f>
        <v>Yes</v>
      </c>
      <c r="O187" s="203" t="str">
        <f>IF(LEN(VLOOKUP(B187,'Analyst Report'!$A:$I,7,FALSE))=0,"",VLOOKUP(B187,'Analyst Report'!$A:$I,7,FALSE))</f>
        <v/>
      </c>
      <c r="P187" s="203">
        <f t="shared" si="16"/>
        <v>1</v>
      </c>
      <c r="Q187" s="203">
        <v>20</v>
      </c>
      <c r="R187" s="203">
        <f>IF(LEN(VLOOKUP(B187,'Analyst Report'!$A$30:$I$287,8,FALSE))=0,"",VLOOKUP(B187,'Analyst Report'!$A$30:$I$287,8,FALSE))</f>
        <v>20</v>
      </c>
      <c r="S187" s="203">
        <f t="shared" si="14"/>
        <v>20</v>
      </c>
      <c r="T187" s="203">
        <f t="shared" si="17"/>
        <v>20</v>
      </c>
      <c r="U187" s="202" t="s">
        <v>2400</v>
      </c>
      <c r="V187" s="202" t="s">
        <v>2400</v>
      </c>
      <c r="W187" s="202" t="s">
        <v>2400</v>
      </c>
      <c r="X187" s="202" t="s">
        <v>2400</v>
      </c>
      <c r="Y187" s="202" t="s">
        <v>2400</v>
      </c>
      <c r="Z187" s="202" t="s">
        <v>2400</v>
      </c>
      <c r="AA187" s="202" t="s">
        <v>2400</v>
      </c>
      <c r="AB187" s="202" t="s">
        <v>2400</v>
      </c>
    </row>
    <row r="188" spans="1:28" ht="225" x14ac:dyDescent="0.2">
      <c r="A188" s="210">
        <f t="shared" si="13"/>
        <v>171</v>
      </c>
      <c r="B188" s="217" t="s">
        <v>273</v>
      </c>
      <c r="C188" s="217" t="s">
        <v>32</v>
      </c>
      <c r="D188" s="211" t="str">
        <f>VLOOKUP(B188,'HECVAT - Full | Vendor Response'!A$3:D$319,4,TRUE)</f>
        <v>See AAPL-11 to AAPL-14</v>
      </c>
      <c r="E188" s="206" t="s">
        <v>2400</v>
      </c>
      <c r="F188" s="206" t="s">
        <v>2533</v>
      </c>
      <c r="G188" s="206" t="s">
        <v>2534</v>
      </c>
      <c r="H188" s="218" t="s">
        <v>2363</v>
      </c>
      <c r="I188" s="218" t="s">
        <v>2341</v>
      </c>
      <c r="J188" s="205" t="str">
        <f t="shared" si="15"/>
        <v>FALSE</v>
      </c>
      <c r="K188" s="214">
        <v>1</v>
      </c>
      <c r="L188" s="205" t="s">
        <v>1770</v>
      </c>
      <c r="M188" s="203" t="s">
        <v>16</v>
      </c>
      <c r="N188" s="203" t="str">
        <f>VLOOKUP(B188,'HECVAT - Full | Vendor Response'!A:E,3,FALSE)</f>
        <v>Yes</v>
      </c>
      <c r="O188" s="203" t="str">
        <f>IF(LEN(VLOOKUP(B188,'Analyst Report'!$A:$I,7,FALSE))=0,"",VLOOKUP(B188,'Analyst Report'!$A:$I,7,FALSE))</f>
        <v/>
      </c>
      <c r="P188" s="203">
        <f t="shared" si="16"/>
        <v>1</v>
      </c>
      <c r="Q188" s="203">
        <v>15</v>
      </c>
      <c r="R188" s="203">
        <f>IF(LEN(VLOOKUP(B188,'Analyst Report'!$A$30:$I$287,8,FALSE))=0,"",VLOOKUP(B188,'Analyst Report'!$A$30:$I$287,8,FALSE))</f>
        <v>15</v>
      </c>
      <c r="S188" s="203">
        <f t="shared" si="14"/>
        <v>15</v>
      </c>
      <c r="T188" s="203">
        <f t="shared" si="17"/>
        <v>15</v>
      </c>
      <c r="U188" s="202" t="s">
        <v>2400</v>
      </c>
      <c r="V188" s="202" t="s">
        <v>2400</v>
      </c>
      <c r="W188" s="202" t="s">
        <v>2400</v>
      </c>
      <c r="X188" s="202" t="s">
        <v>2400</v>
      </c>
      <c r="Y188" s="202" t="s">
        <v>2400</v>
      </c>
      <c r="Z188" s="202" t="s">
        <v>2400</v>
      </c>
      <c r="AA188" s="202" t="s">
        <v>2400</v>
      </c>
      <c r="AB188" s="202" t="s">
        <v>2400</v>
      </c>
    </row>
    <row r="189" spans="1:28" ht="165" x14ac:dyDescent="0.2">
      <c r="A189" s="210">
        <f t="shared" si="13"/>
        <v>172</v>
      </c>
      <c r="B189" s="217" t="s">
        <v>274</v>
      </c>
      <c r="C189" s="217" t="s">
        <v>33</v>
      </c>
      <c r="D189" s="211" t="str">
        <f>VLOOKUP(B189,'HECVAT - Full | Vendor Response'!A$3:D$319,4,TRUE)</f>
        <v>Instructure has a documented systems development life cycle (SDLC), based on the Agile methodology, which incorporates industry best-practices and results in twice-monthly production releases.</v>
      </c>
      <c r="E189" s="229" t="s">
        <v>2400</v>
      </c>
      <c r="F189" s="229" t="s">
        <v>3039</v>
      </c>
      <c r="G189" s="229" t="s">
        <v>3040</v>
      </c>
      <c r="H189" s="222" t="s">
        <v>3037</v>
      </c>
      <c r="I189" s="222" t="s">
        <v>3038</v>
      </c>
      <c r="J189" s="205" t="str">
        <f t="shared" si="15"/>
        <v>FALSE</v>
      </c>
      <c r="K189" s="214">
        <v>1</v>
      </c>
      <c r="L189" s="205" t="s">
        <v>1770</v>
      </c>
      <c r="M189" s="203" t="s">
        <v>16</v>
      </c>
      <c r="N189" s="203" t="str">
        <f>VLOOKUP(B189,'HECVAT - Full | Vendor Response'!A:E,3,FALSE)</f>
        <v>Yes</v>
      </c>
      <c r="O189" s="203" t="str">
        <f>IF(LEN(VLOOKUP(B189,'Analyst Report'!$A:$I,7,FALSE))=0,"",VLOOKUP(B189,'Analyst Report'!$A:$I,7,FALSE))</f>
        <v/>
      </c>
      <c r="P189" s="203">
        <f t="shared" si="16"/>
        <v>1</v>
      </c>
      <c r="Q189" s="203">
        <v>20</v>
      </c>
      <c r="R189" s="203">
        <f>IF(LEN(VLOOKUP(B189,'Analyst Report'!$A$30:$I$287,8,FALSE))=0,"",VLOOKUP(B189,'Analyst Report'!$A$30:$I$287,8,FALSE))</f>
        <v>20</v>
      </c>
      <c r="S189" s="203">
        <f t="shared" si="14"/>
        <v>20</v>
      </c>
      <c r="T189" s="203">
        <f t="shared" si="17"/>
        <v>20</v>
      </c>
      <c r="U189" s="202" t="s">
        <v>2400</v>
      </c>
      <c r="V189" s="202" t="s">
        <v>2400</v>
      </c>
      <c r="W189" s="202" t="s">
        <v>2400</v>
      </c>
      <c r="X189" s="202" t="s">
        <v>2400</v>
      </c>
      <c r="Y189" s="202" t="s">
        <v>2400</v>
      </c>
      <c r="Z189" s="202" t="s">
        <v>2400</v>
      </c>
      <c r="AA189" s="202" t="s">
        <v>2400</v>
      </c>
      <c r="AB189" s="202" t="s">
        <v>2400</v>
      </c>
    </row>
    <row r="190" spans="1:28" ht="120" x14ac:dyDescent="0.2">
      <c r="A190" s="210">
        <f t="shared" si="13"/>
        <v>173</v>
      </c>
      <c r="B190" s="217" t="s">
        <v>275</v>
      </c>
      <c r="C190" s="217" t="s">
        <v>2267</v>
      </c>
      <c r="D190" s="211" t="str">
        <f>VLOOKUP(B190,'HECVAT - Full | Vendor Response'!A$3:D$319,4,TRUE)</f>
        <v>See BCPL-02</v>
      </c>
      <c r="E190" s="229" t="s">
        <v>2400</v>
      </c>
      <c r="F190" s="229" t="s">
        <v>3050</v>
      </c>
      <c r="G190" s="229" t="s">
        <v>3049</v>
      </c>
      <c r="H190" s="222" t="s">
        <v>3041</v>
      </c>
      <c r="I190" s="222" t="s">
        <v>3042</v>
      </c>
      <c r="J190" s="205" t="str">
        <f t="shared" si="15"/>
        <v>FALSE</v>
      </c>
      <c r="K190" s="214">
        <v>1</v>
      </c>
      <c r="L190" s="205" t="s">
        <v>1770</v>
      </c>
      <c r="M190" s="203" t="s">
        <v>16</v>
      </c>
      <c r="N190" s="203" t="str">
        <f>VLOOKUP(B190,'HECVAT - Full | Vendor Response'!A:E,3,FALSE)</f>
        <v>Yes</v>
      </c>
      <c r="O190" s="203" t="str">
        <f>IF(LEN(VLOOKUP(B190,'Analyst Report'!$A:$I,7,FALSE))=0,"",VLOOKUP(B190,'Analyst Report'!$A:$I,7,FALSE))</f>
        <v/>
      </c>
      <c r="P190" s="203">
        <f t="shared" si="16"/>
        <v>1</v>
      </c>
      <c r="Q190" s="203">
        <v>15</v>
      </c>
      <c r="R190" s="203">
        <f>IF(LEN(VLOOKUP(B190,'Analyst Report'!$A$30:$I$287,8,FALSE))=0,"",VLOOKUP(B190,'Analyst Report'!$A$30:$I$287,8,FALSE))</f>
        <v>15</v>
      </c>
      <c r="S190" s="203">
        <f t="shared" si="14"/>
        <v>15</v>
      </c>
      <c r="T190" s="203">
        <f t="shared" si="17"/>
        <v>15</v>
      </c>
      <c r="U190" s="202" t="s">
        <v>2400</v>
      </c>
      <c r="V190" s="202" t="s">
        <v>2400</v>
      </c>
      <c r="W190" s="202" t="s">
        <v>2400</v>
      </c>
      <c r="X190" s="202" t="s">
        <v>2400</v>
      </c>
      <c r="Y190" s="202" t="s">
        <v>2400</v>
      </c>
      <c r="Z190" s="202" t="s">
        <v>2400</v>
      </c>
      <c r="AA190" s="202" t="s">
        <v>2400</v>
      </c>
      <c r="AB190" s="202" t="s">
        <v>2400</v>
      </c>
    </row>
    <row r="191" spans="1:28" ht="105" x14ac:dyDescent="0.2">
      <c r="A191" s="210">
        <f t="shared" si="13"/>
        <v>174</v>
      </c>
      <c r="B191" s="217" t="s">
        <v>276</v>
      </c>
      <c r="C191" s="217" t="s">
        <v>436</v>
      </c>
      <c r="D191" s="211" t="str">
        <f>VLOOKUP(B191,'HECVAT - Full | Vendor Response'!A$3:D$319,4,TRUE)</f>
        <v>Should the institution have policy compliance requirements beyond Instructure's current policies, we will negotiate in good faith once a contract is awarded.</v>
      </c>
      <c r="E191" s="229" t="s">
        <v>2400</v>
      </c>
      <c r="F191" s="229" t="s">
        <v>3052</v>
      </c>
      <c r="G191" s="229" t="s">
        <v>3051</v>
      </c>
      <c r="H191" s="222" t="s">
        <v>3043</v>
      </c>
      <c r="I191" s="222" t="s">
        <v>3044</v>
      </c>
      <c r="J191" s="205" t="str">
        <f t="shared" si="15"/>
        <v>TRUE</v>
      </c>
      <c r="K191" s="214">
        <v>1</v>
      </c>
      <c r="L191" s="205" t="s">
        <v>1770</v>
      </c>
      <c r="M191" s="203" t="s">
        <v>16</v>
      </c>
      <c r="N191" s="203" t="str">
        <f>VLOOKUP(B191,'HECVAT - Full | Vendor Response'!A:E,3,FALSE)</f>
        <v>Yes</v>
      </c>
      <c r="O191" s="203" t="str">
        <f>IF(LEN(VLOOKUP(B191,'Analyst Report'!$A:$I,7,FALSE))=0,"",VLOOKUP(B191,'Analyst Report'!$A:$I,7,FALSE))</f>
        <v/>
      </c>
      <c r="P191" s="203">
        <f t="shared" si="16"/>
        <v>1</v>
      </c>
      <c r="Q191" s="203">
        <v>25</v>
      </c>
      <c r="R191" s="203">
        <f>IF(LEN(VLOOKUP(B191,'Analyst Report'!$A$30:$I$287,8,FALSE))=0,"",VLOOKUP(B191,'Analyst Report'!$A$30:$I$287,8,FALSE))</f>
        <v>25</v>
      </c>
      <c r="S191" s="203">
        <f t="shared" si="14"/>
        <v>25</v>
      </c>
      <c r="T191" s="203">
        <f t="shared" si="17"/>
        <v>25</v>
      </c>
      <c r="U191" s="202" t="s">
        <v>2400</v>
      </c>
      <c r="V191" s="202" t="s">
        <v>2400</v>
      </c>
      <c r="W191" s="202" t="s">
        <v>2400</v>
      </c>
      <c r="X191" s="202" t="s">
        <v>2400</v>
      </c>
      <c r="Y191" s="202" t="s">
        <v>2400</v>
      </c>
      <c r="Z191" s="202" t="s">
        <v>2400</v>
      </c>
      <c r="AA191" s="202" t="s">
        <v>2400</v>
      </c>
      <c r="AB191" s="202" t="s">
        <v>2400</v>
      </c>
    </row>
    <row r="192" spans="1:28" ht="120" x14ac:dyDescent="0.2">
      <c r="A192" s="210">
        <f t="shared" si="13"/>
        <v>175</v>
      </c>
      <c r="B192" s="217" t="s">
        <v>277</v>
      </c>
      <c r="C192" s="217" t="s">
        <v>2661</v>
      </c>
      <c r="D192" s="211">
        <f>VLOOKUP(B192,'HECVAT - Full | Vendor Response'!A$3:D$319,4,TRUE)</f>
        <v>0</v>
      </c>
      <c r="E192" s="229" t="s">
        <v>3053</v>
      </c>
      <c r="F192" s="229"/>
      <c r="G192" s="229"/>
      <c r="H192" s="222" t="s">
        <v>3041</v>
      </c>
      <c r="I192" s="222" t="s">
        <v>3042</v>
      </c>
      <c r="J192" s="205" t="str">
        <f t="shared" si="15"/>
        <v>TRUE</v>
      </c>
      <c r="K192" s="214">
        <v>1</v>
      </c>
      <c r="L192" s="205" t="s">
        <v>1770</v>
      </c>
      <c r="M192" s="203" t="s">
        <v>16</v>
      </c>
      <c r="N192" s="203" t="str">
        <f>VLOOKUP(B192,'HECVAT - Full | Vendor Response'!A:E,3,FALSE)</f>
        <v>Yes</v>
      </c>
      <c r="O192" s="203" t="str">
        <f>IF(LEN(VLOOKUP(B192,'Analyst Report'!$A:$I,7,FALSE))=0,"",VLOOKUP(B192,'Analyst Report'!$A:$I,7,FALSE))</f>
        <v/>
      </c>
      <c r="P192" s="203">
        <f t="shared" si="16"/>
        <v>1</v>
      </c>
      <c r="Q192" s="203">
        <v>25</v>
      </c>
      <c r="R192" s="203">
        <f>IF(LEN(VLOOKUP(B192,'Analyst Report'!$A$30:$I$287,8,FALSE))=0,"",VLOOKUP(B192,'Analyst Report'!$A$30:$I$287,8,FALSE))</f>
        <v>25</v>
      </c>
      <c r="S192" s="203">
        <f t="shared" si="14"/>
        <v>25</v>
      </c>
      <c r="T192" s="203">
        <f t="shared" si="17"/>
        <v>25</v>
      </c>
      <c r="U192" s="202" t="s">
        <v>2400</v>
      </c>
      <c r="V192" s="202" t="s">
        <v>2400</v>
      </c>
      <c r="W192" s="202" t="s">
        <v>2400</v>
      </c>
      <c r="X192" s="202" t="s">
        <v>2400</v>
      </c>
      <c r="Y192" s="202" t="s">
        <v>2400</v>
      </c>
      <c r="Z192" s="202" t="s">
        <v>2400</v>
      </c>
      <c r="AA192" s="202" t="s">
        <v>2400</v>
      </c>
      <c r="AB192" s="202" t="s">
        <v>2400</v>
      </c>
    </row>
    <row r="193" spans="1:28" ht="210" x14ac:dyDescent="0.2">
      <c r="A193" s="210">
        <f t="shared" si="13"/>
        <v>176</v>
      </c>
      <c r="B193" s="217" t="s">
        <v>278</v>
      </c>
      <c r="C193" s="217" t="s">
        <v>376</v>
      </c>
      <c r="D193" s="211"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9" t="s">
        <v>2400</v>
      </c>
      <c r="F193" s="229" t="s">
        <v>3055</v>
      </c>
      <c r="G193" s="229" t="s">
        <v>3054</v>
      </c>
      <c r="H193" s="222" t="s">
        <v>3045</v>
      </c>
      <c r="I193" s="222" t="s">
        <v>3046</v>
      </c>
      <c r="J193" s="205" t="str">
        <f t="shared" si="15"/>
        <v>FALSE</v>
      </c>
      <c r="K193" s="214">
        <v>1</v>
      </c>
      <c r="L193" s="205" t="s">
        <v>1770</v>
      </c>
      <c r="M193" s="203" t="s">
        <v>16</v>
      </c>
      <c r="N193" s="203" t="str">
        <f>VLOOKUP(B193,'HECVAT - Full | Vendor Response'!A:E,3,FALSE)</f>
        <v>Yes</v>
      </c>
      <c r="O193" s="203" t="str">
        <f>IF(LEN(VLOOKUP(B193,'Analyst Report'!$A:$I,7,FALSE))=0,"",VLOOKUP(B193,'Analyst Report'!$A:$I,7,FALSE))</f>
        <v/>
      </c>
      <c r="P193" s="203">
        <f t="shared" si="16"/>
        <v>1</v>
      </c>
      <c r="Q193" s="203">
        <v>20</v>
      </c>
      <c r="R193" s="203">
        <f>IF(LEN(VLOOKUP(B193,'Analyst Report'!$A$30:$I$287,8,FALSE))=0,"",VLOOKUP(B193,'Analyst Report'!$A$30:$I$287,8,FALSE))</f>
        <v>20</v>
      </c>
      <c r="S193" s="203">
        <f t="shared" si="14"/>
        <v>20</v>
      </c>
      <c r="T193" s="203">
        <f t="shared" si="17"/>
        <v>20</v>
      </c>
      <c r="U193" s="202" t="s">
        <v>2400</v>
      </c>
      <c r="V193" s="202" t="s">
        <v>2400</v>
      </c>
      <c r="W193" s="202" t="s">
        <v>2400</v>
      </c>
      <c r="X193" s="202" t="s">
        <v>2400</v>
      </c>
      <c r="Y193" s="202" t="s">
        <v>2400</v>
      </c>
      <c r="Z193" s="202" t="s">
        <v>2400</v>
      </c>
      <c r="AA193" s="202" t="s">
        <v>2400</v>
      </c>
      <c r="AB193" s="202" t="s">
        <v>2400</v>
      </c>
    </row>
    <row r="194" spans="1:28" ht="210" x14ac:dyDescent="0.2">
      <c r="A194" s="210">
        <f t="shared" si="13"/>
        <v>177</v>
      </c>
      <c r="B194" s="217" t="s">
        <v>279</v>
      </c>
      <c r="C194" s="217" t="s">
        <v>2662</v>
      </c>
      <c r="D194" s="211"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29" t="s">
        <v>2400</v>
      </c>
      <c r="F194" s="229" t="s">
        <v>3056</v>
      </c>
      <c r="G194" s="229" t="s">
        <v>3057</v>
      </c>
      <c r="H194" s="222" t="s">
        <v>3047</v>
      </c>
      <c r="I194" s="222" t="s">
        <v>3048</v>
      </c>
      <c r="J194" s="205" t="str">
        <f t="shared" si="15"/>
        <v>FALSE</v>
      </c>
      <c r="K194" s="214">
        <v>1</v>
      </c>
      <c r="L194" s="205" t="s">
        <v>1770</v>
      </c>
      <c r="M194" s="203" t="s">
        <v>16</v>
      </c>
      <c r="N194" s="203" t="str">
        <f>VLOOKUP(B194,'HECVAT - Full | Vendor Response'!A:E,3,FALSE)</f>
        <v>Yes</v>
      </c>
      <c r="O194" s="203" t="str">
        <f>IF(LEN(VLOOKUP(B194,'Analyst Report'!$A:$I,7,FALSE))=0,"",VLOOKUP(B194,'Analyst Report'!$A:$I,7,FALSE))</f>
        <v/>
      </c>
      <c r="P194" s="203">
        <f t="shared" si="16"/>
        <v>1</v>
      </c>
      <c r="Q194" s="203">
        <v>20</v>
      </c>
      <c r="R194" s="203">
        <f>IF(LEN(VLOOKUP(B194,'Analyst Report'!$A$30:$I$287,8,FALSE))=0,"",VLOOKUP(B194,'Analyst Report'!$A$30:$I$287,8,FALSE))</f>
        <v>20</v>
      </c>
      <c r="S194" s="203">
        <f t="shared" si="14"/>
        <v>20</v>
      </c>
      <c r="T194" s="203">
        <f t="shared" si="17"/>
        <v>20</v>
      </c>
      <c r="U194" s="202" t="s">
        <v>2400</v>
      </c>
      <c r="V194" s="202" t="s">
        <v>2400</v>
      </c>
      <c r="W194" s="202" t="s">
        <v>2400</v>
      </c>
      <c r="X194" s="202" t="s">
        <v>2400</v>
      </c>
      <c r="Y194" s="202" t="s">
        <v>2400</v>
      </c>
      <c r="Z194" s="202" t="s">
        <v>2400</v>
      </c>
      <c r="AA194" s="202" t="s">
        <v>2400</v>
      </c>
      <c r="AB194" s="202" t="s">
        <v>2400</v>
      </c>
    </row>
    <row r="195" spans="1:28" ht="328" x14ac:dyDescent="0.2">
      <c r="A195" s="210">
        <f t="shared" si="13"/>
        <v>178</v>
      </c>
      <c r="B195" s="217" t="s">
        <v>280</v>
      </c>
      <c r="C195" s="217" t="s">
        <v>2538</v>
      </c>
      <c r="D195" s="211" t="str">
        <f>VLOOKUP(B195,'HECVAT - Full | Vendor Response'!A$3:D$319,4,TRUE)</f>
        <v>See COMP-03</v>
      </c>
      <c r="E195" s="206" t="s">
        <v>2400</v>
      </c>
      <c r="F195" s="206" t="s">
        <v>2539</v>
      </c>
      <c r="G195" s="206" t="s">
        <v>2540</v>
      </c>
      <c r="H195" s="218" t="s">
        <v>2343</v>
      </c>
      <c r="I195" s="218" t="s">
        <v>2344</v>
      </c>
      <c r="J195" s="205" t="str">
        <f t="shared" si="15"/>
        <v>FALSE</v>
      </c>
      <c r="K195" s="214">
        <v>1</v>
      </c>
      <c r="L195" s="205" t="s">
        <v>1770</v>
      </c>
      <c r="M195" s="203" t="s">
        <v>16</v>
      </c>
      <c r="N195" s="203" t="str">
        <f>VLOOKUP(B195,'HECVAT - Full | Vendor Response'!A:E,3,FALSE)</f>
        <v>Yes</v>
      </c>
      <c r="O195" s="203" t="str">
        <f>IF(LEN(VLOOKUP(B195,'Analyst Report'!$A:$I,7,FALSE))=0,"",VLOOKUP(B195,'Analyst Report'!$A:$I,7,FALSE))</f>
        <v/>
      </c>
      <c r="P195" s="203">
        <f t="shared" si="16"/>
        <v>1</v>
      </c>
      <c r="Q195" s="203">
        <v>20</v>
      </c>
      <c r="R195" s="203">
        <f>IF(LEN(VLOOKUP(B195,'Analyst Report'!$A$30:$I$287,8,FALSE))=0,"",VLOOKUP(B195,'Analyst Report'!$A$30:$I$287,8,FALSE))</f>
        <v>20</v>
      </c>
      <c r="S195" s="203">
        <f t="shared" si="14"/>
        <v>20</v>
      </c>
      <c r="T195" s="203">
        <f t="shared" si="17"/>
        <v>20</v>
      </c>
      <c r="U195" s="202" t="s">
        <v>2400</v>
      </c>
      <c r="V195" s="202" t="s">
        <v>2400</v>
      </c>
      <c r="W195" s="202" t="s">
        <v>2400</v>
      </c>
      <c r="X195" s="202" t="s">
        <v>2400</v>
      </c>
      <c r="Y195" s="202" t="s">
        <v>2400</v>
      </c>
      <c r="Z195" s="202" t="s">
        <v>2400</v>
      </c>
      <c r="AA195" s="202" t="s">
        <v>2400</v>
      </c>
      <c r="AB195" s="202" t="s">
        <v>2400</v>
      </c>
    </row>
    <row r="196" spans="1:28" ht="60" x14ac:dyDescent="0.2">
      <c r="A196" s="210">
        <f t="shared" si="13"/>
        <v>179</v>
      </c>
      <c r="B196" s="217" t="s">
        <v>281</v>
      </c>
      <c r="C196" s="217" t="s">
        <v>35</v>
      </c>
      <c r="D196" s="211" t="str">
        <f>VLOOKUP(B196,'HECVAT - Full | Vendor Response'!A$3:D$319,4,TRUE)</f>
        <v>See COMP-03</v>
      </c>
      <c r="E196" s="229" t="s">
        <v>2400</v>
      </c>
      <c r="F196" s="229" t="s">
        <v>3059</v>
      </c>
      <c r="G196" s="229" t="s">
        <v>3058</v>
      </c>
      <c r="H196" s="222" t="s">
        <v>2400</v>
      </c>
      <c r="I196" s="222" t="s">
        <v>2400</v>
      </c>
      <c r="J196" s="205" t="str">
        <f t="shared" si="15"/>
        <v>FALSE</v>
      </c>
      <c r="K196" s="214">
        <v>1</v>
      </c>
      <c r="L196" s="205" t="s">
        <v>1770</v>
      </c>
      <c r="M196" s="203" t="s">
        <v>16</v>
      </c>
      <c r="N196" s="203" t="str">
        <f>VLOOKUP(B196,'HECVAT - Full | Vendor Response'!A:E,3,FALSE)</f>
        <v>Yes</v>
      </c>
      <c r="O196" s="203" t="str">
        <f>IF(LEN(VLOOKUP(B196,'Analyst Report'!$A:$I,7,FALSE))=0,"",VLOOKUP(B196,'Analyst Report'!$A:$I,7,FALSE))</f>
        <v/>
      </c>
      <c r="P196" s="203">
        <f t="shared" si="16"/>
        <v>1</v>
      </c>
      <c r="Q196" s="203">
        <v>15</v>
      </c>
      <c r="R196" s="203">
        <f>IF(LEN(VLOOKUP(B196,'Analyst Report'!$A$30:$I$287,8,FALSE))=0,"",VLOOKUP(B196,'Analyst Report'!$A$30:$I$287,8,FALSE))</f>
        <v>15</v>
      </c>
      <c r="S196" s="203">
        <f t="shared" si="14"/>
        <v>15</v>
      </c>
      <c r="T196" s="203">
        <f t="shared" si="17"/>
        <v>15</v>
      </c>
      <c r="U196" s="202" t="s">
        <v>2400</v>
      </c>
      <c r="V196" s="202" t="s">
        <v>2400</v>
      </c>
      <c r="W196" s="202" t="s">
        <v>2400</v>
      </c>
      <c r="X196" s="202" t="s">
        <v>2400</v>
      </c>
      <c r="Y196" s="202" t="s">
        <v>2400</v>
      </c>
      <c r="Z196" s="202" t="s">
        <v>2400</v>
      </c>
      <c r="AA196" s="202" t="s">
        <v>2400</v>
      </c>
      <c r="AB196" s="202" t="s">
        <v>2400</v>
      </c>
    </row>
    <row r="197" spans="1:28" ht="75" x14ac:dyDescent="0.2">
      <c r="A197" s="210">
        <f t="shared" si="13"/>
        <v>180</v>
      </c>
      <c r="B197" s="217" t="s">
        <v>282</v>
      </c>
      <c r="C197" s="217" t="s">
        <v>2268</v>
      </c>
      <c r="D197" s="211" t="str">
        <f>VLOOKUP(B197,'HECVAT - Full | Vendor Response'!A$3:D$319,4,TRUE)</f>
        <v>See COMP-03</v>
      </c>
      <c r="E197" s="229" t="s">
        <v>2400</v>
      </c>
      <c r="F197" s="229" t="s">
        <v>3061</v>
      </c>
      <c r="G197" s="229" t="s">
        <v>3060</v>
      </c>
      <c r="H197" s="222" t="s">
        <v>2712</v>
      </c>
      <c r="I197" s="222" t="s">
        <v>2712</v>
      </c>
      <c r="J197" s="205" t="str">
        <f t="shared" si="15"/>
        <v>FALSE</v>
      </c>
      <c r="K197" s="214">
        <v>1</v>
      </c>
      <c r="L197" s="205" t="s">
        <v>1770</v>
      </c>
      <c r="M197" s="203" t="s">
        <v>16</v>
      </c>
      <c r="N197" s="203" t="str">
        <f>VLOOKUP(B197,'HECVAT - Full | Vendor Response'!A:E,3,FALSE)</f>
        <v>Yes</v>
      </c>
      <c r="O197" s="203" t="str">
        <f>IF(LEN(VLOOKUP(B197,'Analyst Report'!$A:$I,7,FALSE))=0,"",VLOOKUP(B197,'Analyst Report'!$A:$I,7,FALSE))</f>
        <v/>
      </c>
      <c r="P197" s="203">
        <f t="shared" si="16"/>
        <v>1</v>
      </c>
      <c r="Q197" s="203">
        <v>15</v>
      </c>
      <c r="R197" s="203">
        <f>IF(LEN(VLOOKUP(B197,'Analyst Report'!$A$30:$I$287,8,FALSE))=0,"",VLOOKUP(B197,'Analyst Report'!$A$30:$I$287,8,FALSE))</f>
        <v>15</v>
      </c>
      <c r="S197" s="203">
        <f t="shared" si="14"/>
        <v>15</v>
      </c>
      <c r="T197" s="203">
        <f t="shared" si="17"/>
        <v>15</v>
      </c>
      <c r="U197" s="202" t="s">
        <v>2400</v>
      </c>
      <c r="V197" s="202" t="s">
        <v>2400</v>
      </c>
      <c r="W197" s="202" t="s">
        <v>2400</v>
      </c>
      <c r="X197" s="202" t="s">
        <v>2400</v>
      </c>
      <c r="Y197" s="202" t="s">
        <v>2400</v>
      </c>
      <c r="Z197" s="202" t="s">
        <v>2400</v>
      </c>
      <c r="AA197" s="202" t="s">
        <v>2400</v>
      </c>
      <c r="AB197" s="202" t="s">
        <v>2400</v>
      </c>
    </row>
    <row r="198" spans="1:28" ht="409.6" x14ac:dyDescent="0.2">
      <c r="A198" s="210">
        <f t="shared" si="13"/>
        <v>181</v>
      </c>
      <c r="B198" s="217" t="s">
        <v>283</v>
      </c>
      <c r="C198" s="211" t="s">
        <v>2269</v>
      </c>
      <c r="D198" s="211"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29" t="s">
        <v>2400</v>
      </c>
      <c r="F198" s="229" t="s">
        <v>3062</v>
      </c>
      <c r="G198" s="229" t="s">
        <v>3063</v>
      </c>
      <c r="H198" s="222" t="s">
        <v>2400</v>
      </c>
      <c r="I198" s="222" t="s">
        <v>2400</v>
      </c>
      <c r="J198" s="205" t="str">
        <f t="shared" si="15"/>
        <v>FALSE</v>
      </c>
      <c r="K198" s="214">
        <v>1</v>
      </c>
      <c r="L198" s="205" t="s">
        <v>1770</v>
      </c>
      <c r="M198" s="203" t="s">
        <v>16</v>
      </c>
      <c r="N198" s="203" t="str">
        <f>VLOOKUP(B198,'HECVAT - Full | Vendor Response'!A:E,3,FALSE)</f>
        <v>Yes</v>
      </c>
      <c r="O198" s="203" t="str">
        <f>IF(LEN(VLOOKUP(B198,'Analyst Report'!$A:$I,7,FALSE))=0,"",VLOOKUP(B198,'Analyst Report'!$A:$I,7,FALSE))</f>
        <v/>
      </c>
      <c r="P198" s="203">
        <f t="shared" si="16"/>
        <v>1</v>
      </c>
      <c r="Q198" s="203">
        <v>15</v>
      </c>
      <c r="R198" s="203">
        <f>IF(LEN(VLOOKUP(B198,'Analyst Report'!$A$30:$I$287,8,FALSE))=0,"",VLOOKUP(B198,'Analyst Report'!$A$30:$I$287,8,FALSE))</f>
        <v>15</v>
      </c>
      <c r="S198" s="203">
        <f t="shared" si="14"/>
        <v>15</v>
      </c>
      <c r="T198" s="203">
        <f t="shared" si="17"/>
        <v>15</v>
      </c>
      <c r="U198" s="202" t="s">
        <v>2400</v>
      </c>
      <c r="V198" s="202" t="s">
        <v>2400</v>
      </c>
      <c r="W198" s="202" t="s">
        <v>2400</v>
      </c>
      <c r="X198" s="202" t="s">
        <v>2400</v>
      </c>
      <c r="Y198" s="202" t="s">
        <v>2400</v>
      </c>
      <c r="Z198" s="202" t="s">
        <v>2400</v>
      </c>
      <c r="AA198" s="202" t="s">
        <v>2400</v>
      </c>
      <c r="AB198" s="202" t="s">
        <v>2400</v>
      </c>
    </row>
    <row r="199" spans="1:28" ht="60" x14ac:dyDescent="0.2">
      <c r="A199" s="210">
        <f t="shared" si="13"/>
        <v>182</v>
      </c>
      <c r="B199" s="217" t="s">
        <v>284</v>
      </c>
      <c r="C199" s="211" t="s">
        <v>2270</v>
      </c>
      <c r="D199" s="211" t="str">
        <f>VLOOKUP(B199,'HECVAT - Full | Vendor Response'!A$3:D$319,4,TRUE)</f>
        <v>See the COI included with this document.</v>
      </c>
      <c r="E199" s="229" t="s">
        <v>2400</v>
      </c>
      <c r="F199" s="229" t="s">
        <v>3065</v>
      </c>
      <c r="G199" s="229" t="s">
        <v>3064</v>
      </c>
      <c r="H199" s="222" t="s">
        <v>2400</v>
      </c>
      <c r="I199" s="222" t="s">
        <v>2400</v>
      </c>
      <c r="J199" s="205" t="str">
        <f t="shared" si="15"/>
        <v>FALSE</v>
      </c>
      <c r="K199" s="214">
        <v>1</v>
      </c>
      <c r="L199" s="205" t="s">
        <v>1770</v>
      </c>
      <c r="M199" s="203" t="s">
        <v>16</v>
      </c>
      <c r="N199" s="203" t="str">
        <f>VLOOKUP(B199,'HECVAT - Full | Vendor Response'!A:E,3,FALSE)</f>
        <v>Yes</v>
      </c>
      <c r="O199" s="203" t="str">
        <f>IF(LEN(VLOOKUP(B199,'Analyst Report'!$A:$I,7,FALSE))=0,"",VLOOKUP(B199,'Analyst Report'!$A:$I,7,FALSE))</f>
        <v/>
      </c>
      <c r="P199" s="203">
        <f t="shared" si="16"/>
        <v>1</v>
      </c>
      <c r="Q199" s="203">
        <v>15</v>
      </c>
      <c r="R199" s="203">
        <f>IF(LEN(VLOOKUP(B199,'Analyst Report'!$A$30:$I$287,8,FALSE))=0,"",VLOOKUP(B199,'Analyst Report'!$A$30:$I$287,8,FALSE))</f>
        <v>15</v>
      </c>
      <c r="S199" s="203">
        <f t="shared" si="14"/>
        <v>15</v>
      </c>
      <c r="T199" s="203">
        <f t="shared" si="17"/>
        <v>15</v>
      </c>
      <c r="U199" s="202" t="s">
        <v>2400</v>
      </c>
      <c r="V199" s="202" t="s">
        <v>2400</v>
      </c>
      <c r="W199" s="202" t="s">
        <v>2400</v>
      </c>
      <c r="X199" s="202" t="s">
        <v>2400</v>
      </c>
      <c r="Y199" s="202" t="s">
        <v>2400</v>
      </c>
      <c r="Z199" s="202" t="s">
        <v>2400</v>
      </c>
      <c r="AA199" s="202" t="s">
        <v>2400</v>
      </c>
      <c r="AB199" s="202" t="s">
        <v>2400</v>
      </c>
    </row>
    <row r="200" spans="1:28" ht="60" x14ac:dyDescent="0.2">
      <c r="A200" s="210">
        <f t="shared" si="13"/>
        <v>183</v>
      </c>
      <c r="B200" s="217" t="s">
        <v>285</v>
      </c>
      <c r="C200" s="211" t="s">
        <v>2698</v>
      </c>
      <c r="D200" s="211" t="str">
        <f>VLOOKUP(B200,'HECVAT - Full | Vendor Response'!A$3:D$319,4,TRUE)</f>
        <v>See the COI included with this document.</v>
      </c>
      <c r="E200" s="229" t="s">
        <v>2400</v>
      </c>
      <c r="F200" s="229" t="s">
        <v>3067</v>
      </c>
      <c r="G200" s="229" t="s">
        <v>3066</v>
      </c>
      <c r="H200" s="222" t="s">
        <v>2400</v>
      </c>
      <c r="I200" s="222" t="s">
        <v>2400</v>
      </c>
      <c r="J200" s="205" t="str">
        <f>IF(S200&gt;20,"TRUE","FALSE")</f>
        <v>FALSE</v>
      </c>
      <c r="K200" s="214">
        <v>1</v>
      </c>
      <c r="L200" s="205" t="s">
        <v>1770</v>
      </c>
      <c r="M200" s="203" t="s">
        <v>16</v>
      </c>
      <c r="N200" s="203" t="str">
        <f>VLOOKUP(B200,'HECVAT - Full | Vendor Response'!A:E,3,FALSE)</f>
        <v>Yes</v>
      </c>
      <c r="O200" s="203" t="str">
        <f>IF(LEN(VLOOKUP(B200,'Analyst Report'!$A:$I,7,FALSE))=0,"",VLOOKUP(B200,'Analyst Report'!$A:$I,7,FALSE))</f>
        <v/>
      </c>
      <c r="P200" s="203">
        <f>IF((O200=""),(IF(ISNUMBER(FIND(M200,N200)),1,0)),(IF(ISNUMBER(FIND(M200,O200)),1,0)))</f>
        <v>1</v>
      </c>
      <c r="Q200" s="203">
        <v>15</v>
      </c>
      <c r="R200" s="203">
        <f>IF(LEN(VLOOKUP(B200,'Analyst Report'!$A$30:$I$287,8,FALSE))=0,"",VLOOKUP(B200,'Analyst Report'!$A$30:$I$287,8,FALSE))</f>
        <v>15</v>
      </c>
      <c r="S200" s="203">
        <f>(IF((ISNUMBER(R200)),R200,Q200))*K200</f>
        <v>15</v>
      </c>
      <c r="T200" s="203">
        <f>P200*S200</f>
        <v>15</v>
      </c>
      <c r="U200" s="202" t="s">
        <v>2400</v>
      </c>
      <c r="V200" s="202" t="s">
        <v>2400</v>
      </c>
      <c r="W200" s="202" t="s">
        <v>2400</v>
      </c>
      <c r="X200" s="202" t="s">
        <v>2400</v>
      </c>
      <c r="Y200" s="202" t="s">
        <v>2400</v>
      </c>
      <c r="Z200" s="202" t="s">
        <v>2400</v>
      </c>
      <c r="AA200" s="202" t="s">
        <v>2400</v>
      </c>
      <c r="AB200" s="202" t="s">
        <v>2400</v>
      </c>
    </row>
    <row r="201" spans="1:28" ht="328" x14ac:dyDescent="0.2">
      <c r="A201" s="210">
        <f t="shared" si="13"/>
        <v>184</v>
      </c>
      <c r="B201" s="217" t="s">
        <v>3148</v>
      </c>
      <c r="C201" s="211" t="s">
        <v>34</v>
      </c>
      <c r="D201" s="211" t="str">
        <f>VLOOKUP(B201,'HECVAT - Full | Vendor Response'!A$3:D$319,4,TRUE)</f>
        <v>All output from these systems is sent to Instructure's centralized logging management system for further analysis and alert generation.</v>
      </c>
      <c r="E201" s="204" t="s">
        <v>2400</v>
      </c>
      <c r="F201" s="206" t="s">
        <v>2535</v>
      </c>
      <c r="G201" s="206" t="s">
        <v>2536</v>
      </c>
      <c r="H201" s="218" t="s">
        <v>2343</v>
      </c>
      <c r="I201" s="218" t="s">
        <v>2537</v>
      </c>
      <c r="J201" s="205" t="str">
        <f>IF(S201&gt;20,"TRUE","FALSE")</f>
        <v>FALSE</v>
      </c>
      <c r="K201" s="214">
        <v>1</v>
      </c>
      <c r="L201" s="205" t="s">
        <v>2701</v>
      </c>
      <c r="M201" s="203" t="s">
        <v>16</v>
      </c>
      <c r="N201" s="203" t="str">
        <f>VLOOKUP(B201,'HECVAT - Full | Vendor Response'!A:E,3,FALSE)</f>
        <v>Yes</v>
      </c>
      <c r="O201" s="203" t="str">
        <f>IF(LEN(VLOOKUP(B201,'Analyst Report'!$A:$I,7,FALSE))=0,"",VLOOKUP(B201,'Analyst Report'!$A:$I,7,FALSE))</f>
        <v/>
      </c>
      <c r="P201" s="203">
        <f>IF((O201=""),(IF(ISNUMBER(FIND(M201,N201)),1,0)),(IF(ISNUMBER(FIND(M201,O201)),1,0)))</f>
        <v>1</v>
      </c>
      <c r="Q201" s="203">
        <v>15</v>
      </c>
      <c r="R201" s="203">
        <f>IF(LEN(VLOOKUP(B201,'Analyst Report'!$A$30:$I$287,8,FALSE))=0,"",VLOOKUP(B201,'Analyst Report'!$A$30:$I$287,8,FALSE))</f>
        <v>15</v>
      </c>
      <c r="S201" s="203">
        <f>(IF((ISNUMBER(R201)),R201,Q201))*K201</f>
        <v>15</v>
      </c>
      <c r="T201" s="203">
        <f>P201*S201</f>
        <v>15</v>
      </c>
      <c r="U201" s="202" t="s">
        <v>2400</v>
      </c>
      <c r="V201" s="202" t="s">
        <v>2400</v>
      </c>
      <c r="W201" s="202" t="s">
        <v>2400</v>
      </c>
      <c r="X201" s="202" t="s">
        <v>2400</v>
      </c>
      <c r="Y201" s="202" t="s">
        <v>2400</v>
      </c>
      <c r="Z201" s="202" t="s">
        <v>2400</v>
      </c>
      <c r="AA201" s="202" t="s">
        <v>2400</v>
      </c>
      <c r="AB201" s="202" t="s">
        <v>2400</v>
      </c>
    </row>
    <row r="202" spans="1:28" ht="255" x14ac:dyDescent="0.2">
      <c r="A202" s="210">
        <f t="shared" si="13"/>
        <v>185</v>
      </c>
      <c r="B202" s="217" t="s">
        <v>3146</v>
      </c>
      <c r="C202" s="211" t="s">
        <v>2541</v>
      </c>
      <c r="D202" s="211" t="str">
        <f>VLOOKUP(B202,'HECVAT - Full | Vendor Response'!A$3:D$319,4,TRUE)</f>
        <v>All output from these systems is sent to Instructure's centralized logging management system for further analysis and alert generation.</v>
      </c>
      <c r="E202" s="204" t="s">
        <v>2400</v>
      </c>
      <c r="F202" s="229" t="s">
        <v>2694</v>
      </c>
      <c r="G202" s="229" t="s">
        <v>2695</v>
      </c>
      <c r="H202" s="222" t="s">
        <v>2696</v>
      </c>
      <c r="I202" s="222" t="s">
        <v>2537</v>
      </c>
      <c r="J202" s="205" t="str">
        <f t="shared" si="15"/>
        <v>FALSE</v>
      </c>
      <c r="K202" s="214">
        <v>1</v>
      </c>
      <c r="L202" s="205" t="s">
        <v>2701</v>
      </c>
      <c r="M202" s="203" t="s">
        <v>16</v>
      </c>
      <c r="N202" s="203" t="str">
        <f>VLOOKUP(B202,'HECVAT - Full | Vendor Response'!A:E,3,FALSE)</f>
        <v>Yes</v>
      </c>
      <c r="O202" s="203" t="str">
        <f>IF(LEN(VLOOKUP(B202,'Analyst Report'!$A:$I,7,FALSE))=0,"",VLOOKUP(B202,'Analyst Report'!$A:$I,7,FALSE))</f>
        <v/>
      </c>
      <c r="P202" s="203">
        <f t="shared" si="16"/>
        <v>1</v>
      </c>
      <c r="Q202" s="203">
        <v>15</v>
      </c>
      <c r="R202" s="203">
        <f>IF(LEN(VLOOKUP(B202,'Analyst Report'!$A$30:$I$287,8,FALSE))=0,"",VLOOKUP(B202,'Analyst Report'!$A$30:$I$287,8,FALSE))</f>
        <v>15</v>
      </c>
      <c r="S202" s="203">
        <f t="shared" si="14"/>
        <v>15</v>
      </c>
      <c r="T202" s="203">
        <f t="shared" si="17"/>
        <v>15</v>
      </c>
      <c r="U202" s="202" t="s">
        <v>2400</v>
      </c>
      <c r="V202" s="202" t="s">
        <v>2400</v>
      </c>
      <c r="W202" s="202" t="s">
        <v>2400</v>
      </c>
      <c r="X202" s="202" t="s">
        <v>2400</v>
      </c>
      <c r="Y202" s="202" t="s">
        <v>2400</v>
      </c>
      <c r="Z202" s="202" t="s">
        <v>2400</v>
      </c>
      <c r="AA202" s="202" t="s">
        <v>2400</v>
      </c>
      <c r="AB202" s="202" t="s">
        <v>2400</v>
      </c>
    </row>
    <row r="203" spans="1:28" ht="210" x14ac:dyDescent="0.2">
      <c r="A203" s="210">
        <f t="shared" si="13"/>
        <v>186</v>
      </c>
      <c r="B203" s="217" t="s">
        <v>3147</v>
      </c>
      <c r="C203" s="211" t="s">
        <v>2546</v>
      </c>
      <c r="D203" s="211" t="str">
        <f>VLOOKUP(B203,'HECVAT - Full | Vendor Response'!A$3:D$319,4,TRUE)</f>
        <v>All output from these systems is sent to Instructure's centralized logging management system for further analysis and alert generation.</v>
      </c>
      <c r="E203" s="204" t="s">
        <v>2400</v>
      </c>
      <c r="F203" s="206" t="s">
        <v>2542</v>
      </c>
      <c r="G203" s="206" t="s">
        <v>2543</v>
      </c>
      <c r="H203" s="218" t="s">
        <v>2544</v>
      </c>
      <c r="I203" s="218" t="s">
        <v>2545</v>
      </c>
      <c r="J203" s="205" t="str">
        <f t="shared" si="15"/>
        <v>FALSE</v>
      </c>
      <c r="K203" s="214">
        <v>1</v>
      </c>
      <c r="L203" s="205" t="s">
        <v>2701</v>
      </c>
      <c r="M203" s="203" t="s">
        <v>16</v>
      </c>
      <c r="N203" s="203" t="str">
        <f>VLOOKUP(B203,'HECVAT - Full | Vendor Response'!A:E,3,FALSE)</f>
        <v>Yes</v>
      </c>
      <c r="O203" s="203" t="str">
        <f>IF(LEN(VLOOKUP(B203,'Analyst Report'!$A:$I,7,FALSE))=0,"",VLOOKUP(B203,'Analyst Report'!$A:$I,7,FALSE))</f>
        <v/>
      </c>
      <c r="P203" s="203">
        <f t="shared" si="16"/>
        <v>1</v>
      </c>
      <c r="Q203" s="203">
        <v>15</v>
      </c>
      <c r="R203" s="203">
        <f>IF(LEN(VLOOKUP(B203,'Analyst Report'!$A$30:$I$287,8,FALSE))=0,"",VLOOKUP(B203,'Analyst Report'!$A$30:$I$287,8,FALSE))</f>
        <v>15</v>
      </c>
      <c r="S203" s="203">
        <f t="shared" si="14"/>
        <v>15</v>
      </c>
      <c r="T203" s="203">
        <f t="shared" si="17"/>
        <v>15</v>
      </c>
      <c r="U203" s="202" t="s">
        <v>2400</v>
      </c>
      <c r="V203" s="202" t="s">
        <v>2400</v>
      </c>
      <c r="W203" s="202" t="s">
        <v>2400</v>
      </c>
      <c r="X203" s="202" t="s">
        <v>2400</v>
      </c>
      <c r="Y203" s="202" t="s">
        <v>2400</v>
      </c>
      <c r="Z203" s="202" t="s">
        <v>2400</v>
      </c>
      <c r="AA203" s="202" t="s">
        <v>2400</v>
      </c>
      <c r="AB203" s="202" t="s">
        <v>2400</v>
      </c>
    </row>
    <row r="204" spans="1:28" ht="285" x14ac:dyDescent="0.2">
      <c r="A204" s="210">
        <f t="shared" si="13"/>
        <v>187</v>
      </c>
      <c r="B204" s="217" t="s">
        <v>3149</v>
      </c>
      <c r="C204" s="211" t="s">
        <v>2691</v>
      </c>
      <c r="D204" s="211"/>
      <c r="E204" s="204" t="s">
        <v>2400</v>
      </c>
      <c r="F204" s="206" t="s">
        <v>3123</v>
      </c>
      <c r="G204" s="206" t="s">
        <v>3122</v>
      </c>
      <c r="H204" s="218" t="s">
        <v>2547</v>
      </c>
      <c r="I204" s="218" t="s">
        <v>2344</v>
      </c>
      <c r="J204" s="205"/>
      <c r="K204" s="214"/>
      <c r="L204" s="205" t="s">
        <v>2701</v>
      </c>
      <c r="M204" s="203" t="s">
        <v>16</v>
      </c>
      <c r="N204" s="203" t="str">
        <f>VLOOKUP(B204,'HECVAT - Full | Vendor Response'!A:E,3,FALSE)</f>
        <v>Yes</v>
      </c>
      <c r="O204" s="203" t="str">
        <f>IF(LEN(VLOOKUP(B204,'Analyst Report'!$A:$I,7,FALSE))=0,"",VLOOKUP(B204,'Analyst Report'!$A:$I,7,FALSE))</f>
        <v/>
      </c>
      <c r="P204" s="203"/>
      <c r="Q204" s="203">
        <v>15</v>
      </c>
      <c r="R204" s="203"/>
      <c r="S204" s="203"/>
      <c r="T204" s="203"/>
      <c r="U204" s="202" t="s">
        <v>2400</v>
      </c>
      <c r="V204" s="202" t="s">
        <v>2400</v>
      </c>
      <c r="W204" s="202" t="s">
        <v>2400</v>
      </c>
      <c r="X204" s="202" t="s">
        <v>2400</v>
      </c>
      <c r="Y204" s="202" t="s">
        <v>2400</v>
      </c>
      <c r="Z204" s="202" t="s">
        <v>2400</v>
      </c>
      <c r="AA204" s="202" t="s">
        <v>2400</v>
      </c>
      <c r="AB204" s="202" t="s">
        <v>2400</v>
      </c>
    </row>
    <row r="205" spans="1:28" ht="195" x14ac:dyDescent="0.2">
      <c r="A205" s="210">
        <f t="shared" si="13"/>
        <v>188</v>
      </c>
      <c r="B205" s="217" t="s">
        <v>286</v>
      </c>
      <c r="C205" s="211" t="s">
        <v>2663</v>
      </c>
      <c r="D205" s="211" t="str">
        <f>VLOOKUP(B205,'HECVAT - Full | Vendor Response'!A$3:D$319,4,TRUE)</f>
        <v>See the COI included with this document.</v>
      </c>
      <c r="E205" s="204" t="s">
        <v>3068</v>
      </c>
      <c r="F205" s="206"/>
      <c r="G205" s="206"/>
      <c r="H205" s="218" t="s">
        <v>3091</v>
      </c>
      <c r="I205" s="218" t="s">
        <v>3092</v>
      </c>
      <c r="J205" s="205" t="str">
        <f t="shared" si="15"/>
        <v>FALSE</v>
      </c>
      <c r="K205" s="214">
        <v>1</v>
      </c>
      <c r="L205" s="205" t="s">
        <v>1771</v>
      </c>
      <c r="M205" s="203" t="s">
        <v>16</v>
      </c>
      <c r="N205" s="203" t="str">
        <f>VLOOKUP(B205,'HECVAT - Full | Vendor Response'!A:E,3,FALSE)</f>
        <v>Yes</v>
      </c>
      <c r="O205" s="203" t="str">
        <f>IF(LEN(VLOOKUP(B205,'Analyst Report'!$A:$I,7,FALSE))=0,"",VLOOKUP(B205,'Analyst Report'!$A:$I,7,FALSE))</f>
        <v/>
      </c>
      <c r="P205" s="203">
        <f t="shared" si="16"/>
        <v>1</v>
      </c>
      <c r="Q205" s="203">
        <v>10</v>
      </c>
      <c r="R205" s="203">
        <f>IF(LEN(VLOOKUP(B205,'Analyst Report'!$A$30:$I$287,8,FALSE))=0,"",VLOOKUP(B205,'Analyst Report'!$A$30:$I$287,8,FALSE))</f>
        <v>10</v>
      </c>
      <c r="S205" s="203">
        <f t="shared" si="14"/>
        <v>10</v>
      </c>
      <c r="T205" s="203">
        <f t="shared" si="17"/>
        <v>10</v>
      </c>
      <c r="U205" s="202" t="s">
        <v>2400</v>
      </c>
      <c r="V205" s="202" t="s">
        <v>2400</v>
      </c>
      <c r="W205" s="202" t="s">
        <v>2400</v>
      </c>
      <c r="X205" s="202" t="s">
        <v>2400</v>
      </c>
      <c r="Y205" s="202" t="s">
        <v>2400</v>
      </c>
      <c r="Z205" s="202" t="s">
        <v>2400</v>
      </c>
      <c r="AA205" s="202" t="s">
        <v>2400</v>
      </c>
      <c r="AB205" s="202" t="s">
        <v>2400</v>
      </c>
    </row>
    <row r="206" spans="1:28" ht="90" x14ac:dyDescent="0.2">
      <c r="A206" s="210">
        <f t="shared" si="13"/>
        <v>189</v>
      </c>
      <c r="B206" s="217" t="s">
        <v>287</v>
      </c>
      <c r="C206" s="211" t="s">
        <v>117</v>
      </c>
      <c r="D206" s="211" t="str">
        <f>VLOOKUP(B206,'HECVAT - Full | Vendor Response'!A$3:D$319,4,TRUE)</f>
        <v>Canvas is a SaaS application that is hosted by AWS, which is certified in ISO 9001.</v>
      </c>
      <c r="E206" s="204" t="s">
        <v>2400</v>
      </c>
      <c r="F206" s="204" t="s">
        <v>3070</v>
      </c>
      <c r="G206" s="204" t="s">
        <v>3069</v>
      </c>
      <c r="H206" s="216" t="s">
        <v>3093</v>
      </c>
      <c r="I206" s="216" t="s">
        <v>3094</v>
      </c>
      <c r="J206" s="205" t="str">
        <f t="shared" si="15"/>
        <v>FALSE</v>
      </c>
      <c r="K206" s="214">
        <v>1</v>
      </c>
      <c r="L206" s="205" t="s">
        <v>1771</v>
      </c>
      <c r="M206" s="203" t="s">
        <v>16</v>
      </c>
      <c r="N206" s="203" t="str">
        <f>VLOOKUP(B206,'HECVAT - Full | Vendor Response'!A:E,3,FALSE)</f>
        <v>No</v>
      </c>
      <c r="O206" s="203" t="str">
        <f>IF(LEN(VLOOKUP(B206,'Analyst Report'!$A:$I,7,FALSE))=0,"",VLOOKUP(B206,'Analyst Report'!$A:$I,7,FALSE))</f>
        <v/>
      </c>
      <c r="P206" s="203">
        <f t="shared" si="16"/>
        <v>0</v>
      </c>
      <c r="Q206" s="203">
        <v>15</v>
      </c>
      <c r="R206" s="203">
        <f>IF(LEN(VLOOKUP(B206,'Analyst Report'!$A$30:$I$287,8,FALSE))=0,"",VLOOKUP(B206,'Analyst Report'!$A$30:$I$287,8,FALSE))</f>
        <v>15</v>
      </c>
      <c r="S206" s="203">
        <f t="shared" si="14"/>
        <v>15</v>
      </c>
      <c r="T206" s="203">
        <f t="shared" si="17"/>
        <v>0</v>
      </c>
      <c r="U206" s="202" t="s">
        <v>2400</v>
      </c>
      <c r="V206" s="202" t="s">
        <v>2400</v>
      </c>
      <c r="W206" s="202" t="s">
        <v>2400</v>
      </c>
      <c r="X206" s="202" t="s">
        <v>2400</v>
      </c>
      <c r="Y206" s="202" t="s">
        <v>2400</v>
      </c>
      <c r="Z206" s="202" t="s">
        <v>2400</v>
      </c>
      <c r="AA206" s="202" t="s">
        <v>2400</v>
      </c>
      <c r="AB206" s="202" t="s">
        <v>2400</v>
      </c>
    </row>
    <row r="207" spans="1:28" ht="210" x14ac:dyDescent="0.2">
      <c r="A207" s="210">
        <f t="shared" si="13"/>
        <v>190</v>
      </c>
      <c r="B207" s="217" t="s">
        <v>288</v>
      </c>
      <c r="C207" s="211" t="s">
        <v>118</v>
      </c>
      <c r="D207" s="211"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204" t="s">
        <v>2400</v>
      </c>
      <c r="F207" s="204" t="s">
        <v>3072</v>
      </c>
      <c r="G207" s="204" t="s">
        <v>3071</v>
      </c>
      <c r="H207" s="216" t="s">
        <v>3095</v>
      </c>
      <c r="I207" s="216" t="s">
        <v>3096</v>
      </c>
      <c r="J207" s="205" t="str">
        <f t="shared" si="15"/>
        <v>FALSE</v>
      </c>
      <c r="K207" s="214">
        <v>1</v>
      </c>
      <c r="L207" s="205" t="s">
        <v>1771</v>
      </c>
      <c r="M207" s="203" t="s">
        <v>16</v>
      </c>
      <c r="N207" s="203" t="str">
        <f>VLOOKUP(B207,'HECVAT - Full | Vendor Response'!A:E,3,FALSE)</f>
        <v>Yes</v>
      </c>
      <c r="O207" s="203" t="str">
        <f>IF(LEN(VLOOKUP(B207,'Analyst Report'!$A:$I,7,FALSE))=0,"",VLOOKUP(B207,'Analyst Report'!$A:$I,7,FALSE))</f>
        <v/>
      </c>
      <c r="P207" s="203">
        <f t="shared" si="16"/>
        <v>1</v>
      </c>
      <c r="Q207" s="203">
        <v>20</v>
      </c>
      <c r="R207" s="203">
        <f>IF(LEN(VLOOKUP(B207,'Analyst Report'!$A$30:$I$287,8,FALSE))=0,"",VLOOKUP(B207,'Analyst Report'!$A$30:$I$287,8,FALSE))</f>
        <v>20</v>
      </c>
      <c r="S207" s="203">
        <f t="shared" si="14"/>
        <v>20</v>
      </c>
      <c r="T207" s="203">
        <f t="shared" si="17"/>
        <v>20</v>
      </c>
      <c r="U207" s="202" t="s">
        <v>2400</v>
      </c>
      <c r="V207" s="202" t="s">
        <v>2400</v>
      </c>
      <c r="W207" s="202" t="s">
        <v>2400</v>
      </c>
      <c r="X207" s="202" t="s">
        <v>2400</v>
      </c>
      <c r="Y207" s="202" t="s">
        <v>2400</v>
      </c>
      <c r="Z207" s="202" t="s">
        <v>2400</v>
      </c>
      <c r="AA207" s="202" t="s">
        <v>2400</v>
      </c>
      <c r="AB207" s="202" t="s">
        <v>2400</v>
      </c>
    </row>
    <row r="208" spans="1:28" ht="300" x14ac:dyDescent="0.2">
      <c r="A208" s="210">
        <f t="shared" si="13"/>
        <v>191</v>
      </c>
      <c r="B208" s="217" t="s">
        <v>289</v>
      </c>
      <c r="C208" s="211" t="s">
        <v>36</v>
      </c>
      <c r="D208" s="211"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204" t="s">
        <v>2400</v>
      </c>
      <c r="F208" s="204"/>
      <c r="G208" s="204" t="s">
        <v>2548</v>
      </c>
      <c r="H208" s="216" t="s">
        <v>3097</v>
      </c>
      <c r="I208" s="216" t="s">
        <v>3098</v>
      </c>
      <c r="J208" s="205" t="str">
        <f t="shared" si="15"/>
        <v>TRUE</v>
      </c>
      <c r="K208" s="214">
        <v>1</v>
      </c>
      <c r="L208" s="205" t="s">
        <v>1771</v>
      </c>
      <c r="M208" s="203" t="s">
        <v>16</v>
      </c>
      <c r="N208" s="203" t="str">
        <f>VLOOKUP(B208,'HECVAT - Full | Vendor Response'!A:E,3,FALSE)</f>
        <v>Yes</v>
      </c>
      <c r="O208" s="203" t="str">
        <f>IF(LEN(VLOOKUP(B208,'Analyst Report'!$A:$I,7,FALSE))=0,"",VLOOKUP(B208,'Analyst Report'!$A:$I,7,FALSE))</f>
        <v/>
      </c>
      <c r="P208" s="203">
        <f t="shared" si="16"/>
        <v>1</v>
      </c>
      <c r="Q208" s="203">
        <v>25</v>
      </c>
      <c r="R208" s="203">
        <f>IF(LEN(VLOOKUP(B208,'Analyst Report'!$A$30:$I$287,8,FALSE))=0,"",VLOOKUP(B208,'Analyst Report'!$A$30:$I$287,8,FALSE))</f>
        <v>25</v>
      </c>
      <c r="S208" s="203">
        <f t="shared" si="14"/>
        <v>25</v>
      </c>
      <c r="T208" s="203">
        <f t="shared" si="17"/>
        <v>25</v>
      </c>
      <c r="U208" s="202" t="s">
        <v>2400</v>
      </c>
      <c r="V208" s="202" t="s">
        <v>2400</v>
      </c>
      <c r="W208" s="202" t="s">
        <v>2400</v>
      </c>
      <c r="X208" s="202" t="s">
        <v>2400</v>
      </c>
      <c r="Y208" s="202" t="s">
        <v>2400</v>
      </c>
      <c r="Z208" s="202" t="s">
        <v>2400</v>
      </c>
      <c r="AA208" s="202" t="s">
        <v>2400</v>
      </c>
      <c r="AB208" s="202" t="s">
        <v>2400</v>
      </c>
    </row>
    <row r="209" spans="1:28" ht="90" x14ac:dyDescent="0.2">
      <c r="A209" s="210">
        <f t="shared" si="13"/>
        <v>192</v>
      </c>
      <c r="B209" s="217" t="s">
        <v>290</v>
      </c>
      <c r="C209" s="211" t="s">
        <v>416</v>
      </c>
      <c r="D209" s="211" t="str">
        <f>VLOOKUP(B209,'HECVAT - Full | Vendor Response'!A$3:D$319,4,TRUE)</f>
        <v>https://www.instructure.com/canvas/try-canvas</v>
      </c>
      <c r="E209" s="204" t="s">
        <v>2400</v>
      </c>
      <c r="F209" s="204" t="s">
        <v>3074</v>
      </c>
      <c r="G209" s="204" t="s">
        <v>3073</v>
      </c>
      <c r="H209" s="216" t="s">
        <v>3099</v>
      </c>
      <c r="I209" s="216" t="s">
        <v>3100</v>
      </c>
      <c r="J209" s="205" t="str">
        <f t="shared" si="15"/>
        <v>FALSE</v>
      </c>
      <c r="K209" s="214">
        <v>1</v>
      </c>
      <c r="L209" s="205" t="s">
        <v>1771</v>
      </c>
      <c r="M209" s="203" t="s">
        <v>16</v>
      </c>
      <c r="N209" s="203" t="str">
        <f>VLOOKUP(B209,'HECVAT - Full | Vendor Response'!A:E,3,FALSE)</f>
        <v>Yes</v>
      </c>
      <c r="O209" s="203" t="str">
        <f>IF(LEN(VLOOKUP(B209,'Analyst Report'!$A:$I,7,FALSE))=0,"",VLOOKUP(B209,'Analyst Report'!$A:$I,7,FALSE))</f>
        <v/>
      </c>
      <c r="P209" s="203">
        <f t="shared" si="16"/>
        <v>1</v>
      </c>
      <c r="Q209" s="203">
        <v>20</v>
      </c>
      <c r="R209" s="203">
        <f>IF(LEN(VLOOKUP(B209,'Analyst Report'!$A$30:$I$287,8,FALSE))=0,"",VLOOKUP(B209,'Analyst Report'!$A$30:$I$287,8,FALSE))</f>
        <v>20</v>
      </c>
      <c r="S209" s="203">
        <f t="shared" si="14"/>
        <v>20</v>
      </c>
      <c r="T209" s="203">
        <f t="shared" si="17"/>
        <v>20</v>
      </c>
      <c r="U209" s="202" t="s">
        <v>2400</v>
      </c>
      <c r="V209" s="202" t="s">
        <v>2400</v>
      </c>
      <c r="W209" s="202" t="s">
        <v>2400</v>
      </c>
      <c r="X209" s="202" t="s">
        <v>2400</v>
      </c>
      <c r="Y209" s="202" t="s">
        <v>2400</v>
      </c>
      <c r="Z209" s="202" t="s">
        <v>2400</v>
      </c>
      <c r="AA209" s="202" t="s">
        <v>2400</v>
      </c>
      <c r="AB209" s="202" t="s">
        <v>2400</v>
      </c>
    </row>
    <row r="210" spans="1:28" ht="328" x14ac:dyDescent="0.2">
      <c r="A210" s="210">
        <f t="shared" si="13"/>
        <v>193</v>
      </c>
      <c r="B210" s="211" t="s">
        <v>291</v>
      </c>
      <c r="C210" s="211" t="s">
        <v>2664</v>
      </c>
      <c r="D210" s="211"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204" t="s">
        <v>2400</v>
      </c>
      <c r="F210" s="204" t="s">
        <v>3076</v>
      </c>
      <c r="G210" s="204" t="s">
        <v>3075</v>
      </c>
      <c r="H210" s="216" t="s">
        <v>3089</v>
      </c>
      <c r="I210" s="216" t="s">
        <v>3090</v>
      </c>
      <c r="J210" s="205" t="str">
        <f t="shared" si="15"/>
        <v>FALSE</v>
      </c>
      <c r="K210" s="214">
        <v>1</v>
      </c>
      <c r="L210" s="205" t="s">
        <v>1773</v>
      </c>
      <c r="M210" s="203" t="s">
        <v>16</v>
      </c>
      <c r="N210" s="203" t="str">
        <f>VLOOKUP(B210,'HECVAT - Full | Vendor Response'!A:E,3,FALSE)</f>
        <v>Yes</v>
      </c>
      <c r="O210" s="203" t="str">
        <f>IF(LEN(VLOOKUP(B210,'Analyst Report'!$A:$I,7,FALSE))=0,"",VLOOKUP(B210,'Analyst Report'!$A:$I,7,FALSE))</f>
        <v/>
      </c>
      <c r="P210" s="203">
        <f t="shared" si="16"/>
        <v>1</v>
      </c>
      <c r="Q210" s="203">
        <v>15</v>
      </c>
      <c r="R210" s="203">
        <f>IF(LEN(VLOOKUP(B210,'Analyst Report'!$A$30:$I$287,8,FALSE))=0,"",VLOOKUP(B210,'Analyst Report'!$A$30:$I$287,8,FALSE))</f>
        <v>15</v>
      </c>
      <c r="S210" s="203">
        <f t="shared" si="14"/>
        <v>15</v>
      </c>
      <c r="T210" s="203">
        <f t="shared" si="17"/>
        <v>15</v>
      </c>
      <c r="U210" s="202" t="s">
        <v>2400</v>
      </c>
      <c r="V210" s="202" t="s">
        <v>2400</v>
      </c>
      <c r="W210" s="202" t="s">
        <v>2400</v>
      </c>
      <c r="X210" s="202" t="s">
        <v>2400</v>
      </c>
      <c r="Y210" s="202" t="s">
        <v>2400</v>
      </c>
      <c r="Z210" s="202" t="s">
        <v>2400</v>
      </c>
      <c r="AA210" s="202" t="s">
        <v>2400</v>
      </c>
      <c r="AB210" s="202" t="s">
        <v>2400</v>
      </c>
    </row>
    <row r="211" spans="1:28" ht="356" x14ac:dyDescent="0.2">
      <c r="A211" s="210">
        <f t="shared" si="13"/>
        <v>194</v>
      </c>
      <c r="B211" s="211" t="s">
        <v>292</v>
      </c>
      <c r="C211" s="211" t="s">
        <v>2552</v>
      </c>
      <c r="D211" s="211" t="str">
        <f>VLOOKUP(B211,'HECVAT - Full | Vendor Response'!A$3:D$319,4,TRUE)</f>
        <v>See the Penetration Test Results paper included with this document.</v>
      </c>
      <c r="E211" s="204" t="s">
        <v>2400</v>
      </c>
      <c r="F211" s="204" t="s">
        <v>2553</v>
      </c>
      <c r="G211" s="204" t="s">
        <v>2554</v>
      </c>
      <c r="H211" s="216" t="s">
        <v>2808</v>
      </c>
      <c r="I211" s="216" t="s">
        <v>2555</v>
      </c>
      <c r="J211" s="205" t="str">
        <f t="shared" si="15"/>
        <v>FALSE</v>
      </c>
      <c r="K211" s="214">
        <f>IF(N210="Yes",1,0)</f>
        <v>1</v>
      </c>
      <c r="L211" s="205" t="s">
        <v>1773</v>
      </c>
      <c r="M211" s="203" t="s">
        <v>16</v>
      </c>
      <c r="N211" s="203" t="str">
        <f>VLOOKUP(B211,'HECVAT - Full | Vendor Response'!A:E,3,FALSE)</f>
        <v>Yes</v>
      </c>
      <c r="O211" s="203" t="str">
        <f>IF(LEN(VLOOKUP(B211,'Analyst Report'!$A:$I,7,FALSE))=0,"",VLOOKUP(B211,'Analyst Report'!$A:$I,7,FALSE))</f>
        <v/>
      </c>
      <c r="P211" s="203">
        <f t="shared" si="16"/>
        <v>1</v>
      </c>
      <c r="Q211" s="203">
        <v>20</v>
      </c>
      <c r="R211" s="203">
        <f>IF(LEN(VLOOKUP(B211,'Analyst Report'!$A$30:$I$287,8,FALSE))=0,"",VLOOKUP(B211,'Analyst Report'!$A$30:$I$287,8,FALSE))</f>
        <v>20</v>
      </c>
      <c r="S211" s="203">
        <f t="shared" si="14"/>
        <v>20</v>
      </c>
      <c r="T211" s="203">
        <f t="shared" si="17"/>
        <v>20</v>
      </c>
      <c r="U211" s="202" t="s">
        <v>2400</v>
      </c>
      <c r="V211" s="202" t="s">
        <v>2400</v>
      </c>
      <c r="W211" s="202" t="s">
        <v>2400</v>
      </c>
      <c r="X211" s="202" t="s">
        <v>2400</v>
      </c>
      <c r="Y211" s="202" t="s">
        <v>2400</v>
      </c>
      <c r="Z211" s="202" t="s">
        <v>2400</v>
      </c>
      <c r="AA211" s="202" t="s">
        <v>2400</v>
      </c>
      <c r="AB211" s="202" t="s">
        <v>2400</v>
      </c>
    </row>
    <row r="212" spans="1:28" ht="270" x14ac:dyDescent="0.2">
      <c r="A212" s="210">
        <f t="shared" si="13"/>
        <v>195</v>
      </c>
      <c r="B212" s="211" t="s">
        <v>293</v>
      </c>
      <c r="C212" s="211" t="s">
        <v>2665</v>
      </c>
      <c r="D212" s="211"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204" t="s">
        <v>2400</v>
      </c>
      <c r="F212" s="204" t="s">
        <v>2556</v>
      </c>
      <c r="G212" s="204" t="s">
        <v>2557</v>
      </c>
      <c r="H212" s="216" t="s">
        <v>2364</v>
      </c>
      <c r="I212" s="216" t="s">
        <v>2558</v>
      </c>
      <c r="J212" s="205" t="str">
        <f t="shared" si="15"/>
        <v>TRUE</v>
      </c>
      <c r="K212" s="214">
        <v>1</v>
      </c>
      <c r="L212" s="205" t="s">
        <v>1773</v>
      </c>
      <c r="M212" s="203" t="s">
        <v>16</v>
      </c>
      <c r="N212" s="203" t="str">
        <f>VLOOKUP(B212,'HECVAT - Full | Vendor Response'!A:E,3,FALSE)</f>
        <v>Yes</v>
      </c>
      <c r="O212" s="203" t="str">
        <f>IF(LEN(VLOOKUP(B212,'Analyst Report'!$A:$I,7,FALSE))=0,"",VLOOKUP(B212,'Analyst Report'!$A:$I,7,FALSE))</f>
        <v/>
      </c>
      <c r="P212" s="203">
        <f t="shared" si="16"/>
        <v>1</v>
      </c>
      <c r="Q212" s="203">
        <v>25</v>
      </c>
      <c r="R212" s="203">
        <f>IF(LEN(VLOOKUP(B212,'Analyst Report'!$A$30:$I$287,8,FALSE))=0,"",VLOOKUP(B212,'Analyst Report'!$A$30:$I$287,8,FALSE))</f>
        <v>25</v>
      </c>
      <c r="S212" s="203">
        <f t="shared" ref="S212:S256" si="18">(IF((ISNUMBER(R212)),R212,Q212))*K212</f>
        <v>25</v>
      </c>
      <c r="T212" s="203">
        <f t="shared" si="17"/>
        <v>25</v>
      </c>
      <c r="U212" s="202" t="s">
        <v>2400</v>
      </c>
      <c r="V212" s="202" t="s">
        <v>2400</v>
      </c>
      <c r="W212" s="202" t="s">
        <v>2400</v>
      </c>
      <c r="X212" s="202" t="s">
        <v>2400</v>
      </c>
      <c r="Y212" s="202" t="s">
        <v>2400</v>
      </c>
      <c r="Z212" s="202" t="s">
        <v>2400</v>
      </c>
      <c r="AA212" s="202" t="s">
        <v>2400</v>
      </c>
      <c r="AB212" s="202" t="s">
        <v>2400</v>
      </c>
    </row>
    <row r="213" spans="1:28" ht="165" x14ac:dyDescent="0.2">
      <c r="A213" s="210">
        <f t="shared" si="13"/>
        <v>196</v>
      </c>
      <c r="B213" s="211" t="s">
        <v>294</v>
      </c>
      <c r="C213" s="211" t="s">
        <v>2666</v>
      </c>
      <c r="D213" s="211" t="str">
        <f>VLOOKUP(B213,'HECVAT - Full | Vendor Response'!A$3:D$319,4,TRUE)</f>
        <v>See VULN-02</v>
      </c>
      <c r="E213" s="204" t="s">
        <v>2400</v>
      </c>
      <c r="F213" s="204" t="s">
        <v>3079</v>
      </c>
      <c r="G213" s="204" t="s">
        <v>3078</v>
      </c>
      <c r="H213" s="216" t="s">
        <v>3083</v>
      </c>
      <c r="I213" s="216" t="s">
        <v>3084</v>
      </c>
      <c r="J213" s="205" t="str">
        <f t="shared" si="15"/>
        <v>TRUE</v>
      </c>
      <c r="K213" s="214">
        <v>1</v>
      </c>
      <c r="L213" s="205" t="s">
        <v>1773</v>
      </c>
      <c r="M213" s="203" t="s">
        <v>16</v>
      </c>
      <c r="N213" s="203" t="str">
        <f>VLOOKUP(B213,'HECVAT - Full | Vendor Response'!A:E,3,FALSE)</f>
        <v>Yes</v>
      </c>
      <c r="O213" s="203" t="str">
        <f>IF(LEN(VLOOKUP(B213,'Analyst Report'!$A:$I,7,FALSE))=0,"",VLOOKUP(B213,'Analyst Report'!$A:$I,7,FALSE))</f>
        <v/>
      </c>
      <c r="P213" s="203">
        <f t="shared" si="16"/>
        <v>1</v>
      </c>
      <c r="Q213" s="203">
        <v>25</v>
      </c>
      <c r="R213" s="203">
        <f>IF(LEN(VLOOKUP(B213,'Analyst Report'!$A$30:$I$287,8,FALSE))=0,"",VLOOKUP(B213,'Analyst Report'!$A$30:$I$287,8,FALSE))</f>
        <v>25</v>
      </c>
      <c r="S213" s="203">
        <f t="shared" si="18"/>
        <v>25</v>
      </c>
      <c r="T213" s="203">
        <f t="shared" si="17"/>
        <v>25</v>
      </c>
      <c r="U213" s="202" t="s">
        <v>2400</v>
      </c>
      <c r="V213" s="202" t="s">
        <v>2400</v>
      </c>
      <c r="W213" s="202" t="s">
        <v>2400</v>
      </c>
      <c r="X213" s="202" t="s">
        <v>2400</v>
      </c>
      <c r="Y213" s="202" t="s">
        <v>2400</v>
      </c>
      <c r="Z213" s="202" t="s">
        <v>2400</v>
      </c>
      <c r="AA213" s="202" t="s">
        <v>2400</v>
      </c>
      <c r="AB213" s="202" t="s">
        <v>2400</v>
      </c>
    </row>
    <row r="214" spans="1:28" ht="409.6" x14ac:dyDescent="0.2">
      <c r="A214" s="210">
        <f t="shared" si="13"/>
        <v>197</v>
      </c>
      <c r="B214" s="211" t="s">
        <v>295</v>
      </c>
      <c r="C214" s="211" t="s">
        <v>354</v>
      </c>
      <c r="D214" s="211" t="str">
        <f>VLOOKUP(B214,'HECVAT - Full | Vendor Response'!A$3:D$319,4,TRUE)</f>
        <v>Instructure conducts regular application-layer vulnerability scans using tools like Acunetix for dynamic code scanning. Acunetix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204" t="s">
        <v>3080</v>
      </c>
      <c r="F214" s="204"/>
      <c r="G214" s="204"/>
      <c r="H214" s="216" t="s">
        <v>3085</v>
      </c>
      <c r="I214" s="216" t="s">
        <v>3086</v>
      </c>
      <c r="J214" s="205" t="str">
        <f t="shared" si="15"/>
        <v>FALSE</v>
      </c>
      <c r="K214" s="214">
        <v>1</v>
      </c>
      <c r="L214" s="205" t="s">
        <v>1773</v>
      </c>
      <c r="M214" s="203" t="s">
        <v>16</v>
      </c>
      <c r="N214" s="203" t="str">
        <f>VLOOKUP(B214,'HECVAT - Full | Vendor Response'!A:E,3,FALSE)</f>
        <v>Yes</v>
      </c>
      <c r="O214" s="203" t="str">
        <f>IF(LEN(VLOOKUP(B214,'Analyst Report'!$A:$I,7,FALSE))=0,"",VLOOKUP(B214,'Analyst Report'!$A:$I,7,FALSE))</f>
        <v/>
      </c>
      <c r="P214" s="203">
        <f t="shared" si="16"/>
        <v>1</v>
      </c>
      <c r="Q214" s="203">
        <v>20</v>
      </c>
      <c r="R214" s="203">
        <f>IF(LEN(VLOOKUP(B214,'Analyst Report'!$A$30:$I$287,8,FALSE))=0,"",VLOOKUP(B214,'Analyst Report'!$A$30:$I$287,8,FALSE))</f>
        <v>20</v>
      </c>
      <c r="S214" s="203">
        <f t="shared" si="18"/>
        <v>20</v>
      </c>
      <c r="T214" s="203">
        <f t="shared" si="17"/>
        <v>20</v>
      </c>
      <c r="U214" s="202" t="s">
        <v>2400</v>
      </c>
      <c r="V214" s="202" t="s">
        <v>2400</v>
      </c>
      <c r="W214" s="202" t="s">
        <v>2400</v>
      </c>
      <c r="X214" s="202" t="s">
        <v>2400</v>
      </c>
      <c r="Y214" s="202" t="s">
        <v>2400</v>
      </c>
      <c r="Z214" s="202" t="s">
        <v>2400</v>
      </c>
      <c r="AA214" s="202" t="s">
        <v>2400</v>
      </c>
      <c r="AB214" s="202" t="s">
        <v>2400</v>
      </c>
    </row>
    <row r="215" spans="1:28" ht="409.6" x14ac:dyDescent="0.2">
      <c r="A215" s="210">
        <f t="shared" ref="A215:A256" si="19">A214+1</f>
        <v>198</v>
      </c>
      <c r="B215" s="211" t="s">
        <v>296</v>
      </c>
      <c r="C215" s="211" t="s">
        <v>2667</v>
      </c>
      <c r="D215" s="211"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204" t="s">
        <v>2400</v>
      </c>
      <c r="F215" s="204" t="s">
        <v>3082</v>
      </c>
      <c r="G215" s="204" t="s">
        <v>3081</v>
      </c>
      <c r="H215" s="216" t="s">
        <v>3087</v>
      </c>
      <c r="I215" s="216" t="s">
        <v>3088</v>
      </c>
      <c r="J215" s="205" t="str">
        <f t="shared" si="15"/>
        <v>TRUE</v>
      </c>
      <c r="K215" s="214">
        <v>1</v>
      </c>
      <c r="L215" s="205" t="s">
        <v>1773</v>
      </c>
      <c r="M215" s="203" t="s">
        <v>16</v>
      </c>
      <c r="N215" s="203" t="str">
        <f>VLOOKUP(B215,'HECVAT - Full | Vendor Response'!A:E,3,FALSE)</f>
        <v>Yes</v>
      </c>
      <c r="O215" s="203" t="str">
        <f>IF(LEN(VLOOKUP(B215,'Analyst Report'!$A:$I,7,FALSE))=0,"",VLOOKUP(B215,'Analyst Report'!$A:$I,7,FALSE))</f>
        <v/>
      </c>
      <c r="P215" s="203">
        <f t="shared" si="16"/>
        <v>1</v>
      </c>
      <c r="Q215" s="203">
        <v>25</v>
      </c>
      <c r="R215" s="203">
        <f>IF(LEN(VLOOKUP(B215,'Analyst Report'!$A$30:$I$287,8,FALSE))=0,"",VLOOKUP(B215,'Analyst Report'!$A$30:$I$287,8,FALSE))</f>
        <v>25</v>
      </c>
      <c r="S215" s="203">
        <f t="shared" si="18"/>
        <v>25</v>
      </c>
      <c r="T215" s="203">
        <f t="shared" si="17"/>
        <v>25</v>
      </c>
      <c r="U215" s="202" t="s">
        <v>2400</v>
      </c>
      <c r="V215" s="202" t="s">
        <v>2400</v>
      </c>
      <c r="W215" s="202" t="s">
        <v>2400</v>
      </c>
      <c r="X215" s="202" t="s">
        <v>2400</v>
      </c>
      <c r="Y215" s="202" t="s">
        <v>2400</v>
      </c>
      <c r="Z215" s="202" t="s">
        <v>2400</v>
      </c>
      <c r="AA215" s="202" t="s">
        <v>2400</v>
      </c>
      <c r="AB215" s="202" t="s">
        <v>2400</v>
      </c>
    </row>
    <row r="216" spans="1:28" ht="105" x14ac:dyDescent="0.2">
      <c r="A216" s="210">
        <f t="shared" si="19"/>
        <v>199</v>
      </c>
      <c r="B216" s="211" t="s">
        <v>297</v>
      </c>
      <c r="C216" s="211" t="s">
        <v>103</v>
      </c>
      <c r="D216" s="211" t="str">
        <f>VLOOKUP(B216,'HECVAT - Full | Vendor Response'!A$3:D$319,4,TRUE)</f>
        <v>All output from these systems is sent to Instructure's centralized logging management system for further analysis and alert generation.</v>
      </c>
      <c r="E216" s="204" t="s">
        <v>2264</v>
      </c>
      <c r="F216" s="204"/>
      <c r="G216" s="204"/>
      <c r="H216" s="212" t="s">
        <v>2400</v>
      </c>
      <c r="I216" s="212" t="s">
        <v>2712</v>
      </c>
      <c r="J216" s="205" t="str">
        <f t="shared" si="15"/>
        <v>TRUE</v>
      </c>
      <c r="K216" s="214">
        <v>1</v>
      </c>
      <c r="L216" s="205" t="s">
        <v>439</v>
      </c>
      <c r="M216" s="203" t="s">
        <v>16</v>
      </c>
      <c r="N216" s="203">
        <f>VLOOKUP(B216,'HECVAT - Full | Vendor Response'!A:E,3,FALSE)</f>
        <v>0</v>
      </c>
      <c r="O216" s="203" t="str">
        <f>IF(LEN(VLOOKUP(B216,'Analyst Report'!$A:$I,7,FALSE))=0,"",VLOOKUP(B216,'Analyst Report'!$A:$I,7,FALSE))</f>
        <v/>
      </c>
      <c r="P216" s="203">
        <f t="shared" si="16"/>
        <v>0</v>
      </c>
      <c r="Q216" s="203">
        <v>25</v>
      </c>
      <c r="R216" s="203">
        <f>IF(LEN(VLOOKUP(B216,'Analyst Report'!$A$30:$I$287,8,FALSE))=0,"",VLOOKUP(B216,'Analyst Report'!$A$30:$I$287,8,FALSE))</f>
        <v>25</v>
      </c>
      <c r="S216" s="203">
        <f t="shared" si="18"/>
        <v>25</v>
      </c>
      <c r="T216" s="203">
        <f t="shared" si="17"/>
        <v>0</v>
      </c>
      <c r="U216" s="202" t="s">
        <v>2400</v>
      </c>
      <c r="V216" s="202" t="s">
        <v>2400</v>
      </c>
      <c r="W216" s="202" t="s">
        <v>2400</v>
      </c>
      <c r="X216" s="202" t="s">
        <v>2400</v>
      </c>
      <c r="Y216" s="202" t="s">
        <v>2400</v>
      </c>
      <c r="Z216" s="202" t="s">
        <v>2400</v>
      </c>
      <c r="AA216" s="202" t="s">
        <v>2400</v>
      </c>
      <c r="AB216" s="202" t="s">
        <v>2400</v>
      </c>
    </row>
    <row r="217" spans="1:28" ht="105" x14ac:dyDescent="0.2">
      <c r="A217" s="210">
        <f t="shared" si="19"/>
        <v>200</v>
      </c>
      <c r="B217" s="211" t="s">
        <v>298</v>
      </c>
      <c r="C217" s="211" t="s">
        <v>104</v>
      </c>
      <c r="D217" s="211" t="str">
        <f>VLOOKUP(B217,'HECVAT - Full | Vendor Response'!A$3:D$319,4,TRUE)</f>
        <v>All output from these systems is sent to Instructure's centralized logging management system for further analysis and alert generation.</v>
      </c>
      <c r="E217" s="204" t="s">
        <v>2264</v>
      </c>
      <c r="F217" s="204"/>
      <c r="G217" s="204"/>
      <c r="H217" s="212" t="s">
        <v>2400</v>
      </c>
      <c r="I217" s="212" t="s">
        <v>2712</v>
      </c>
      <c r="J217" s="205" t="str">
        <f t="shared" si="15"/>
        <v>FALSE</v>
      </c>
      <c r="K217" s="214">
        <v>1</v>
      </c>
      <c r="L217" s="205" t="s">
        <v>439</v>
      </c>
      <c r="M217" s="203" t="s">
        <v>16</v>
      </c>
      <c r="N217" s="203">
        <f>VLOOKUP(B217,'HECVAT - Full | Vendor Response'!A:E,3,FALSE)</f>
        <v>0</v>
      </c>
      <c r="O217" s="203" t="str">
        <f>IF(LEN(VLOOKUP(B217,'Analyst Report'!$A:$I,7,FALSE))=0,"",VLOOKUP(B217,'Analyst Report'!$A:$I,7,FALSE))</f>
        <v/>
      </c>
      <c r="P217" s="203">
        <f t="shared" si="16"/>
        <v>0</v>
      </c>
      <c r="Q217" s="203">
        <v>20</v>
      </c>
      <c r="R217" s="203">
        <f>IF(LEN(VLOOKUP(B217,'Analyst Report'!$A$30:$I$287,8,FALSE))=0,"",VLOOKUP(B217,'Analyst Report'!$A$30:$I$287,8,FALSE))</f>
        <v>20</v>
      </c>
      <c r="S217" s="203">
        <f t="shared" si="18"/>
        <v>20</v>
      </c>
      <c r="T217" s="203">
        <f t="shared" si="17"/>
        <v>0</v>
      </c>
      <c r="U217" s="202" t="s">
        <v>2400</v>
      </c>
      <c r="V217" s="202" t="s">
        <v>2400</v>
      </c>
      <c r="W217" s="202" t="s">
        <v>2400</v>
      </c>
      <c r="X217" s="202" t="s">
        <v>2400</v>
      </c>
      <c r="Y217" s="202" t="s">
        <v>2400</v>
      </c>
      <c r="Z217" s="202" t="s">
        <v>2400</v>
      </c>
      <c r="AA217" s="202" t="s">
        <v>2400</v>
      </c>
      <c r="AB217" s="202" t="s">
        <v>2400</v>
      </c>
    </row>
    <row r="218" spans="1:28" ht="105" x14ac:dyDescent="0.2">
      <c r="A218" s="210">
        <f t="shared" si="19"/>
        <v>201</v>
      </c>
      <c r="B218" s="211" t="s">
        <v>299</v>
      </c>
      <c r="C218" s="211" t="s">
        <v>105</v>
      </c>
      <c r="D218" s="211" t="str">
        <f>VLOOKUP(B218,'HECVAT - Full | Vendor Response'!A$3:D$319,4,TRUE)</f>
        <v>All output from these systems is sent to Instructure's centralized logging management system for further analysis and alert generation.</v>
      </c>
      <c r="E218" s="204" t="s">
        <v>2264</v>
      </c>
      <c r="F218" s="204"/>
      <c r="G218" s="204"/>
      <c r="H218" s="212" t="s">
        <v>2400</v>
      </c>
      <c r="I218" s="212" t="s">
        <v>2400</v>
      </c>
      <c r="J218" s="205" t="str">
        <f t="shared" si="15"/>
        <v>FALSE</v>
      </c>
      <c r="K218" s="214">
        <v>1</v>
      </c>
      <c r="L218" s="205" t="s">
        <v>439</v>
      </c>
      <c r="M218" s="203" t="s">
        <v>16</v>
      </c>
      <c r="N218" s="203">
        <f>VLOOKUP(B218,'HECVAT - Full | Vendor Response'!A:E,3,FALSE)</f>
        <v>0</v>
      </c>
      <c r="O218" s="203" t="str">
        <f>IF(LEN(VLOOKUP(B218,'Analyst Report'!$A:$I,7,FALSE))=0,"",VLOOKUP(B218,'Analyst Report'!$A:$I,7,FALSE))</f>
        <v/>
      </c>
      <c r="P218" s="203">
        <f t="shared" si="16"/>
        <v>0</v>
      </c>
      <c r="Q218" s="203">
        <v>20</v>
      </c>
      <c r="R218" s="203">
        <f>IF(LEN(VLOOKUP(B218,'Analyst Report'!$A$30:$I$287,8,FALSE))=0,"",VLOOKUP(B218,'Analyst Report'!$A$30:$I$287,8,FALSE))</f>
        <v>20</v>
      </c>
      <c r="S218" s="203">
        <f t="shared" si="18"/>
        <v>20</v>
      </c>
      <c r="T218" s="203">
        <f t="shared" si="17"/>
        <v>0</v>
      </c>
      <c r="U218" s="202" t="s">
        <v>2400</v>
      </c>
      <c r="V218" s="202" t="s">
        <v>2400</v>
      </c>
      <c r="W218" s="202" t="s">
        <v>2400</v>
      </c>
      <c r="X218" s="202" t="s">
        <v>2400</v>
      </c>
      <c r="Y218" s="202" t="s">
        <v>2400</v>
      </c>
      <c r="Z218" s="202" t="s">
        <v>2400</v>
      </c>
      <c r="AA218" s="202" t="s">
        <v>2400</v>
      </c>
      <c r="AB218" s="202" t="s">
        <v>2400</v>
      </c>
    </row>
    <row r="219" spans="1:28" ht="105" x14ac:dyDescent="0.2">
      <c r="A219" s="210">
        <f t="shared" si="19"/>
        <v>202</v>
      </c>
      <c r="B219" s="211" t="s">
        <v>300</v>
      </c>
      <c r="C219" s="211" t="s">
        <v>106</v>
      </c>
      <c r="D219" s="211" t="str">
        <f>VLOOKUP(B219,'HECVAT - Full | Vendor Response'!A$3:D$319,4,TRUE)</f>
        <v>All output from these systems is sent to Instructure's centralized logging management system for further analysis and alert generation.</v>
      </c>
      <c r="E219" s="204" t="s">
        <v>2264</v>
      </c>
      <c r="F219" s="204"/>
      <c r="G219" s="204"/>
      <c r="H219" s="212" t="s">
        <v>2400</v>
      </c>
      <c r="I219" s="212" t="s">
        <v>2400</v>
      </c>
      <c r="J219" s="205" t="str">
        <f t="shared" si="15"/>
        <v>FALSE</v>
      </c>
      <c r="K219" s="214">
        <v>1</v>
      </c>
      <c r="L219" s="205" t="s">
        <v>439</v>
      </c>
      <c r="M219" s="203" t="s">
        <v>16</v>
      </c>
      <c r="N219" s="203">
        <f>VLOOKUP(B219,'HECVAT - Full | Vendor Response'!A:E,3,FALSE)</f>
        <v>0</v>
      </c>
      <c r="O219" s="203" t="str">
        <f>IF(LEN(VLOOKUP(B219,'Analyst Report'!$A:$I,7,FALSE))=0,"",VLOOKUP(B219,'Analyst Report'!$A:$I,7,FALSE))</f>
        <v/>
      </c>
      <c r="P219" s="203">
        <f t="shared" si="16"/>
        <v>0</v>
      </c>
      <c r="Q219" s="203">
        <v>20</v>
      </c>
      <c r="R219" s="203">
        <f>IF(LEN(VLOOKUP(B219,'Analyst Report'!$A$30:$I$287,8,FALSE))=0,"",VLOOKUP(B219,'Analyst Report'!$A$30:$I$287,8,FALSE))</f>
        <v>20</v>
      </c>
      <c r="S219" s="203">
        <f t="shared" si="18"/>
        <v>20</v>
      </c>
      <c r="T219" s="203">
        <f t="shared" si="17"/>
        <v>0</v>
      </c>
      <c r="U219" s="202" t="s">
        <v>2400</v>
      </c>
      <c r="V219" s="202" t="s">
        <v>2400</v>
      </c>
      <c r="W219" s="202" t="s">
        <v>2400</v>
      </c>
      <c r="X219" s="202" t="s">
        <v>2400</v>
      </c>
      <c r="Y219" s="202" t="s">
        <v>2400</v>
      </c>
      <c r="Z219" s="202" t="s">
        <v>2400</v>
      </c>
      <c r="AA219" s="202" t="s">
        <v>2400</v>
      </c>
      <c r="AB219" s="202" t="s">
        <v>2400</v>
      </c>
    </row>
    <row r="220" spans="1:28" ht="105" x14ac:dyDescent="0.2">
      <c r="A220" s="210">
        <f t="shared" si="19"/>
        <v>203</v>
      </c>
      <c r="B220" s="211" t="s">
        <v>301</v>
      </c>
      <c r="C220" s="211" t="s">
        <v>107</v>
      </c>
      <c r="D220" s="211" t="str">
        <f>VLOOKUP(B220,'HECVAT - Full | Vendor Response'!A$3:D$319,4,TRUE)</f>
        <v>All output from these systems is sent to Instructure's centralized logging management system for further analysis and alert generation.</v>
      </c>
      <c r="E220" s="204" t="s">
        <v>2264</v>
      </c>
      <c r="F220" s="204"/>
      <c r="G220" s="204"/>
      <c r="H220" s="212" t="s">
        <v>2400</v>
      </c>
      <c r="I220" s="212" t="s">
        <v>2400</v>
      </c>
      <c r="J220" s="205" t="str">
        <f t="shared" si="15"/>
        <v>FALSE</v>
      </c>
      <c r="K220" s="214">
        <v>1</v>
      </c>
      <c r="L220" s="205" t="s">
        <v>439</v>
      </c>
      <c r="M220" s="203" t="s">
        <v>16</v>
      </c>
      <c r="N220" s="203">
        <f>VLOOKUP(B220,'HECVAT - Full | Vendor Response'!A:E,3,FALSE)</f>
        <v>0</v>
      </c>
      <c r="O220" s="203" t="str">
        <f>IF(LEN(VLOOKUP(B220,'Analyst Report'!$A:$I,7,FALSE))=0,"",VLOOKUP(B220,'Analyst Report'!$A:$I,7,FALSE))</f>
        <v/>
      </c>
      <c r="P220" s="203">
        <f t="shared" si="16"/>
        <v>0</v>
      </c>
      <c r="Q220" s="203">
        <v>20</v>
      </c>
      <c r="R220" s="203">
        <f>IF(LEN(VLOOKUP(B220,'Analyst Report'!$A$30:$I$287,8,FALSE))=0,"",VLOOKUP(B220,'Analyst Report'!$A$30:$I$287,8,FALSE))</f>
        <v>20</v>
      </c>
      <c r="S220" s="203">
        <f t="shared" si="18"/>
        <v>20</v>
      </c>
      <c r="T220" s="203">
        <f t="shared" si="17"/>
        <v>0</v>
      </c>
      <c r="U220" s="202" t="s">
        <v>2400</v>
      </c>
      <c r="V220" s="202" t="s">
        <v>2400</v>
      </c>
      <c r="W220" s="202" t="s">
        <v>2400</v>
      </c>
      <c r="X220" s="202" t="s">
        <v>2400</v>
      </c>
      <c r="Y220" s="202" t="s">
        <v>2400</v>
      </c>
      <c r="Z220" s="202" t="s">
        <v>2400</v>
      </c>
      <c r="AA220" s="202" t="s">
        <v>2400</v>
      </c>
      <c r="AB220" s="202" t="s">
        <v>2400</v>
      </c>
    </row>
    <row r="221" spans="1:28" ht="105" x14ac:dyDescent="0.2">
      <c r="A221" s="210">
        <f t="shared" si="19"/>
        <v>204</v>
      </c>
      <c r="B221" s="211" t="s">
        <v>302</v>
      </c>
      <c r="C221" s="211" t="s">
        <v>108</v>
      </c>
      <c r="D221" s="211" t="str">
        <f>VLOOKUP(B221,'HECVAT - Full | Vendor Response'!A$3:D$319,4,TRUE)</f>
        <v>All output from these systems is sent to Instructure's centralized logging management system for further analysis and alert generation.</v>
      </c>
      <c r="E221" s="204" t="s">
        <v>2264</v>
      </c>
      <c r="F221" s="204"/>
      <c r="G221" s="204"/>
      <c r="H221" s="212" t="s">
        <v>2400</v>
      </c>
      <c r="I221" s="212" t="s">
        <v>2400</v>
      </c>
      <c r="J221" s="205" t="str">
        <f t="shared" si="15"/>
        <v>TRUE</v>
      </c>
      <c r="K221" s="214">
        <v>1</v>
      </c>
      <c r="L221" s="205" t="s">
        <v>439</v>
      </c>
      <c r="M221" s="203" t="s">
        <v>16</v>
      </c>
      <c r="N221" s="203">
        <f>VLOOKUP(B221,'HECVAT - Full | Vendor Response'!A:E,3,FALSE)</f>
        <v>0</v>
      </c>
      <c r="O221" s="203" t="str">
        <f>IF(LEN(VLOOKUP(B221,'Analyst Report'!$A:$I,7,FALSE))=0,"",VLOOKUP(B221,'Analyst Report'!$A:$I,7,FALSE))</f>
        <v/>
      </c>
      <c r="P221" s="203">
        <f t="shared" si="16"/>
        <v>0</v>
      </c>
      <c r="Q221" s="203">
        <v>25</v>
      </c>
      <c r="R221" s="203">
        <f>IF(LEN(VLOOKUP(B221,'Analyst Report'!$A$30:$I$287,8,FALSE))=0,"",VLOOKUP(B221,'Analyst Report'!$A$30:$I$287,8,FALSE))</f>
        <v>25</v>
      </c>
      <c r="S221" s="203">
        <f t="shared" si="18"/>
        <v>25</v>
      </c>
      <c r="T221" s="203">
        <f t="shared" si="17"/>
        <v>0</v>
      </c>
      <c r="U221" s="202" t="s">
        <v>2400</v>
      </c>
      <c r="V221" s="202" t="s">
        <v>2400</v>
      </c>
      <c r="W221" s="202" t="s">
        <v>2400</v>
      </c>
      <c r="X221" s="202" t="s">
        <v>2400</v>
      </c>
      <c r="Y221" s="202" t="s">
        <v>2400</v>
      </c>
      <c r="Z221" s="202" t="s">
        <v>2400</v>
      </c>
      <c r="AA221" s="202" t="s">
        <v>2400</v>
      </c>
      <c r="AB221" s="202" t="s">
        <v>2400</v>
      </c>
    </row>
    <row r="222" spans="1:28" ht="105" x14ac:dyDescent="0.2">
      <c r="A222" s="210">
        <f t="shared" si="19"/>
        <v>205</v>
      </c>
      <c r="B222" s="211" t="s">
        <v>303</v>
      </c>
      <c r="C222" s="211" t="s">
        <v>109</v>
      </c>
      <c r="D222" s="211" t="str">
        <f>VLOOKUP(B222,'HECVAT - Full | Vendor Response'!A$3:D$319,4,TRUE)</f>
        <v>All output from these systems is sent to Instructure's centralized logging management system for further analysis and alert generation.</v>
      </c>
      <c r="E222" s="204" t="s">
        <v>2264</v>
      </c>
      <c r="F222" s="204"/>
      <c r="G222" s="204"/>
      <c r="H222" s="212" t="s">
        <v>2400</v>
      </c>
      <c r="I222" s="212" t="s">
        <v>2400</v>
      </c>
      <c r="J222" s="205" t="str">
        <f t="shared" si="15"/>
        <v>FALSE</v>
      </c>
      <c r="K222" s="214">
        <v>1</v>
      </c>
      <c r="L222" s="205" t="s">
        <v>439</v>
      </c>
      <c r="M222" s="203" t="s">
        <v>16</v>
      </c>
      <c r="N222" s="203">
        <f>VLOOKUP(B222,'HECVAT - Full | Vendor Response'!A:E,3,FALSE)</f>
        <v>0</v>
      </c>
      <c r="O222" s="203" t="str">
        <f>IF(LEN(VLOOKUP(B222,'Analyst Report'!$A:$I,7,FALSE))=0,"",VLOOKUP(B222,'Analyst Report'!$A:$I,7,FALSE))</f>
        <v/>
      </c>
      <c r="P222" s="203">
        <f t="shared" si="16"/>
        <v>0</v>
      </c>
      <c r="Q222" s="203">
        <v>20</v>
      </c>
      <c r="R222" s="203">
        <f>IF(LEN(VLOOKUP(B222,'Analyst Report'!$A$30:$I$287,8,FALSE))=0,"",VLOOKUP(B222,'Analyst Report'!$A$30:$I$287,8,FALSE))</f>
        <v>20</v>
      </c>
      <c r="S222" s="203">
        <f t="shared" si="18"/>
        <v>20</v>
      </c>
      <c r="T222" s="203">
        <f t="shared" si="17"/>
        <v>0</v>
      </c>
      <c r="U222" s="202" t="s">
        <v>2400</v>
      </c>
      <c r="V222" s="202" t="s">
        <v>2400</v>
      </c>
      <c r="W222" s="202" t="s">
        <v>2400</v>
      </c>
      <c r="X222" s="202" t="s">
        <v>2400</v>
      </c>
      <c r="Y222" s="202" t="s">
        <v>2400</v>
      </c>
      <c r="Z222" s="202" t="s">
        <v>2400</v>
      </c>
      <c r="AA222" s="202" t="s">
        <v>2400</v>
      </c>
      <c r="AB222" s="202" t="s">
        <v>2400</v>
      </c>
    </row>
    <row r="223" spans="1:28" ht="105" x14ac:dyDescent="0.2">
      <c r="A223" s="210">
        <f t="shared" si="19"/>
        <v>206</v>
      </c>
      <c r="B223" s="211" t="s">
        <v>304</v>
      </c>
      <c r="C223" s="211" t="s">
        <v>37</v>
      </c>
      <c r="D223" s="211" t="str">
        <f>VLOOKUP(B223,'HECVAT - Full | Vendor Response'!A$3:D$319,4,TRUE)</f>
        <v>All output from these systems is sent to Instructure's centralized logging management system for further analysis and alert generation.</v>
      </c>
      <c r="E223" s="204" t="s">
        <v>2264</v>
      </c>
      <c r="F223" s="204"/>
      <c r="G223" s="204"/>
      <c r="H223" s="212" t="s">
        <v>2400</v>
      </c>
      <c r="I223" s="212" t="s">
        <v>2400</v>
      </c>
      <c r="J223" s="205" t="str">
        <f t="shared" si="15"/>
        <v>FALSE</v>
      </c>
      <c r="K223" s="214">
        <v>1</v>
      </c>
      <c r="L223" s="205" t="s">
        <v>439</v>
      </c>
      <c r="M223" s="203" t="s">
        <v>16</v>
      </c>
      <c r="N223" s="203">
        <f>VLOOKUP(B223,'HECVAT - Full | Vendor Response'!A:E,3,FALSE)</f>
        <v>0</v>
      </c>
      <c r="O223" s="203" t="str">
        <f>IF(LEN(VLOOKUP(B223,'Analyst Report'!$A:$I,7,FALSE))=0,"",VLOOKUP(B223,'Analyst Report'!$A:$I,7,FALSE))</f>
        <v/>
      </c>
      <c r="P223" s="203">
        <f t="shared" si="16"/>
        <v>0</v>
      </c>
      <c r="Q223" s="203">
        <v>20</v>
      </c>
      <c r="R223" s="203">
        <f>IF(LEN(VLOOKUP(B223,'Analyst Report'!$A$30:$I$287,8,FALSE))=0,"",VLOOKUP(B223,'Analyst Report'!$A$30:$I$287,8,FALSE))</f>
        <v>20</v>
      </c>
      <c r="S223" s="203">
        <f t="shared" si="18"/>
        <v>20</v>
      </c>
      <c r="T223" s="203">
        <f t="shared" si="17"/>
        <v>0</v>
      </c>
      <c r="U223" s="202" t="s">
        <v>2400</v>
      </c>
      <c r="V223" s="202" t="s">
        <v>2400</v>
      </c>
      <c r="W223" s="202" t="s">
        <v>2400</v>
      </c>
      <c r="X223" s="202" t="s">
        <v>2400</v>
      </c>
      <c r="Y223" s="202" t="s">
        <v>2400</v>
      </c>
      <c r="Z223" s="202" t="s">
        <v>2400</v>
      </c>
      <c r="AA223" s="202" t="s">
        <v>2400</v>
      </c>
      <c r="AB223" s="202" t="s">
        <v>2400</v>
      </c>
    </row>
    <row r="224" spans="1:28" ht="105" x14ac:dyDescent="0.2">
      <c r="A224" s="210">
        <f t="shared" si="19"/>
        <v>207</v>
      </c>
      <c r="B224" s="211" t="s">
        <v>305</v>
      </c>
      <c r="C224" s="211" t="s">
        <v>38</v>
      </c>
      <c r="D224" s="211" t="str">
        <f>VLOOKUP(B224,'HECVAT - Full | Vendor Response'!A$3:D$319,4,TRUE)</f>
        <v>All output from these systems is sent to Instructure's centralized logging management system for further analysis and alert generation.</v>
      </c>
      <c r="E224" s="204" t="s">
        <v>2264</v>
      </c>
      <c r="F224" s="204"/>
      <c r="G224" s="204"/>
      <c r="H224" s="212" t="s">
        <v>2400</v>
      </c>
      <c r="I224" s="212" t="s">
        <v>2400</v>
      </c>
      <c r="J224" s="205" t="str">
        <f t="shared" si="15"/>
        <v>FALSE</v>
      </c>
      <c r="K224" s="214">
        <v>1</v>
      </c>
      <c r="L224" s="205" t="s">
        <v>439</v>
      </c>
      <c r="M224" s="203" t="s">
        <v>16</v>
      </c>
      <c r="N224" s="203">
        <f>VLOOKUP(B224,'HECVAT - Full | Vendor Response'!A:E,3,FALSE)</f>
        <v>0</v>
      </c>
      <c r="O224" s="203" t="str">
        <f>IF(LEN(VLOOKUP(B224,'Analyst Report'!$A:$I,7,FALSE))=0,"",VLOOKUP(B224,'Analyst Report'!$A:$I,7,FALSE))</f>
        <v/>
      </c>
      <c r="P224" s="203">
        <f t="shared" si="16"/>
        <v>0</v>
      </c>
      <c r="Q224" s="203">
        <v>20</v>
      </c>
      <c r="R224" s="203">
        <f>IF(LEN(VLOOKUP(B224,'Analyst Report'!$A$30:$I$287,8,FALSE))=0,"",VLOOKUP(B224,'Analyst Report'!$A$30:$I$287,8,FALSE))</f>
        <v>20</v>
      </c>
      <c r="S224" s="203">
        <f t="shared" si="18"/>
        <v>20</v>
      </c>
      <c r="T224" s="203">
        <f t="shared" si="17"/>
        <v>0</v>
      </c>
      <c r="U224" s="202" t="s">
        <v>2400</v>
      </c>
      <c r="V224" s="202" t="s">
        <v>2400</v>
      </c>
      <c r="W224" s="202" t="s">
        <v>2400</v>
      </c>
      <c r="X224" s="202" t="s">
        <v>2400</v>
      </c>
      <c r="Y224" s="202" t="s">
        <v>2400</v>
      </c>
      <c r="Z224" s="202" t="s">
        <v>2400</v>
      </c>
      <c r="AA224" s="202" t="s">
        <v>2400</v>
      </c>
      <c r="AB224" s="202" t="s">
        <v>2400</v>
      </c>
    </row>
    <row r="225" spans="1:28" ht="105" x14ac:dyDescent="0.2">
      <c r="A225" s="210">
        <f t="shared" si="19"/>
        <v>208</v>
      </c>
      <c r="B225" s="211" t="s">
        <v>306</v>
      </c>
      <c r="C225" s="211" t="s">
        <v>39</v>
      </c>
      <c r="D225" s="211" t="str">
        <f>VLOOKUP(B225,'HECVAT - Full | Vendor Response'!A$3:D$319,4,TRUE)</f>
        <v>All output from these systems is sent to Instructure's centralized logging management system for further analysis and alert generation.</v>
      </c>
      <c r="E225" s="204" t="s">
        <v>2264</v>
      </c>
      <c r="F225" s="204"/>
      <c r="G225" s="204"/>
      <c r="H225" s="212" t="s">
        <v>2400</v>
      </c>
      <c r="I225" s="212" t="s">
        <v>2400</v>
      </c>
      <c r="J225" s="205" t="str">
        <f t="shared" si="15"/>
        <v>FALSE</v>
      </c>
      <c r="K225" s="214">
        <v>1</v>
      </c>
      <c r="L225" s="205" t="s">
        <v>439</v>
      </c>
      <c r="M225" s="203" t="s">
        <v>16</v>
      </c>
      <c r="N225" s="203">
        <f>VLOOKUP(B225,'HECVAT - Full | Vendor Response'!A:E,3,FALSE)</f>
        <v>0</v>
      </c>
      <c r="O225" s="203" t="str">
        <f>IF(LEN(VLOOKUP(B225,'Analyst Report'!$A:$I,7,FALSE))=0,"",VLOOKUP(B225,'Analyst Report'!$A:$I,7,FALSE))</f>
        <v/>
      </c>
      <c r="P225" s="203">
        <f t="shared" si="16"/>
        <v>0</v>
      </c>
      <c r="Q225" s="203">
        <v>20</v>
      </c>
      <c r="R225" s="203">
        <f>IF(LEN(VLOOKUP(B225,'Analyst Report'!$A$30:$I$287,8,FALSE))=0,"",VLOOKUP(B225,'Analyst Report'!$A$30:$I$287,8,FALSE))</f>
        <v>20</v>
      </c>
      <c r="S225" s="203">
        <f t="shared" si="18"/>
        <v>20</v>
      </c>
      <c r="T225" s="203">
        <f t="shared" si="17"/>
        <v>0</v>
      </c>
      <c r="U225" s="202" t="s">
        <v>2400</v>
      </c>
      <c r="V225" s="202" t="s">
        <v>2400</v>
      </c>
      <c r="W225" s="202" t="s">
        <v>2400</v>
      </c>
      <c r="X225" s="202" t="s">
        <v>2400</v>
      </c>
      <c r="Y225" s="202" t="s">
        <v>2400</v>
      </c>
      <c r="Z225" s="202" t="s">
        <v>2400</v>
      </c>
      <c r="AA225" s="202" t="s">
        <v>2400</v>
      </c>
      <c r="AB225" s="202" t="s">
        <v>2400</v>
      </c>
    </row>
    <row r="226" spans="1:28" ht="105" x14ac:dyDescent="0.2">
      <c r="A226" s="210">
        <f t="shared" si="19"/>
        <v>209</v>
      </c>
      <c r="B226" s="211" t="s">
        <v>307</v>
      </c>
      <c r="C226" s="211" t="s">
        <v>40</v>
      </c>
      <c r="D226" s="211" t="str">
        <f>VLOOKUP(B226,'HECVAT - Full | Vendor Response'!A$3:D$319,4,TRUE)</f>
        <v>All output from these systems is sent to Instructure's centralized logging management system for further analysis and alert generation.</v>
      </c>
      <c r="E226" s="204" t="s">
        <v>2264</v>
      </c>
      <c r="F226" s="204"/>
      <c r="G226" s="204"/>
      <c r="H226" s="212" t="s">
        <v>2400</v>
      </c>
      <c r="I226" s="212" t="s">
        <v>2400</v>
      </c>
      <c r="J226" s="205" t="str">
        <f t="shared" si="15"/>
        <v>FALSE</v>
      </c>
      <c r="K226" s="214">
        <v>1</v>
      </c>
      <c r="L226" s="205" t="s">
        <v>439</v>
      </c>
      <c r="M226" s="203" t="s">
        <v>19</v>
      </c>
      <c r="N226" s="203">
        <f>VLOOKUP(B226,'HECVAT - Full | Vendor Response'!A:E,3,FALSE)</f>
        <v>0</v>
      </c>
      <c r="O226" s="203" t="str">
        <f>IF(LEN(VLOOKUP(B226,'Analyst Report'!$A:$I,7,FALSE))=0,"",VLOOKUP(B226,'Analyst Report'!$A:$I,7,FALSE))</f>
        <v/>
      </c>
      <c r="P226" s="203">
        <f t="shared" si="16"/>
        <v>0</v>
      </c>
      <c r="Q226" s="203">
        <v>20</v>
      </c>
      <c r="R226" s="203">
        <f>IF(LEN(VLOOKUP(B226,'Analyst Report'!$A$30:$I$287,8,FALSE))=0,"",VLOOKUP(B226,'Analyst Report'!$A$30:$I$287,8,FALSE))</f>
        <v>20</v>
      </c>
      <c r="S226" s="203">
        <f t="shared" si="18"/>
        <v>20</v>
      </c>
      <c r="T226" s="203">
        <f t="shared" si="17"/>
        <v>0</v>
      </c>
      <c r="U226" s="202" t="s">
        <v>2400</v>
      </c>
      <c r="V226" s="202" t="s">
        <v>2400</v>
      </c>
      <c r="W226" s="202" t="s">
        <v>2400</v>
      </c>
      <c r="X226" s="202" t="s">
        <v>2400</v>
      </c>
      <c r="Y226" s="202" t="s">
        <v>2400</v>
      </c>
      <c r="Z226" s="202" t="s">
        <v>2400</v>
      </c>
      <c r="AA226" s="202" t="s">
        <v>2400</v>
      </c>
      <c r="AB226" s="202" t="s">
        <v>2400</v>
      </c>
    </row>
    <row r="227" spans="1:28" ht="105" x14ac:dyDescent="0.2">
      <c r="A227" s="210">
        <f t="shared" si="19"/>
        <v>210</v>
      </c>
      <c r="B227" s="211" t="s">
        <v>308</v>
      </c>
      <c r="C227" s="211" t="s">
        <v>41</v>
      </c>
      <c r="D227" s="211" t="str">
        <f>VLOOKUP(B227,'HECVAT - Full | Vendor Response'!A$3:D$319,4,TRUE)</f>
        <v>All output from these systems is sent to Instructure's centralized logging management system for further analysis and alert generation.</v>
      </c>
      <c r="E227" s="204" t="s">
        <v>2264</v>
      </c>
      <c r="F227" s="204"/>
      <c r="G227" s="204"/>
      <c r="H227" s="212" t="s">
        <v>2400</v>
      </c>
      <c r="I227" s="212" t="s">
        <v>2400</v>
      </c>
      <c r="J227" s="205" t="str">
        <f t="shared" si="15"/>
        <v>FALSE</v>
      </c>
      <c r="K227" s="214">
        <v>1</v>
      </c>
      <c r="L227" s="205" t="s">
        <v>439</v>
      </c>
      <c r="M227" s="203" t="s">
        <v>16</v>
      </c>
      <c r="N227" s="203">
        <f>VLOOKUP(B227,'HECVAT - Full | Vendor Response'!A:E,3,FALSE)</f>
        <v>0</v>
      </c>
      <c r="O227" s="203" t="str">
        <f>IF(LEN(VLOOKUP(B227,'Analyst Report'!$A:$I,7,FALSE))=0,"",VLOOKUP(B227,'Analyst Report'!$A:$I,7,FALSE))</f>
        <v/>
      </c>
      <c r="P227" s="203">
        <f t="shared" ref="P227:P256" si="20">IF((O227=""),(IF(ISNUMBER(FIND(M227,N227)),1,0)),(IF(ISNUMBER(FIND(M227,O227)),1,0)))</f>
        <v>0</v>
      </c>
      <c r="Q227" s="203">
        <v>20</v>
      </c>
      <c r="R227" s="203">
        <f>IF(LEN(VLOOKUP(B227,'Analyst Report'!$A$30:$I$287,8,FALSE))=0,"",VLOOKUP(B227,'Analyst Report'!$A$30:$I$287,8,FALSE))</f>
        <v>20</v>
      </c>
      <c r="S227" s="203">
        <f t="shared" si="18"/>
        <v>20</v>
      </c>
      <c r="T227" s="203">
        <f t="shared" ref="T227:T256" si="21">P227*S227</f>
        <v>0</v>
      </c>
      <c r="U227" s="202" t="s">
        <v>2400</v>
      </c>
      <c r="V227" s="202" t="s">
        <v>2400</v>
      </c>
      <c r="W227" s="202" t="s">
        <v>2400</v>
      </c>
      <c r="X227" s="202" t="s">
        <v>2400</v>
      </c>
      <c r="Y227" s="202" t="s">
        <v>2400</v>
      </c>
      <c r="Z227" s="202" t="s">
        <v>2400</v>
      </c>
      <c r="AA227" s="202" t="s">
        <v>2400</v>
      </c>
      <c r="AB227" s="202" t="s">
        <v>2400</v>
      </c>
    </row>
    <row r="228" spans="1:28" ht="105" x14ac:dyDescent="0.2">
      <c r="A228" s="210">
        <f t="shared" si="19"/>
        <v>211</v>
      </c>
      <c r="B228" s="211" t="s">
        <v>309</v>
      </c>
      <c r="C228" s="211" t="s">
        <v>417</v>
      </c>
      <c r="D228" s="211" t="str">
        <f>VLOOKUP(B228,'HECVAT - Full | Vendor Response'!A$3:D$319,4,TRUE)</f>
        <v>All output from these systems is sent to Instructure's centralized logging management system for further analysis and alert generation.</v>
      </c>
      <c r="E228" s="204" t="s">
        <v>2264</v>
      </c>
      <c r="F228" s="204"/>
      <c r="G228" s="204"/>
      <c r="H228" s="212" t="s">
        <v>2400</v>
      </c>
      <c r="I228" s="212" t="s">
        <v>2400</v>
      </c>
      <c r="J228" s="205" t="str">
        <f t="shared" si="15"/>
        <v>FALSE</v>
      </c>
      <c r="K228" s="214">
        <v>1</v>
      </c>
      <c r="L228" s="205" t="s">
        <v>439</v>
      </c>
      <c r="M228" s="203" t="s">
        <v>16</v>
      </c>
      <c r="N228" s="203">
        <f>VLOOKUP(B228,'HECVAT - Full | Vendor Response'!A:E,3,FALSE)</f>
        <v>0</v>
      </c>
      <c r="O228" s="203" t="str">
        <f>IF(LEN(VLOOKUP(B228,'Analyst Report'!$A:$I,7,FALSE))=0,"",VLOOKUP(B228,'Analyst Report'!$A:$I,7,FALSE))</f>
        <v/>
      </c>
      <c r="P228" s="203">
        <f t="shared" si="20"/>
        <v>0</v>
      </c>
      <c r="Q228" s="203">
        <v>20</v>
      </c>
      <c r="R228" s="203">
        <f>IF(LEN(VLOOKUP(B228,'Analyst Report'!$A$30:$I$287,8,FALSE))=0,"",VLOOKUP(B228,'Analyst Report'!$A$30:$I$287,8,FALSE))</f>
        <v>20</v>
      </c>
      <c r="S228" s="203">
        <f t="shared" si="18"/>
        <v>20</v>
      </c>
      <c r="T228" s="203">
        <f t="shared" si="21"/>
        <v>0</v>
      </c>
      <c r="U228" s="202" t="s">
        <v>2400</v>
      </c>
      <c r="V228" s="202" t="s">
        <v>2400</v>
      </c>
      <c r="W228" s="202" t="s">
        <v>2400</v>
      </c>
      <c r="X228" s="202" t="s">
        <v>2400</v>
      </c>
      <c r="Y228" s="202" t="s">
        <v>2400</v>
      </c>
      <c r="Z228" s="202" t="s">
        <v>2400</v>
      </c>
      <c r="AA228" s="202" t="s">
        <v>2400</v>
      </c>
      <c r="AB228" s="202" t="s">
        <v>2400</v>
      </c>
    </row>
    <row r="229" spans="1:28" ht="105" x14ac:dyDescent="0.2">
      <c r="A229" s="210">
        <f t="shared" si="19"/>
        <v>212</v>
      </c>
      <c r="B229" s="211" t="s">
        <v>310</v>
      </c>
      <c r="C229" s="211" t="s">
        <v>42</v>
      </c>
      <c r="D229" s="211" t="str">
        <f>VLOOKUP(B229,'HECVAT - Full | Vendor Response'!A$3:D$319,4,TRUE)</f>
        <v>All output from these systems is sent to Instructure's centralized logging management system for further analysis and alert generation.</v>
      </c>
      <c r="E229" s="204" t="s">
        <v>2264</v>
      </c>
      <c r="F229" s="204"/>
      <c r="G229" s="204"/>
      <c r="H229" s="212" t="s">
        <v>2400</v>
      </c>
      <c r="I229" s="212" t="s">
        <v>2400</v>
      </c>
      <c r="J229" s="205" t="str">
        <f t="shared" si="15"/>
        <v>FALSE</v>
      </c>
      <c r="K229" s="214">
        <v>1</v>
      </c>
      <c r="L229" s="205" t="s">
        <v>439</v>
      </c>
      <c r="M229" s="203" t="s">
        <v>16</v>
      </c>
      <c r="N229" s="203">
        <f>VLOOKUP(B229,'HECVAT - Full | Vendor Response'!A:E,3,FALSE)</f>
        <v>0</v>
      </c>
      <c r="O229" s="203" t="str">
        <f>IF(LEN(VLOOKUP(B229,'Analyst Report'!$A:$I,7,FALSE))=0,"",VLOOKUP(B229,'Analyst Report'!$A:$I,7,FALSE))</f>
        <v/>
      </c>
      <c r="P229" s="203">
        <f t="shared" si="20"/>
        <v>0</v>
      </c>
      <c r="Q229" s="203">
        <v>20</v>
      </c>
      <c r="R229" s="203">
        <f>IF(LEN(VLOOKUP(B229,'Analyst Report'!$A$30:$I$287,8,FALSE))=0,"",VLOOKUP(B229,'Analyst Report'!$A$30:$I$287,8,FALSE))</f>
        <v>20</v>
      </c>
      <c r="S229" s="203">
        <f t="shared" si="18"/>
        <v>20</v>
      </c>
      <c r="T229" s="203">
        <f t="shared" si="21"/>
        <v>0</v>
      </c>
      <c r="U229" s="202" t="s">
        <v>2400</v>
      </c>
      <c r="V229" s="202" t="s">
        <v>2400</v>
      </c>
      <c r="W229" s="202" t="s">
        <v>2400</v>
      </c>
      <c r="X229" s="202" t="s">
        <v>2400</v>
      </c>
      <c r="Y229" s="202" t="s">
        <v>2400</v>
      </c>
      <c r="Z229" s="202" t="s">
        <v>2400</v>
      </c>
      <c r="AA229" s="202" t="s">
        <v>2400</v>
      </c>
      <c r="AB229" s="202" t="s">
        <v>2400</v>
      </c>
    </row>
    <row r="230" spans="1:28" ht="105" x14ac:dyDescent="0.2">
      <c r="A230" s="210">
        <f t="shared" si="19"/>
        <v>213</v>
      </c>
      <c r="B230" s="211" t="s">
        <v>311</v>
      </c>
      <c r="C230" s="211" t="s">
        <v>407</v>
      </c>
      <c r="D230" s="211" t="str">
        <f>VLOOKUP(B230,'HECVAT - Full | Vendor Response'!A$3:D$319,4,TRUE)</f>
        <v>All output from these systems is sent to Instructure's centralized logging management system for further analysis and alert generation.</v>
      </c>
      <c r="E230" s="204" t="s">
        <v>2264</v>
      </c>
      <c r="F230" s="204"/>
      <c r="G230" s="204"/>
      <c r="H230" s="212" t="s">
        <v>2400</v>
      </c>
      <c r="I230" s="212" t="s">
        <v>2400</v>
      </c>
      <c r="J230" s="205" t="str">
        <f t="shared" si="15"/>
        <v>FALSE</v>
      </c>
      <c r="K230" s="214">
        <v>1</v>
      </c>
      <c r="L230" s="205" t="s">
        <v>439</v>
      </c>
      <c r="M230" s="203" t="s">
        <v>16</v>
      </c>
      <c r="N230" s="203">
        <f>VLOOKUP(B230,'HECVAT - Full | Vendor Response'!A:E,3,FALSE)</f>
        <v>0</v>
      </c>
      <c r="O230" s="203" t="str">
        <f>IF(LEN(VLOOKUP(B230,'Analyst Report'!$A:$I,7,FALSE))=0,"",VLOOKUP(B230,'Analyst Report'!$A:$I,7,FALSE))</f>
        <v/>
      </c>
      <c r="P230" s="203">
        <f t="shared" si="20"/>
        <v>0</v>
      </c>
      <c r="Q230" s="203">
        <v>20</v>
      </c>
      <c r="R230" s="203">
        <f>IF(LEN(VLOOKUP(B230,'Analyst Report'!$A$30:$I$287,8,FALSE))=0,"",VLOOKUP(B230,'Analyst Report'!$A$30:$I$287,8,FALSE))</f>
        <v>20</v>
      </c>
      <c r="S230" s="203">
        <f t="shared" si="18"/>
        <v>20</v>
      </c>
      <c r="T230" s="203">
        <f t="shared" si="21"/>
        <v>0</v>
      </c>
      <c r="U230" s="202" t="s">
        <v>2400</v>
      </c>
      <c r="V230" s="202" t="s">
        <v>2400</v>
      </c>
      <c r="W230" s="202" t="s">
        <v>2400</v>
      </c>
      <c r="X230" s="202" t="s">
        <v>2400</v>
      </c>
      <c r="Y230" s="202" t="s">
        <v>2400</v>
      </c>
      <c r="Z230" s="202" t="s">
        <v>2400</v>
      </c>
      <c r="AA230" s="202" t="s">
        <v>2400</v>
      </c>
      <c r="AB230" s="202" t="s">
        <v>2400</v>
      </c>
    </row>
    <row r="231" spans="1:28" ht="105" x14ac:dyDescent="0.2">
      <c r="A231" s="210">
        <f t="shared" si="19"/>
        <v>214</v>
      </c>
      <c r="B231" s="211" t="s">
        <v>312</v>
      </c>
      <c r="C231" s="211" t="s">
        <v>43</v>
      </c>
      <c r="D231" s="211" t="str">
        <f>VLOOKUP(B231,'HECVAT - Full | Vendor Response'!A$3:D$319,4,TRUE)</f>
        <v>All output from these systems is sent to Instructure's centralized logging management system for further analysis and alert generation.</v>
      </c>
      <c r="E231" s="204" t="s">
        <v>2264</v>
      </c>
      <c r="F231" s="204"/>
      <c r="G231" s="204"/>
      <c r="H231" s="212" t="s">
        <v>2400</v>
      </c>
      <c r="I231" s="212" t="s">
        <v>2400</v>
      </c>
      <c r="J231" s="205" t="str">
        <f t="shared" si="15"/>
        <v>FALSE</v>
      </c>
      <c r="K231" s="214">
        <v>1</v>
      </c>
      <c r="L231" s="205" t="s">
        <v>439</v>
      </c>
      <c r="M231" s="203" t="s">
        <v>19</v>
      </c>
      <c r="N231" s="203">
        <f>VLOOKUP(B231,'HECVAT - Full | Vendor Response'!A:E,3,FALSE)</f>
        <v>0</v>
      </c>
      <c r="O231" s="203" t="str">
        <f>IF(LEN(VLOOKUP(B231,'Analyst Report'!$A:$I,7,FALSE))=0,"",VLOOKUP(B231,'Analyst Report'!$A:$I,7,FALSE))</f>
        <v/>
      </c>
      <c r="P231" s="203">
        <f t="shared" si="20"/>
        <v>0</v>
      </c>
      <c r="Q231" s="203">
        <v>20</v>
      </c>
      <c r="R231" s="203">
        <f>IF(LEN(VLOOKUP(B231,'Analyst Report'!$A$30:$I$287,8,FALSE))=0,"",VLOOKUP(B231,'Analyst Report'!$A$30:$I$287,8,FALSE))</f>
        <v>20</v>
      </c>
      <c r="S231" s="203">
        <f t="shared" si="18"/>
        <v>20</v>
      </c>
      <c r="T231" s="203">
        <f t="shared" si="21"/>
        <v>0</v>
      </c>
      <c r="U231" s="202" t="s">
        <v>2400</v>
      </c>
      <c r="V231" s="202" t="s">
        <v>2400</v>
      </c>
      <c r="W231" s="202" t="s">
        <v>2400</v>
      </c>
      <c r="X231" s="202" t="s">
        <v>2400</v>
      </c>
      <c r="Y231" s="202" t="s">
        <v>2400</v>
      </c>
      <c r="Z231" s="202" t="s">
        <v>2400</v>
      </c>
      <c r="AA231" s="202" t="s">
        <v>2400</v>
      </c>
      <c r="AB231" s="202" t="s">
        <v>2400</v>
      </c>
    </row>
    <row r="232" spans="1:28" ht="105" x14ac:dyDescent="0.2">
      <c r="A232" s="210">
        <f t="shared" si="19"/>
        <v>215</v>
      </c>
      <c r="B232" s="211" t="s">
        <v>313</v>
      </c>
      <c r="C232" s="211" t="s">
        <v>44</v>
      </c>
      <c r="D232" s="211" t="str">
        <f>VLOOKUP(B232,'HECVAT - Full | Vendor Response'!A$3:D$319,4,TRUE)</f>
        <v>All output from these systems is sent to Instructure's centralized logging management system for further analysis and alert generation.</v>
      </c>
      <c r="E232" s="204" t="s">
        <v>2264</v>
      </c>
      <c r="F232" s="204"/>
      <c r="G232" s="204"/>
      <c r="H232" s="212" t="s">
        <v>2400</v>
      </c>
      <c r="I232" s="212" t="s">
        <v>2712</v>
      </c>
      <c r="J232" s="205" t="str">
        <f t="shared" si="15"/>
        <v>FALSE</v>
      </c>
      <c r="K232" s="214">
        <v>1</v>
      </c>
      <c r="L232" s="205" t="s">
        <v>439</v>
      </c>
      <c r="M232" s="203" t="s">
        <v>16</v>
      </c>
      <c r="N232" s="203">
        <f>VLOOKUP(B232,'HECVAT - Full | Vendor Response'!A:E,3,FALSE)</f>
        <v>0</v>
      </c>
      <c r="O232" s="203" t="str">
        <f>IF(LEN(VLOOKUP(B232,'Analyst Report'!$A:$I,7,FALSE))=0,"",VLOOKUP(B232,'Analyst Report'!$A:$I,7,FALSE))</f>
        <v/>
      </c>
      <c r="P232" s="203">
        <f t="shared" si="20"/>
        <v>0</v>
      </c>
      <c r="Q232" s="203">
        <v>20</v>
      </c>
      <c r="R232" s="203">
        <f>IF(LEN(VLOOKUP(B232,'Analyst Report'!$A$30:$I$287,8,FALSE))=0,"",VLOOKUP(B232,'Analyst Report'!$A$30:$I$287,8,FALSE))</f>
        <v>20</v>
      </c>
      <c r="S232" s="203">
        <f t="shared" si="18"/>
        <v>20</v>
      </c>
      <c r="T232" s="203">
        <f t="shared" si="21"/>
        <v>0</v>
      </c>
      <c r="U232" s="202" t="s">
        <v>2400</v>
      </c>
      <c r="V232" s="202" t="s">
        <v>2400</v>
      </c>
      <c r="W232" s="202" t="s">
        <v>2400</v>
      </c>
      <c r="X232" s="202" t="s">
        <v>2400</v>
      </c>
      <c r="Y232" s="202" t="s">
        <v>2400</v>
      </c>
      <c r="Z232" s="202" t="s">
        <v>2400</v>
      </c>
      <c r="AA232" s="202" t="s">
        <v>2400</v>
      </c>
      <c r="AB232" s="202" t="s">
        <v>2400</v>
      </c>
    </row>
    <row r="233" spans="1:28" ht="105" x14ac:dyDescent="0.2">
      <c r="A233" s="210">
        <f t="shared" si="19"/>
        <v>216</v>
      </c>
      <c r="B233" s="211" t="s">
        <v>314</v>
      </c>
      <c r="C233" s="211" t="s">
        <v>50</v>
      </c>
      <c r="D233" s="211" t="str">
        <f>VLOOKUP(B233,'HECVAT - Full | Vendor Response'!A$3:D$319,4,TRUE)</f>
        <v>All output from these systems is sent to Instructure's centralized logging management system for further analysis and alert generation.</v>
      </c>
      <c r="E233" s="204" t="s">
        <v>2264</v>
      </c>
      <c r="F233" s="204"/>
      <c r="G233" s="204"/>
      <c r="H233" s="212" t="s">
        <v>2400</v>
      </c>
      <c r="I233" s="212" t="s">
        <v>2400</v>
      </c>
      <c r="J233" s="205" t="str">
        <f t="shared" si="15"/>
        <v>FALSE</v>
      </c>
      <c r="K233" s="214">
        <v>1</v>
      </c>
      <c r="L233" s="205" t="s">
        <v>439</v>
      </c>
      <c r="M233" s="203" t="s">
        <v>16</v>
      </c>
      <c r="N233" s="203">
        <f>VLOOKUP(B233,'HECVAT - Full | Vendor Response'!A:E,3,FALSE)</f>
        <v>0</v>
      </c>
      <c r="O233" s="203" t="str">
        <f>IF(LEN(VLOOKUP(B233,'Analyst Report'!$A:$I,7,FALSE))=0,"",VLOOKUP(B233,'Analyst Report'!$A:$I,7,FALSE))</f>
        <v/>
      </c>
      <c r="P233" s="203">
        <f t="shared" si="20"/>
        <v>0</v>
      </c>
      <c r="Q233" s="203">
        <v>20</v>
      </c>
      <c r="R233" s="203">
        <f>IF(LEN(VLOOKUP(B233,'Analyst Report'!$A$30:$I$287,8,FALSE))=0,"",VLOOKUP(B233,'Analyst Report'!$A$30:$I$287,8,FALSE))</f>
        <v>20</v>
      </c>
      <c r="S233" s="203">
        <f t="shared" si="18"/>
        <v>20</v>
      </c>
      <c r="T233" s="203">
        <f t="shared" si="21"/>
        <v>0</v>
      </c>
      <c r="U233" s="202" t="s">
        <v>2400</v>
      </c>
      <c r="V233" s="202" t="s">
        <v>2400</v>
      </c>
      <c r="W233" s="202" t="s">
        <v>2400</v>
      </c>
      <c r="X233" s="202" t="s">
        <v>2400</v>
      </c>
      <c r="Y233" s="202" t="s">
        <v>2400</v>
      </c>
      <c r="Z233" s="202" t="s">
        <v>2400</v>
      </c>
      <c r="AA233" s="202" t="s">
        <v>2400</v>
      </c>
      <c r="AB233" s="202" t="s">
        <v>2400</v>
      </c>
    </row>
    <row r="234" spans="1:28" ht="105" x14ac:dyDescent="0.2">
      <c r="A234" s="210">
        <f t="shared" si="19"/>
        <v>217</v>
      </c>
      <c r="B234" s="211" t="s">
        <v>315</v>
      </c>
      <c r="C234" s="211" t="s">
        <v>45</v>
      </c>
      <c r="D234" s="211" t="str">
        <f>VLOOKUP(B234,'HECVAT - Full | Vendor Response'!A$3:D$319,4,TRUE)</f>
        <v>All output from these systems is sent to Instructure's centralized logging management system for further analysis and alert generation.</v>
      </c>
      <c r="E234" s="204" t="s">
        <v>2264</v>
      </c>
      <c r="F234" s="204"/>
      <c r="G234" s="204"/>
      <c r="H234" s="212" t="s">
        <v>2400</v>
      </c>
      <c r="I234" s="212" t="s">
        <v>2400</v>
      </c>
      <c r="J234" s="205" t="str">
        <f t="shared" si="15"/>
        <v>FALSE</v>
      </c>
      <c r="K234" s="214">
        <v>1</v>
      </c>
      <c r="L234" s="205" t="s">
        <v>439</v>
      </c>
      <c r="M234" s="203" t="s">
        <v>16</v>
      </c>
      <c r="N234" s="203">
        <f>VLOOKUP(B234,'HECVAT - Full | Vendor Response'!A:E,3,FALSE)</f>
        <v>0</v>
      </c>
      <c r="O234" s="203" t="str">
        <f>IF(LEN(VLOOKUP(B234,'Analyst Report'!$A:$I,7,FALSE))=0,"",VLOOKUP(B234,'Analyst Report'!$A:$I,7,FALSE))</f>
        <v/>
      </c>
      <c r="P234" s="203">
        <f t="shared" si="20"/>
        <v>0</v>
      </c>
      <c r="Q234" s="203">
        <v>20</v>
      </c>
      <c r="R234" s="203">
        <f>IF(LEN(VLOOKUP(B234,'Analyst Report'!$A$30:$I$287,8,FALSE))=0,"",VLOOKUP(B234,'Analyst Report'!$A$30:$I$287,8,FALSE))</f>
        <v>20</v>
      </c>
      <c r="S234" s="203">
        <f t="shared" si="18"/>
        <v>20</v>
      </c>
      <c r="T234" s="203">
        <f t="shared" si="21"/>
        <v>0</v>
      </c>
      <c r="U234" s="202" t="s">
        <v>2400</v>
      </c>
      <c r="V234" s="202" t="s">
        <v>2400</v>
      </c>
      <c r="W234" s="202" t="s">
        <v>2400</v>
      </c>
      <c r="X234" s="202" t="s">
        <v>2400</v>
      </c>
      <c r="Y234" s="202" t="s">
        <v>2400</v>
      </c>
      <c r="Z234" s="202" t="s">
        <v>2400</v>
      </c>
      <c r="AA234" s="202" t="s">
        <v>2400</v>
      </c>
      <c r="AB234" s="202" t="s">
        <v>2400</v>
      </c>
    </row>
    <row r="235" spans="1:28" ht="105" x14ac:dyDescent="0.2">
      <c r="A235" s="210">
        <f t="shared" si="19"/>
        <v>218</v>
      </c>
      <c r="B235" s="211" t="s">
        <v>316</v>
      </c>
      <c r="C235" s="211" t="s">
        <v>46</v>
      </c>
      <c r="D235" s="211" t="str">
        <f>VLOOKUP(B235,'HECVAT - Full | Vendor Response'!A$3:D$319,4,TRUE)</f>
        <v>All output from these systems is sent to Instructure's centralized logging management system for further analysis and alert generation.</v>
      </c>
      <c r="E235" s="204" t="s">
        <v>2264</v>
      </c>
      <c r="F235" s="204"/>
      <c r="G235" s="204"/>
      <c r="H235" s="212" t="s">
        <v>2400</v>
      </c>
      <c r="I235" s="212" t="s">
        <v>2400</v>
      </c>
      <c r="J235" s="205" t="str">
        <f t="shared" ref="J235:J256" si="22">IF(S235&gt;20,"TRUE","FALSE")</f>
        <v>FALSE</v>
      </c>
      <c r="K235" s="214">
        <v>1</v>
      </c>
      <c r="L235" s="205" t="s">
        <v>439</v>
      </c>
      <c r="M235" s="203" t="s">
        <v>16</v>
      </c>
      <c r="N235" s="203">
        <f>VLOOKUP(B235,'HECVAT - Full | Vendor Response'!A:E,3,FALSE)</f>
        <v>0</v>
      </c>
      <c r="O235" s="203" t="str">
        <f>IF(LEN(VLOOKUP(B235,'Analyst Report'!$A:$I,7,FALSE))=0,"",VLOOKUP(B235,'Analyst Report'!$A:$I,7,FALSE))</f>
        <v/>
      </c>
      <c r="P235" s="203">
        <f t="shared" si="20"/>
        <v>0</v>
      </c>
      <c r="Q235" s="203">
        <v>20</v>
      </c>
      <c r="R235" s="203">
        <f>IF(LEN(VLOOKUP(B235,'Analyst Report'!$A$30:$I$287,8,FALSE))=0,"",VLOOKUP(B235,'Analyst Report'!$A$30:$I$287,8,FALSE))</f>
        <v>20</v>
      </c>
      <c r="S235" s="203">
        <f t="shared" si="18"/>
        <v>20</v>
      </c>
      <c r="T235" s="203">
        <f t="shared" si="21"/>
        <v>0</v>
      </c>
      <c r="U235" s="202" t="s">
        <v>2400</v>
      </c>
      <c r="V235" s="202" t="s">
        <v>2400</v>
      </c>
      <c r="W235" s="202" t="s">
        <v>2400</v>
      </c>
      <c r="X235" s="202" t="s">
        <v>2400</v>
      </c>
      <c r="Y235" s="202" t="s">
        <v>2400</v>
      </c>
      <c r="Z235" s="202" t="s">
        <v>2400</v>
      </c>
      <c r="AA235" s="202" t="s">
        <v>2400</v>
      </c>
      <c r="AB235" s="202" t="s">
        <v>2400</v>
      </c>
    </row>
    <row r="236" spans="1:28" ht="105" x14ac:dyDescent="0.2">
      <c r="A236" s="210">
        <f t="shared" si="19"/>
        <v>219</v>
      </c>
      <c r="B236" s="211" t="s">
        <v>317</v>
      </c>
      <c r="C236" s="211" t="s">
        <v>47</v>
      </c>
      <c r="D236" s="211" t="str">
        <f>VLOOKUP(B236,'HECVAT - Full | Vendor Response'!A$3:D$319,4,TRUE)</f>
        <v>All output from these systems is sent to Instructure's centralized logging management system for further analysis and alert generation.</v>
      </c>
      <c r="E236" s="204" t="s">
        <v>2264</v>
      </c>
      <c r="F236" s="204"/>
      <c r="G236" s="204"/>
      <c r="H236" s="212" t="s">
        <v>2400</v>
      </c>
      <c r="I236" s="212" t="s">
        <v>2400</v>
      </c>
      <c r="J236" s="205" t="str">
        <f t="shared" si="22"/>
        <v>FALSE</v>
      </c>
      <c r="K236" s="214">
        <v>1</v>
      </c>
      <c r="L236" s="205" t="s">
        <v>439</v>
      </c>
      <c r="M236" s="203" t="s">
        <v>16</v>
      </c>
      <c r="N236" s="203">
        <f>VLOOKUP(B236,'HECVAT - Full | Vendor Response'!A:E,3,FALSE)</f>
        <v>0</v>
      </c>
      <c r="O236" s="203" t="str">
        <f>IF(LEN(VLOOKUP(B236,'Analyst Report'!$A:$I,7,FALSE))=0,"",VLOOKUP(B236,'Analyst Report'!$A:$I,7,FALSE))</f>
        <v/>
      </c>
      <c r="P236" s="203">
        <f t="shared" si="20"/>
        <v>0</v>
      </c>
      <c r="Q236" s="203">
        <v>20</v>
      </c>
      <c r="R236" s="203">
        <f>IF(LEN(VLOOKUP(B236,'Analyst Report'!$A$30:$I$287,8,FALSE))=0,"",VLOOKUP(B236,'Analyst Report'!$A$30:$I$287,8,FALSE))</f>
        <v>20</v>
      </c>
      <c r="S236" s="203">
        <f t="shared" si="18"/>
        <v>20</v>
      </c>
      <c r="T236" s="203">
        <f t="shared" si="21"/>
        <v>0</v>
      </c>
      <c r="U236" s="202" t="s">
        <v>2400</v>
      </c>
      <c r="V236" s="202" t="s">
        <v>2400</v>
      </c>
      <c r="W236" s="202" t="s">
        <v>2400</v>
      </c>
      <c r="X236" s="202" t="s">
        <v>2400</v>
      </c>
      <c r="Y236" s="202" t="s">
        <v>2400</v>
      </c>
      <c r="Z236" s="202" t="s">
        <v>2400</v>
      </c>
      <c r="AA236" s="202" t="s">
        <v>2400</v>
      </c>
      <c r="AB236" s="202" t="s">
        <v>2400</v>
      </c>
    </row>
    <row r="237" spans="1:28" ht="105" x14ac:dyDescent="0.2">
      <c r="A237" s="210">
        <f t="shared" si="19"/>
        <v>220</v>
      </c>
      <c r="B237" s="211" t="s">
        <v>318</v>
      </c>
      <c r="C237" s="211" t="s">
        <v>48</v>
      </c>
      <c r="D237" s="211" t="str">
        <f>VLOOKUP(B237,'HECVAT - Full | Vendor Response'!A$3:D$319,4,TRUE)</f>
        <v>All output from these systems is sent to Instructure's centralized logging management system for further analysis and alert generation.</v>
      </c>
      <c r="E237" s="204" t="s">
        <v>2264</v>
      </c>
      <c r="F237" s="204"/>
      <c r="G237" s="204"/>
      <c r="H237" s="212" t="s">
        <v>2400</v>
      </c>
      <c r="I237" s="212" t="s">
        <v>2400</v>
      </c>
      <c r="J237" s="205" t="str">
        <f t="shared" si="22"/>
        <v>FALSE</v>
      </c>
      <c r="K237" s="214">
        <v>1</v>
      </c>
      <c r="L237" s="205" t="s">
        <v>439</v>
      </c>
      <c r="M237" s="203" t="s">
        <v>16</v>
      </c>
      <c r="N237" s="203">
        <f>VLOOKUP(B237,'HECVAT - Full | Vendor Response'!A:E,3,FALSE)</f>
        <v>0</v>
      </c>
      <c r="O237" s="203" t="str">
        <f>IF(LEN(VLOOKUP(B237,'Analyst Report'!$A:$I,7,FALSE))=0,"",VLOOKUP(B237,'Analyst Report'!$A:$I,7,FALSE))</f>
        <v/>
      </c>
      <c r="P237" s="203">
        <f t="shared" si="20"/>
        <v>0</v>
      </c>
      <c r="Q237" s="203">
        <v>20</v>
      </c>
      <c r="R237" s="203">
        <f>IF(LEN(VLOOKUP(B237,'Analyst Report'!$A$30:$I$287,8,FALSE))=0,"",VLOOKUP(B237,'Analyst Report'!$A$30:$I$287,8,FALSE))</f>
        <v>20</v>
      </c>
      <c r="S237" s="203">
        <f t="shared" si="18"/>
        <v>20</v>
      </c>
      <c r="T237" s="203">
        <f t="shared" si="21"/>
        <v>0</v>
      </c>
      <c r="U237" s="202" t="s">
        <v>2400</v>
      </c>
      <c r="V237" s="202" t="s">
        <v>2400</v>
      </c>
      <c r="W237" s="202" t="s">
        <v>2400</v>
      </c>
      <c r="X237" s="202" t="s">
        <v>2400</v>
      </c>
      <c r="Y237" s="202" t="s">
        <v>2400</v>
      </c>
      <c r="Z237" s="202" t="s">
        <v>2400</v>
      </c>
      <c r="AA237" s="202" t="s">
        <v>2400</v>
      </c>
      <c r="AB237" s="202" t="s">
        <v>2400</v>
      </c>
    </row>
    <row r="238" spans="1:28" ht="105" x14ac:dyDescent="0.2">
      <c r="A238" s="210">
        <f t="shared" si="19"/>
        <v>221</v>
      </c>
      <c r="B238" s="211" t="s">
        <v>319</v>
      </c>
      <c r="C238" s="211" t="s">
        <v>49</v>
      </c>
      <c r="D238" s="211" t="str">
        <f>VLOOKUP(B238,'HECVAT - Full | Vendor Response'!A$3:D$319,4,TRUE)</f>
        <v>All output from these systems is sent to Instructure's centralized logging management system for further analysis and alert generation.</v>
      </c>
      <c r="E238" s="204" t="s">
        <v>2264</v>
      </c>
      <c r="F238" s="204"/>
      <c r="G238" s="204"/>
      <c r="H238" s="212" t="s">
        <v>2400</v>
      </c>
      <c r="I238" s="212" t="s">
        <v>2400</v>
      </c>
      <c r="J238" s="205" t="str">
        <f t="shared" si="22"/>
        <v>FALSE</v>
      </c>
      <c r="K238" s="214">
        <v>1</v>
      </c>
      <c r="L238" s="205" t="s">
        <v>439</v>
      </c>
      <c r="M238" s="203" t="s">
        <v>16</v>
      </c>
      <c r="N238" s="203">
        <f>VLOOKUP(B238,'HECVAT - Full | Vendor Response'!A:E,3,FALSE)</f>
        <v>0</v>
      </c>
      <c r="O238" s="203" t="str">
        <f>IF(LEN(VLOOKUP(B238,'Analyst Report'!$A:$I,7,FALSE))=0,"",VLOOKUP(B238,'Analyst Report'!$A:$I,7,FALSE))</f>
        <v/>
      </c>
      <c r="P238" s="203">
        <f t="shared" si="20"/>
        <v>0</v>
      </c>
      <c r="Q238" s="203">
        <v>20</v>
      </c>
      <c r="R238" s="203">
        <f>IF(LEN(VLOOKUP(B238,'Analyst Report'!$A$30:$I$287,8,FALSE))=0,"",VLOOKUP(B238,'Analyst Report'!$A$30:$I$287,8,FALSE))</f>
        <v>20</v>
      </c>
      <c r="S238" s="203">
        <f t="shared" si="18"/>
        <v>20</v>
      </c>
      <c r="T238" s="203">
        <f t="shared" si="21"/>
        <v>0</v>
      </c>
      <c r="U238" s="202" t="s">
        <v>2400</v>
      </c>
      <c r="V238" s="202" t="s">
        <v>2400</v>
      </c>
      <c r="W238" s="202" t="s">
        <v>2400</v>
      </c>
      <c r="X238" s="202" t="s">
        <v>2400</v>
      </c>
      <c r="Y238" s="202" t="s">
        <v>2400</v>
      </c>
      <c r="Z238" s="202" t="s">
        <v>2400</v>
      </c>
      <c r="AA238" s="202" t="s">
        <v>2400</v>
      </c>
      <c r="AB238" s="202" t="s">
        <v>2400</v>
      </c>
    </row>
    <row r="239" spans="1:28" ht="105" x14ac:dyDescent="0.2">
      <c r="A239" s="210">
        <f t="shared" si="19"/>
        <v>222</v>
      </c>
      <c r="B239" s="211" t="s">
        <v>320</v>
      </c>
      <c r="C239" s="211" t="s">
        <v>110</v>
      </c>
      <c r="D239" s="211" t="str">
        <f>VLOOKUP(B239,'HECVAT - Full | Vendor Response'!A$3:D$319,4,TRUE)</f>
        <v>All output from these systems is sent to Instructure's centralized logging management system for further analysis and alert generation.</v>
      </c>
      <c r="E239" s="204" t="s">
        <v>2264</v>
      </c>
      <c r="F239" s="204"/>
      <c r="G239" s="204"/>
      <c r="H239" s="212" t="s">
        <v>2400</v>
      </c>
      <c r="I239" s="212" t="s">
        <v>2400</v>
      </c>
      <c r="J239" s="205" t="str">
        <f t="shared" si="22"/>
        <v>FALSE</v>
      </c>
      <c r="K239" s="214">
        <v>1</v>
      </c>
      <c r="L239" s="205" t="s">
        <v>439</v>
      </c>
      <c r="M239" s="203" t="s">
        <v>16</v>
      </c>
      <c r="N239" s="203">
        <f>VLOOKUP(B239,'HECVAT - Full | Vendor Response'!A:E,3,FALSE)</f>
        <v>0</v>
      </c>
      <c r="O239" s="203" t="str">
        <f>IF(LEN(VLOOKUP(B239,'Analyst Report'!$A:$I,7,FALSE))=0,"",VLOOKUP(B239,'Analyst Report'!$A:$I,7,FALSE))</f>
        <v/>
      </c>
      <c r="P239" s="203">
        <f t="shared" si="20"/>
        <v>0</v>
      </c>
      <c r="Q239" s="203">
        <v>15</v>
      </c>
      <c r="R239" s="203">
        <f>IF(LEN(VLOOKUP(B239,'Analyst Report'!$A$30:$I$287,8,FALSE))=0,"",VLOOKUP(B239,'Analyst Report'!$A$30:$I$287,8,FALSE))</f>
        <v>15</v>
      </c>
      <c r="S239" s="203">
        <f t="shared" si="18"/>
        <v>15</v>
      </c>
      <c r="T239" s="203">
        <f t="shared" si="21"/>
        <v>0</v>
      </c>
      <c r="U239" s="202" t="s">
        <v>2400</v>
      </c>
      <c r="V239" s="202" t="s">
        <v>2400</v>
      </c>
      <c r="W239" s="202" t="s">
        <v>2400</v>
      </c>
      <c r="X239" s="202" t="s">
        <v>2400</v>
      </c>
      <c r="Y239" s="202" t="s">
        <v>2400</v>
      </c>
      <c r="Z239" s="202" t="s">
        <v>2400</v>
      </c>
      <c r="AA239" s="202" t="s">
        <v>2400</v>
      </c>
      <c r="AB239" s="202" t="s">
        <v>2400</v>
      </c>
    </row>
    <row r="240" spans="1:28" ht="105" x14ac:dyDescent="0.2">
      <c r="A240" s="210">
        <f t="shared" si="19"/>
        <v>223</v>
      </c>
      <c r="B240" s="211" t="s">
        <v>321</v>
      </c>
      <c r="C240" s="211" t="s">
        <v>111</v>
      </c>
      <c r="D240" s="211" t="str">
        <f>VLOOKUP(B240,'HECVAT - Full | Vendor Response'!A$3:D$319,4,TRUE)</f>
        <v>All output from these systems is sent to Instructure's centralized logging management system for further analysis and alert generation.</v>
      </c>
      <c r="E240" s="204" t="s">
        <v>2264</v>
      </c>
      <c r="F240" s="204"/>
      <c r="G240" s="204"/>
      <c r="H240" s="212" t="s">
        <v>2400</v>
      </c>
      <c r="I240" s="212" t="s">
        <v>2400</v>
      </c>
      <c r="J240" s="205" t="str">
        <f t="shared" si="22"/>
        <v>FALSE</v>
      </c>
      <c r="K240" s="214">
        <v>1</v>
      </c>
      <c r="L240" s="205" t="s">
        <v>439</v>
      </c>
      <c r="M240" s="203" t="s">
        <v>16</v>
      </c>
      <c r="N240" s="203">
        <f>VLOOKUP(B240,'HECVAT - Full | Vendor Response'!A:E,3,FALSE)</f>
        <v>0</v>
      </c>
      <c r="O240" s="203" t="str">
        <f>IF(LEN(VLOOKUP(B240,'Analyst Report'!$A:$I,7,FALSE))=0,"",VLOOKUP(B240,'Analyst Report'!$A:$I,7,FALSE))</f>
        <v/>
      </c>
      <c r="P240" s="203">
        <f t="shared" si="20"/>
        <v>0</v>
      </c>
      <c r="Q240" s="203">
        <v>20</v>
      </c>
      <c r="R240" s="203">
        <f>IF(LEN(VLOOKUP(B240,'Analyst Report'!$A$30:$I$287,8,FALSE))=0,"",VLOOKUP(B240,'Analyst Report'!$A$30:$I$287,8,FALSE))</f>
        <v>20</v>
      </c>
      <c r="S240" s="203">
        <f t="shared" si="18"/>
        <v>20</v>
      </c>
      <c r="T240" s="203">
        <f t="shared" si="21"/>
        <v>0</v>
      </c>
      <c r="U240" s="202" t="s">
        <v>2400</v>
      </c>
      <c r="V240" s="202" t="s">
        <v>2400</v>
      </c>
      <c r="W240" s="202" t="s">
        <v>2400</v>
      </c>
      <c r="X240" s="202" t="s">
        <v>2400</v>
      </c>
      <c r="Y240" s="202" t="s">
        <v>2400</v>
      </c>
      <c r="Z240" s="202" t="s">
        <v>2400</v>
      </c>
      <c r="AA240" s="202" t="s">
        <v>2400</v>
      </c>
      <c r="AB240" s="202" t="s">
        <v>2400</v>
      </c>
    </row>
    <row r="241" spans="1:28" ht="105" x14ac:dyDescent="0.2">
      <c r="A241" s="210">
        <f t="shared" si="19"/>
        <v>224</v>
      </c>
      <c r="B241" s="211" t="s">
        <v>322</v>
      </c>
      <c r="C241" s="211" t="s">
        <v>112</v>
      </c>
      <c r="D241" s="211" t="str">
        <f>VLOOKUP(B241,'HECVAT - Full | Vendor Response'!A$3:D$319,4,TRUE)</f>
        <v>All output from these systems is sent to Instructure's centralized logging management system for further analysis and alert generation.</v>
      </c>
      <c r="E241" s="204" t="s">
        <v>2264</v>
      </c>
      <c r="F241" s="204"/>
      <c r="G241" s="204"/>
      <c r="H241" s="212" t="s">
        <v>2400</v>
      </c>
      <c r="I241" s="212" t="s">
        <v>2400</v>
      </c>
      <c r="J241" s="205" t="str">
        <f t="shared" si="22"/>
        <v>TRUE</v>
      </c>
      <c r="K241" s="214">
        <v>1</v>
      </c>
      <c r="L241" s="205" t="s">
        <v>439</v>
      </c>
      <c r="M241" s="203" t="s">
        <v>16</v>
      </c>
      <c r="N241" s="203">
        <f>VLOOKUP(B241,'HECVAT - Full | Vendor Response'!A:E,3,FALSE)</f>
        <v>0</v>
      </c>
      <c r="O241" s="203" t="str">
        <f>IF(LEN(VLOOKUP(B241,'Analyst Report'!$A:$I,7,FALSE))=0,"",VLOOKUP(B241,'Analyst Report'!$A:$I,7,FALSE))</f>
        <v/>
      </c>
      <c r="P241" s="203">
        <f t="shared" si="20"/>
        <v>0</v>
      </c>
      <c r="Q241" s="203">
        <v>25</v>
      </c>
      <c r="R241" s="203">
        <f>IF(LEN(VLOOKUP(B241,'Analyst Report'!$A$30:$I$287,8,FALSE))=0,"",VLOOKUP(B241,'Analyst Report'!$A$30:$I$287,8,FALSE))</f>
        <v>25</v>
      </c>
      <c r="S241" s="203">
        <f t="shared" si="18"/>
        <v>25</v>
      </c>
      <c r="T241" s="203">
        <f t="shared" si="21"/>
        <v>0</v>
      </c>
      <c r="U241" s="202" t="s">
        <v>2400</v>
      </c>
      <c r="V241" s="202" t="s">
        <v>2400</v>
      </c>
      <c r="W241" s="202" t="s">
        <v>2400</v>
      </c>
      <c r="X241" s="202" t="s">
        <v>2400</v>
      </c>
      <c r="Y241" s="202" t="s">
        <v>2400</v>
      </c>
      <c r="Z241" s="202" t="s">
        <v>2400</v>
      </c>
      <c r="AA241" s="202" t="s">
        <v>2400</v>
      </c>
      <c r="AB241" s="202" t="s">
        <v>2400</v>
      </c>
    </row>
    <row r="242" spans="1:28" ht="105" x14ac:dyDescent="0.2">
      <c r="A242" s="210">
        <f t="shared" si="19"/>
        <v>225</v>
      </c>
      <c r="B242" s="211" t="s">
        <v>323</v>
      </c>
      <c r="C242" s="211" t="s">
        <v>51</v>
      </c>
      <c r="D242" s="211" t="str">
        <f>VLOOKUP(B242,'HECVAT - Full | Vendor Response'!A$3:D$319,4,TRUE)</f>
        <v>All output from these systems is sent to Instructure's centralized logging management system for further analysis and alert generation.</v>
      </c>
      <c r="E242" s="204" t="s">
        <v>2264</v>
      </c>
      <c r="F242" s="204"/>
      <c r="G242" s="204"/>
      <c r="H242" s="212" t="s">
        <v>2400</v>
      </c>
      <c r="I242" s="212" t="s">
        <v>2400</v>
      </c>
      <c r="J242" s="205" t="str">
        <f t="shared" si="22"/>
        <v>FALSE</v>
      </c>
      <c r="K242" s="214">
        <v>1</v>
      </c>
      <c r="L242" s="205" t="s">
        <v>439</v>
      </c>
      <c r="M242" s="203" t="s">
        <v>16</v>
      </c>
      <c r="N242" s="203">
        <f>VLOOKUP(B242,'HECVAT - Full | Vendor Response'!A:E,3,FALSE)</f>
        <v>0</v>
      </c>
      <c r="O242" s="203" t="str">
        <f>IF(LEN(VLOOKUP(B242,'Analyst Report'!$A:$I,7,FALSE))=0,"",VLOOKUP(B242,'Analyst Report'!$A:$I,7,FALSE))</f>
        <v/>
      </c>
      <c r="P242" s="203">
        <f t="shared" si="20"/>
        <v>0</v>
      </c>
      <c r="Q242" s="203">
        <v>20</v>
      </c>
      <c r="R242" s="203">
        <f>IF(LEN(VLOOKUP(B242,'Analyst Report'!$A$30:$I$287,8,FALSE))=0,"",VLOOKUP(B242,'Analyst Report'!$A$30:$I$287,8,FALSE))</f>
        <v>20</v>
      </c>
      <c r="S242" s="203">
        <f t="shared" si="18"/>
        <v>20</v>
      </c>
      <c r="T242" s="203">
        <f t="shared" si="21"/>
        <v>0</v>
      </c>
      <c r="U242" s="202" t="s">
        <v>2400</v>
      </c>
      <c r="V242" s="202" t="s">
        <v>2400</v>
      </c>
      <c r="W242" s="202" t="s">
        <v>2400</v>
      </c>
      <c r="X242" s="202" t="s">
        <v>2400</v>
      </c>
      <c r="Y242" s="202" t="s">
        <v>2400</v>
      </c>
      <c r="Z242" s="202" t="s">
        <v>2400</v>
      </c>
      <c r="AA242" s="202" t="s">
        <v>2400</v>
      </c>
      <c r="AB242" s="202" t="s">
        <v>2400</v>
      </c>
    </row>
    <row r="243" spans="1:28" ht="105" x14ac:dyDescent="0.2">
      <c r="A243" s="210">
        <f t="shared" si="19"/>
        <v>226</v>
      </c>
      <c r="B243" s="211" t="s">
        <v>324</v>
      </c>
      <c r="C243" s="211" t="s">
        <v>113</v>
      </c>
      <c r="D243" s="211" t="str">
        <f>VLOOKUP(B243,'HECVAT - Full | Vendor Response'!A$3:D$319,4,TRUE)</f>
        <v>All output from these systems is sent to Instructure's centralized logging management system for further analysis and alert generation.</v>
      </c>
      <c r="E243" s="204" t="s">
        <v>2264</v>
      </c>
      <c r="F243" s="204"/>
      <c r="G243" s="204"/>
      <c r="H243" s="212" t="s">
        <v>2400</v>
      </c>
      <c r="I243" s="212" t="s">
        <v>2400</v>
      </c>
      <c r="J243" s="205" t="str">
        <f t="shared" si="22"/>
        <v>FALSE</v>
      </c>
      <c r="K243" s="214">
        <v>1</v>
      </c>
      <c r="L243" s="205" t="s">
        <v>439</v>
      </c>
      <c r="M243" s="203" t="s">
        <v>16</v>
      </c>
      <c r="N243" s="203">
        <f>VLOOKUP(B243,'HECVAT - Full | Vendor Response'!A:E,3,FALSE)</f>
        <v>0</v>
      </c>
      <c r="O243" s="203" t="str">
        <f>IF(LEN(VLOOKUP(B243,'Analyst Report'!$A:$I,7,FALSE))=0,"",VLOOKUP(B243,'Analyst Report'!$A:$I,7,FALSE))</f>
        <v/>
      </c>
      <c r="P243" s="203">
        <f t="shared" si="20"/>
        <v>0</v>
      </c>
      <c r="Q243" s="203">
        <v>20</v>
      </c>
      <c r="R243" s="203">
        <f>IF(LEN(VLOOKUP(B243,'Analyst Report'!$A$30:$I$287,8,FALSE))=0,"",VLOOKUP(B243,'Analyst Report'!$A$30:$I$287,8,FALSE))</f>
        <v>20</v>
      </c>
      <c r="S243" s="203">
        <f t="shared" si="18"/>
        <v>20</v>
      </c>
      <c r="T243" s="203">
        <f t="shared" si="21"/>
        <v>0</v>
      </c>
      <c r="U243" s="202" t="s">
        <v>2400</v>
      </c>
      <c r="V243" s="202" t="s">
        <v>2400</v>
      </c>
      <c r="W243" s="202" t="s">
        <v>2400</v>
      </c>
      <c r="X243" s="202" t="s">
        <v>2400</v>
      </c>
      <c r="Y243" s="202" t="s">
        <v>2400</v>
      </c>
      <c r="Z243" s="202" t="s">
        <v>2400</v>
      </c>
      <c r="AA243" s="202" t="s">
        <v>2400</v>
      </c>
      <c r="AB243" s="202" t="s">
        <v>2400</v>
      </c>
    </row>
    <row r="244" spans="1:28" ht="105" x14ac:dyDescent="0.2">
      <c r="A244" s="210">
        <f t="shared" si="19"/>
        <v>227</v>
      </c>
      <c r="B244" s="211" t="s">
        <v>325</v>
      </c>
      <c r="C244" s="211" t="s">
        <v>377</v>
      </c>
      <c r="D244" s="211" t="str">
        <f>VLOOKUP(B244,'HECVAT - Full | Vendor Response'!A$3:D$319,4,TRUE)</f>
        <v>All output from these systems is sent to Instructure's centralized logging management system for further analysis and alert generation.</v>
      </c>
      <c r="E244" s="204" t="s">
        <v>2264</v>
      </c>
      <c r="F244" s="204" t="s">
        <v>2400</v>
      </c>
      <c r="G244" s="204"/>
      <c r="H244" s="212" t="s">
        <v>2400</v>
      </c>
      <c r="I244" s="212" t="s">
        <v>2400</v>
      </c>
      <c r="J244" s="205" t="str">
        <f t="shared" si="22"/>
        <v>TRUE</v>
      </c>
      <c r="K244" s="214">
        <v>1</v>
      </c>
      <c r="L244" s="205" t="s">
        <v>439</v>
      </c>
      <c r="M244" s="203" t="s">
        <v>16</v>
      </c>
      <c r="N244" s="203">
        <f>VLOOKUP(B244,'HECVAT - Full | Vendor Response'!A:E,3,FALSE)</f>
        <v>0</v>
      </c>
      <c r="O244" s="203" t="str">
        <f>IF(LEN(VLOOKUP(B244,'Analyst Report'!$A:$I,7,FALSE))=0,"",VLOOKUP(B244,'Analyst Report'!$A:$I,7,FALSE))</f>
        <v/>
      </c>
      <c r="P244" s="203">
        <f t="shared" si="20"/>
        <v>0</v>
      </c>
      <c r="Q244" s="203">
        <v>25</v>
      </c>
      <c r="R244" s="203">
        <f>IF(LEN(VLOOKUP(B244,'Analyst Report'!$A$30:$I$287,8,FALSE))=0,"",VLOOKUP(B244,'Analyst Report'!$A$30:$I$287,8,FALSE))</f>
        <v>25</v>
      </c>
      <c r="S244" s="203">
        <f t="shared" si="18"/>
        <v>25</v>
      </c>
      <c r="T244" s="203">
        <f t="shared" si="21"/>
        <v>0</v>
      </c>
      <c r="U244" s="202" t="s">
        <v>2400</v>
      </c>
      <c r="V244" s="202" t="s">
        <v>2400</v>
      </c>
      <c r="W244" s="202" t="s">
        <v>2400</v>
      </c>
      <c r="X244" s="202" t="s">
        <v>2400</v>
      </c>
      <c r="Y244" s="202" t="s">
        <v>2400</v>
      </c>
      <c r="Z244" s="202" t="s">
        <v>2400</v>
      </c>
      <c r="AA244" s="202" t="s">
        <v>2400</v>
      </c>
      <c r="AB244" s="202" t="s">
        <v>2400</v>
      </c>
    </row>
    <row r="245" spans="1:28" ht="105" x14ac:dyDescent="0.2">
      <c r="A245" s="210">
        <f t="shared" si="19"/>
        <v>228</v>
      </c>
      <c r="B245" s="211" t="s">
        <v>326</v>
      </c>
      <c r="C245" s="211" t="s">
        <v>2272</v>
      </c>
      <c r="D245" s="211" t="str">
        <f>VLOOKUP(B245,'HECVAT - Full | Vendor Response'!A$3:D$319,4,TRUE)</f>
        <v>All output from these systems is sent to Instructure's centralized logging management system for further analysis and alert generation.</v>
      </c>
      <c r="E245" s="204" t="s">
        <v>3077</v>
      </c>
      <c r="F245" s="204" t="s">
        <v>2400</v>
      </c>
      <c r="G245" s="204"/>
      <c r="H245" s="212" t="s">
        <v>2400</v>
      </c>
      <c r="I245" s="212" t="s">
        <v>2400</v>
      </c>
      <c r="J245" s="205" t="str">
        <f t="shared" si="22"/>
        <v>FALSE</v>
      </c>
      <c r="K245" s="214">
        <v>1</v>
      </c>
      <c r="L245" s="205" t="s">
        <v>1774</v>
      </c>
      <c r="M245" s="203" t="s">
        <v>16</v>
      </c>
      <c r="N245" s="203">
        <f>VLOOKUP(B245,'HECVAT - Full | Vendor Response'!A:E,3,FALSE)</f>
        <v>0</v>
      </c>
      <c r="O245" s="203" t="str">
        <f>IF(LEN(VLOOKUP(B245,'Analyst Report'!$A:$I,7,FALSE))=0,"",VLOOKUP(B245,'Analyst Report'!$A:$I,7,FALSE))</f>
        <v/>
      </c>
      <c r="P245" s="203">
        <f t="shared" si="20"/>
        <v>0</v>
      </c>
      <c r="Q245" s="203">
        <v>20</v>
      </c>
      <c r="R245" s="203">
        <f>IF(LEN(VLOOKUP(B245,'Analyst Report'!$A$30:$I$287,8,FALSE))=0,"",VLOOKUP(B245,'Analyst Report'!$A$30:$I$287,8,FALSE))</f>
        <v>20</v>
      </c>
      <c r="S245" s="203">
        <f t="shared" si="18"/>
        <v>20</v>
      </c>
      <c r="T245" s="203">
        <f t="shared" si="21"/>
        <v>0</v>
      </c>
      <c r="U245" s="202" t="s">
        <v>2400</v>
      </c>
      <c r="V245" s="202" t="s">
        <v>2400</v>
      </c>
      <c r="W245" s="202" t="s">
        <v>2400</v>
      </c>
      <c r="X245" s="202" t="s">
        <v>2400</v>
      </c>
      <c r="Y245" s="202" t="s">
        <v>2400</v>
      </c>
      <c r="Z245" s="202" t="s">
        <v>2400</v>
      </c>
      <c r="AA245" s="202" t="s">
        <v>2400</v>
      </c>
      <c r="AB245" s="202" t="s">
        <v>2400</v>
      </c>
    </row>
    <row r="246" spans="1:28" ht="105" x14ac:dyDescent="0.2">
      <c r="A246" s="210">
        <f t="shared" si="19"/>
        <v>229</v>
      </c>
      <c r="B246" s="211" t="s">
        <v>327</v>
      </c>
      <c r="C246" s="211" t="s">
        <v>52</v>
      </c>
      <c r="D246" s="211" t="str">
        <f>VLOOKUP(B246,'HECVAT - Full | Vendor Response'!A$3:D$319,4,TRUE)</f>
        <v>All output from these systems is sent to Instructure's centralized logging management system for further analysis and alert generation.</v>
      </c>
      <c r="E246" s="204" t="s">
        <v>3077</v>
      </c>
      <c r="F246" s="204" t="s">
        <v>2712</v>
      </c>
      <c r="G246" s="204"/>
      <c r="H246" s="212" t="s">
        <v>2400</v>
      </c>
      <c r="I246" s="212" t="s">
        <v>2400</v>
      </c>
      <c r="J246" s="205" t="str">
        <f t="shared" si="22"/>
        <v>FALSE</v>
      </c>
      <c r="K246" s="214">
        <v>1</v>
      </c>
      <c r="L246" s="205" t="s">
        <v>1774</v>
      </c>
      <c r="M246" s="203" t="s">
        <v>16</v>
      </c>
      <c r="N246" s="203">
        <f>VLOOKUP(B246,'HECVAT - Full | Vendor Response'!A:E,3,FALSE)</f>
        <v>0</v>
      </c>
      <c r="O246" s="203" t="str">
        <f>IF(LEN(VLOOKUP(B246,'Analyst Report'!$A:$I,7,FALSE))=0,"",VLOOKUP(B246,'Analyst Report'!$A:$I,7,FALSE))</f>
        <v/>
      </c>
      <c r="P246" s="203">
        <f t="shared" si="20"/>
        <v>0</v>
      </c>
      <c r="Q246" s="203">
        <v>20</v>
      </c>
      <c r="R246" s="203">
        <f>IF(LEN(VLOOKUP(B246,'Analyst Report'!$A$30:$I$287,8,FALSE))=0,"",VLOOKUP(B246,'Analyst Report'!$A$30:$I$287,8,FALSE))</f>
        <v>20</v>
      </c>
      <c r="S246" s="203">
        <f t="shared" si="18"/>
        <v>20</v>
      </c>
      <c r="T246" s="203">
        <f t="shared" si="21"/>
        <v>0</v>
      </c>
      <c r="U246" s="202" t="s">
        <v>2400</v>
      </c>
      <c r="V246" s="202" t="s">
        <v>2400</v>
      </c>
      <c r="W246" s="202" t="s">
        <v>2400</v>
      </c>
      <c r="X246" s="202" t="s">
        <v>2400</v>
      </c>
      <c r="Y246" s="202" t="s">
        <v>2400</v>
      </c>
      <c r="Z246" s="202" t="s">
        <v>2400</v>
      </c>
      <c r="AA246" s="202" t="s">
        <v>2400</v>
      </c>
      <c r="AB246" s="202" t="s">
        <v>2400</v>
      </c>
    </row>
    <row r="247" spans="1:28" ht="105" x14ac:dyDescent="0.2">
      <c r="A247" s="210">
        <f t="shared" si="19"/>
        <v>230</v>
      </c>
      <c r="B247" s="211" t="s">
        <v>328</v>
      </c>
      <c r="C247" s="211" t="s">
        <v>53</v>
      </c>
      <c r="D247" s="211" t="str">
        <f>VLOOKUP(B247,'HECVAT - Full | Vendor Response'!A$3:D$319,4,TRUE)</f>
        <v>All output from these systems is sent to Instructure's centralized logging management system for further analysis and alert generation.</v>
      </c>
      <c r="E247" s="204" t="s">
        <v>3077</v>
      </c>
      <c r="F247" s="204" t="s">
        <v>2400</v>
      </c>
      <c r="G247" s="204"/>
      <c r="H247" s="212" t="s">
        <v>2400</v>
      </c>
      <c r="I247" s="212" t="s">
        <v>2400</v>
      </c>
      <c r="J247" s="205" t="str">
        <f t="shared" si="22"/>
        <v>TRUE</v>
      </c>
      <c r="K247" s="214">
        <v>1</v>
      </c>
      <c r="L247" s="205" t="s">
        <v>1774</v>
      </c>
      <c r="M247" s="203" t="s">
        <v>16</v>
      </c>
      <c r="N247" s="203">
        <f>VLOOKUP(B247,'HECVAT - Full | Vendor Response'!A:E,3,FALSE)</f>
        <v>0</v>
      </c>
      <c r="O247" s="203" t="str">
        <f>IF(LEN(VLOOKUP(B247,'Analyst Report'!$A:$I,7,FALSE))=0,"",VLOOKUP(B247,'Analyst Report'!$A:$I,7,FALSE))</f>
        <v/>
      </c>
      <c r="P247" s="203">
        <f t="shared" si="20"/>
        <v>0</v>
      </c>
      <c r="Q247" s="203">
        <v>25</v>
      </c>
      <c r="R247" s="203">
        <f>IF(LEN(VLOOKUP(B247,'Analyst Report'!$A$30:$I$287,8,FALSE))=0,"",VLOOKUP(B247,'Analyst Report'!$A$30:$I$287,8,FALSE))</f>
        <v>25</v>
      </c>
      <c r="S247" s="203">
        <f t="shared" si="18"/>
        <v>25</v>
      </c>
      <c r="T247" s="203">
        <f t="shared" si="21"/>
        <v>0</v>
      </c>
      <c r="U247" s="202" t="s">
        <v>2400</v>
      </c>
      <c r="V247" s="202" t="s">
        <v>2400</v>
      </c>
      <c r="W247" s="202" t="s">
        <v>2400</v>
      </c>
      <c r="X247" s="202" t="s">
        <v>2400</v>
      </c>
      <c r="Y247" s="202" t="s">
        <v>2400</v>
      </c>
      <c r="Z247" s="202" t="s">
        <v>2400</v>
      </c>
      <c r="AA247" s="202" t="s">
        <v>2400</v>
      </c>
      <c r="AB247" s="202" t="s">
        <v>2400</v>
      </c>
    </row>
    <row r="248" spans="1:28" ht="105" x14ac:dyDescent="0.2">
      <c r="A248" s="210">
        <f t="shared" si="19"/>
        <v>231</v>
      </c>
      <c r="B248" s="211" t="s">
        <v>329</v>
      </c>
      <c r="C248" s="211" t="s">
        <v>54</v>
      </c>
      <c r="D248" s="211" t="str">
        <f>VLOOKUP(B248,'HECVAT - Full | Vendor Response'!A$3:D$319,4,TRUE)</f>
        <v>All output from these systems is sent to Instructure's centralized logging management system for further analysis and alert generation.</v>
      </c>
      <c r="E248" s="204" t="s">
        <v>3077</v>
      </c>
      <c r="F248" s="204" t="s">
        <v>2400</v>
      </c>
      <c r="G248" s="204"/>
      <c r="H248" s="212" t="s">
        <v>2400</v>
      </c>
      <c r="I248" s="212" t="s">
        <v>2400</v>
      </c>
      <c r="J248" s="205" t="str">
        <f t="shared" si="22"/>
        <v>FALSE</v>
      </c>
      <c r="K248" s="214">
        <v>1</v>
      </c>
      <c r="L248" s="205" t="s">
        <v>1774</v>
      </c>
      <c r="M248" s="203" t="s">
        <v>16</v>
      </c>
      <c r="N248" s="203">
        <f>VLOOKUP(B248,'HECVAT - Full | Vendor Response'!A:E,3,FALSE)</f>
        <v>0</v>
      </c>
      <c r="O248" s="203" t="str">
        <f>IF(LEN(VLOOKUP(B248,'Analyst Report'!$A:$I,7,FALSE))=0,"",VLOOKUP(B248,'Analyst Report'!$A:$I,7,FALSE))</f>
        <v/>
      </c>
      <c r="P248" s="203">
        <f t="shared" si="20"/>
        <v>0</v>
      </c>
      <c r="Q248" s="203">
        <v>20</v>
      </c>
      <c r="R248" s="203">
        <f>IF(LEN(VLOOKUP(B248,'Analyst Report'!$A$30:$I$287,8,FALSE))=0,"",VLOOKUP(B248,'Analyst Report'!$A$30:$I$287,8,FALSE))</f>
        <v>20</v>
      </c>
      <c r="S248" s="203">
        <f t="shared" si="18"/>
        <v>20</v>
      </c>
      <c r="T248" s="203">
        <f t="shared" si="21"/>
        <v>0</v>
      </c>
      <c r="U248" s="202" t="s">
        <v>2400</v>
      </c>
      <c r="V248" s="202" t="s">
        <v>2400</v>
      </c>
      <c r="W248" s="202" t="s">
        <v>2400</v>
      </c>
      <c r="X248" s="202" t="s">
        <v>2400</v>
      </c>
      <c r="Y248" s="202" t="s">
        <v>2400</v>
      </c>
      <c r="Z248" s="202" t="s">
        <v>2400</v>
      </c>
      <c r="AA248" s="202" t="s">
        <v>2400</v>
      </c>
      <c r="AB248" s="202" t="s">
        <v>2400</v>
      </c>
    </row>
    <row r="249" spans="1:28" ht="105" x14ac:dyDescent="0.2">
      <c r="A249" s="210">
        <f t="shared" si="19"/>
        <v>232</v>
      </c>
      <c r="B249" s="211" t="s">
        <v>330</v>
      </c>
      <c r="C249" s="211" t="s">
        <v>55</v>
      </c>
      <c r="D249" s="211" t="str">
        <f>VLOOKUP(B249,'HECVAT - Full | Vendor Response'!A$3:D$319,4,TRUE)</f>
        <v>All output from these systems is sent to Instructure's centralized logging management system for further analysis and alert generation.</v>
      </c>
      <c r="E249" s="204" t="s">
        <v>3077</v>
      </c>
      <c r="F249" s="204" t="s">
        <v>2400</v>
      </c>
      <c r="G249" s="204"/>
      <c r="H249" s="212" t="s">
        <v>2400</v>
      </c>
      <c r="I249" s="212" t="s">
        <v>2400</v>
      </c>
      <c r="J249" s="205" t="str">
        <f t="shared" si="22"/>
        <v>FALSE</v>
      </c>
      <c r="K249" s="214">
        <v>1</v>
      </c>
      <c r="L249" s="205" t="s">
        <v>1774</v>
      </c>
      <c r="M249" s="203" t="s">
        <v>16</v>
      </c>
      <c r="N249" s="203">
        <f>VLOOKUP(B249,'HECVAT - Full | Vendor Response'!A:E,3,FALSE)</f>
        <v>0</v>
      </c>
      <c r="O249" s="203" t="str">
        <f>IF(LEN(VLOOKUP(B249,'Analyst Report'!$A:$I,7,FALSE))=0,"",VLOOKUP(B249,'Analyst Report'!$A:$I,7,FALSE))</f>
        <v/>
      </c>
      <c r="P249" s="203">
        <f t="shared" si="20"/>
        <v>0</v>
      </c>
      <c r="Q249" s="203">
        <v>20</v>
      </c>
      <c r="R249" s="203">
        <f>IF(LEN(VLOOKUP(B249,'Analyst Report'!$A$30:$I$287,8,FALSE))=0,"",VLOOKUP(B249,'Analyst Report'!$A$30:$I$287,8,FALSE))</f>
        <v>20</v>
      </c>
      <c r="S249" s="203">
        <f t="shared" si="18"/>
        <v>20</v>
      </c>
      <c r="T249" s="203">
        <f t="shared" si="21"/>
        <v>0</v>
      </c>
      <c r="U249" s="202" t="s">
        <v>2400</v>
      </c>
      <c r="V249" s="202" t="s">
        <v>2400</v>
      </c>
      <c r="W249" s="202" t="s">
        <v>2400</v>
      </c>
      <c r="X249" s="202" t="s">
        <v>2400</v>
      </c>
      <c r="Y249" s="202" t="s">
        <v>2400</v>
      </c>
      <c r="Z249" s="202" t="s">
        <v>2400</v>
      </c>
      <c r="AA249" s="202" t="s">
        <v>2400</v>
      </c>
      <c r="AB249" s="202" t="s">
        <v>2400</v>
      </c>
    </row>
    <row r="250" spans="1:28" ht="105" x14ac:dyDescent="0.2">
      <c r="A250" s="210">
        <f t="shared" si="19"/>
        <v>233</v>
      </c>
      <c r="B250" s="211" t="s">
        <v>331</v>
      </c>
      <c r="C250" s="211" t="s">
        <v>56</v>
      </c>
      <c r="D250" s="211" t="str">
        <f>VLOOKUP(B250,'HECVAT - Full | Vendor Response'!A$3:D$319,4,TRUE)</f>
        <v>All output from these systems is sent to Instructure's centralized logging management system for further analysis and alert generation.</v>
      </c>
      <c r="E250" s="204" t="s">
        <v>3077</v>
      </c>
      <c r="F250" s="204" t="s">
        <v>2400</v>
      </c>
      <c r="G250" s="204"/>
      <c r="H250" s="212" t="s">
        <v>2400</v>
      </c>
      <c r="I250" s="212" t="s">
        <v>2400</v>
      </c>
      <c r="J250" s="205" t="str">
        <f t="shared" si="22"/>
        <v>FALSE</v>
      </c>
      <c r="K250" s="214">
        <v>1</v>
      </c>
      <c r="L250" s="205" t="s">
        <v>1774</v>
      </c>
      <c r="M250" s="203" t="s">
        <v>16</v>
      </c>
      <c r="N250" s="203">
        <f>VLOOKUP(B250,'HECVAT - Full | Vendor Response'!A:E,3,FALSE)</f>
        <v>0</v>
      </c>
      <c r="O250" s="203" t="str">
        <f>IF(LEN(VLOOKUP(B250,'Analyst Report'!$A:$I,7,FALSE))=0,"",VLOOKUP(B250,'Analyst Report'!$A:$I,7,FALSE))</f>
        <v/>
      </c>
      <c r="P250" s="203">
        <f t="shared" si="20"/>
        <v>0</v>
      </c>
      <c r="Q250" s="203">
        <v>20</v>
      </c>
      <c r="R250" s="203">
        <f>IF(LEN(VLOOKUP(B250,'Analyst Report'!$A$30:$I$287,8,FALSE))=0,"",VLOOKUP(B250,'Analyst Report'!$A$30:$I$287,8,FALSE))</f>
        <v>20</v>
      </c>
      <c r="S250" s="203">
        <f t="shared" si="18"/>
        <v>20</v>
      </c>
      <c r="T250" s="203">
        <f t="shared" si="21"/>
        <v>0</v>
      </c>
      <c r="U250" s="202" t="s">
        <v>2400</v>
      </c>
      <c r="V250" s="202" t="s">
        <v>2400</v>
      </c>
      <c r="W250" s="202" t="s">
        <v>2400</v>
      </c>
      <c r="X250" s="202" t="s">
        <v>2400</v>
      </c>
      <c r="Y250" s="202" t="s">
        <v>2400</v>
      </c>
      <c r="Z250" s="202" t="s">
        <v>2400</v>
      </c>
      <c r="AA250" s="202" t="s">
        <v>2400</v>
      </c>
      <c r="AB250" s="202" t="s">
        <v>2400</v>
      </c>
    </row>
    <row r="251" spans="1:28" ht="105" x14ac:dyDescent="0.2">
      <c r="A251" s="210">
        <f t="shared" si="19"/>
        <v>234</v>
      </c>
      <c r="B251" s="211" t="s">
        <v>332</v>
      </c>
      <c r="C251" s="211" t="s">
        <v>57</v>
      </c>
      <c r="D251" s="211" t="str">
        <f>VLOOKUP(B251,'HECVAT - Full | Vendor Response'!A$3:D$319,4,TRUE)</f>
        <v>All output from these systems is sent to Instructure's centralized logging management system for further analysis and alert generation.</v>
      </c>
      <c r="E251" s="204" t="s">
        <v>3077</v>
      </c>
      <c r="F251" s="204" t="s">
        <v>2400</v>
      </c>
      <c r="G251" s="204"/>
      <c r="H251" s="212" t="s">
        <v>2400</v>
      </c>
      <c r="I251" s="212" t="s">
        <v>2400</v>
      </c>
      <c r="J251" s="205" t="str">
        <f t="shared" si="22"/>
        <v>FALSE</v>
      </c>
      <c r="K251" s="214">
        <v>1</v>
      </c>
      <c r="L251" s="205" t="s">
        <v>1774</v>
      </c>
      <c r="M251" s="203" t="s">
        <v>16</v>
      </c>
      <c r="N251" s="203">
        <f>VLOOKUP(B251,'HECVAT - Full | Vendor Response'!A:E,3,FALSE)</f>
        <v>0</v>
      </c>
      <c r="O251" s="203" t="str">
        <f>IF(LEN(VLOOKUP(B251,'Analyst Report'!$A:$I,7,FALSE))=0,"",VLOOKUP(B251,'Analyst Report'!$A:$I,7,FALSE))</f>
        <v/>
      </c>
      <c r="P251" s="203">
        <f t="shared" si="20"/>
        <v>0</v>
      </c>
      <c r="Q251" s="203">
        <v>10</v>
      </c>
      <c r="R251" s="203">
        <f>IF(LEN(VLOOKUP(B251,'Analyst Report'!$A$30:$I$287,8,FALSE))=0,"",VLOOKUP(B251,'Analyst Report'!$A$30:$I$287,8,FALSE))</f>
        <v>10</v>
      </c>
      <c r="S251" s="203">
        <f t="shared" si="18"/>
        <v>10</v>
      </c>
      <c r="T251" s="203">
        <f t="shared" si="21"/>
        <v>0</v>
      </c>
      <c r="U251" s="202" t="s">
        <v>2400</v>
      </c>
      <c r="V251" s="202" t="s">
        <v>2400</v>
      </c>
      <c r="W251" s="202" t="s">
        <v>2400</v>
      </c>
      <c r="X251" s="202" t="s">
        <v>2400</v>
      </c>
      <c r="Y251" s="202" t="s">
        <v>2400</v>
      </c>
      <c r="Z251" s="202" t="s">
        <v>2400</v>
      </c>
      <c r="AA251" s="202" t="s">
        <v>2400</v>
      </c>
      <c r="AB251" s="202" t="s">
        <v>2400</v>
      </c>
    </row>
    <row r="252" spans="1:28" ht="105" x14ac:dyDescent="0.2">
      <c r="A252" s="210">
        <f t="shared" si="19"/>
        <v>235</v>
      </c>
      <c r="B252" s="211" t="s">
        <v>333</v>
      </c>
      <c r="C252" s="211" t="s">
        <v>58</v>
      </c>
      <c r="D252" s="211" t="str">
        <f>VLOOKUP(B252,'HECVAT - Full | Vendor Response'!A$3:D$319,4,TRUE)</f>
        <v>All output from these systems is sent to Instructure's centralized logging management system for further analysis and alert generation.</v>
      </c>
      <c r="E252" s="204" t="s">
        <v>3077</v>
      </c>
      <c r="F252" s="204" t="s">
        <v>2400</v>
      </c>
      <c r="G252" s="204"/>
      <c r="H252" s="212" t="s">
        <v>2400</v>
      </c>
      <c r="I252" s="212" t="s">
        <v>2400</v>
      </c>
      <c r="J252" s="205" t="str">
        <f t="shared" si="22"/>
        <v>FALSE</v>
      </c>
      <c r="K252" s="214">
        <v>1</v>
      </c>
      <c r="L252" s="205" t="s">
        <v>1774</v>
      </c>
      <c r="M252" s="203" t="s">
        <v>16</v>
      </c>
      <c r="N252" s="203">
        <f>VLOOKUP(B252,'HECVAT - Full | Vendor Response'!A:E,3,FALSE)</f>
        <v>0</v>
      </c>
      <c r="O252" s="203" t="str">
        <f>IF(LEN(VLOOKUP(B252,'Analyst Report'!$A:$I,7,FALSE))=0,"",VLOOKUP(B252,'Analyst Report'!$A:$I,7,FALSE))</f>
        <v/>
      </c>
      <c r="P252" s="203">
        <f t="shared" si="20"/>
        <v>0</v>
      </c>
      <c r="Q252" s="203">
        <v>10</v>
      </c>
      <c r="R252" s="203">
        <f>IF(LEN(VLOOKUP(B252,'Analyst Report'!$A$30:$I$287,8,FALSE))=0,"",VLOOKUP(B252,'Analyst Report'!$A$30:$I$287,8,FALSE))</f>
        <v>10</v>
      </c>
      <c r="S252" s="203">
        <f t="shared" si="18"/>
        <v>10</v>
      </c>
      <c r="T252" s="203">
        <f t="shared" si="21"/>
        <v>0</v>
      </c>
      <c r="U252" s="202" t="s">
        <v>2400</v>
      </c>
      <c r="V252" s="202" t="s">
        <v>2400</v>
      </c>
      <c r="W252" s="202" t="s">
        <v>2400</v>
      </c>
      <c r="X252" s="202" t="s">
        <v>2400</v>
      </c>
      <c r="Y252" s="202" t="s">
        <v>2400</v>
      </c>
      <c r="Z252" s="202" t="s">
        <v>2400</v>
      </c>
      <c r="AA252" s="202" t="s">
        <v>2400</v>
      </c>
      <c r="AB252" s="202" t="s">
        <v>2400</v>
      </c>
    </row>
    <row r="253" spans="1:28" ht="105" x14ac:dyDescent="0.2">
      <c r="A253" s="210">
        <f t="shared" si="19"/>
        <v>236</v>
      </c>
      <c r="B253" s="211" t="s">
        <v>334</v>
      </c>
      <c r="C253" s="211" t="s">
        <v>59</v>
      </c>
      <c r="D253" s="211" t="str">
        <f>VLOOKUP(B253,'HECVAT - Full | Vendor Response'!A$3:D$319,4,TRUE)</f>
        <v>All output from these systems is sent to Instructure's centralized logging management system for further analysis and alert generation.</v>
      </c>
      <c r="E253" s="204" t="s">
        <v>3077</v>
      </c>
      <c r="F253" s="204" t="s">
        <v>2400</v>
      </c>
      <c r="G253" s="204"/>
      <c r="H253" s="212" t="s">
        <v>2400</v>
      </c>
      <c r="I253" s="212" t="s">
        <v>2400</v>
      </c>
      <c r="J253" s="205" t="str">
        <f t="shared" si="22"/>
        <v>FALSE</v>
      </c>
      <c r="K253" s="214">
        <v>1</v>
      </c>
      <c r="L253" s="205" t="s">
        <v>1774</v>
      </c>
      <c r="M253" s="203" t="s">
        <v>16</v>
      </c>
      <c r="N253" s="203">
        <f>VLOOKUP(B253,'HECVAT - Full | Vendor Response'!A:E,3,FALSE)</f>
        <v>0</v>
      </c>
      <c r="O253" s="203" t="str">
        <f>IF(LEN(VLOOKUP(B253,'Analyst Report'!$A:$I,7,FALSE))=0,"",VLOOKUP(B253,'Analyst Report'!$A:$I,7,FALSE))</f>
        <v/>
      </c>
      <c r="P253" s="203">
        <f t="shared" si="20"/>
        <v>0</v>
      </c>
      <c r="Q253" s="203">
        <v>10</v>
      </c>
      <c r="R253" s="203">
        <f>IF(LEN(VLOOKUP(B253,'Analyst Report'!$A$30:$I$287,8,FALSE))=0,"",VLOOKUP(B253,'Analyst Report'!$A$30:$I$287,8,FALSE))</f>
        <v>10</v>
      </c>
      <c r="S253" s="203">
        <f t="shared" si="18"/>
        <v>10</v>
      </c>
      <c r="T253" s="203">
        <f t="shared" si="21"/>
        <v>0</v>
      </c>
      <c r="U253" s="202" t="s">
        <v>2400</v>
      </c>
      <c r="V253" s="202" t="s">
        <v>2400</v>
      </c>
      <c r="W253" s="202" t="s">
        <v>2400</v>
      </c>
      <c r="X253" s="202" t="s">
        <v>2400</v>
      </c>
      <c r="Y253" s="202" t="s">
        <v>2400</v>
      </c>
      <c r="Z253" s="202" t="s">
        <v>2400</v>
      </c>
      <c r="AA253" s="202" t="s">
        <v>2400</v>
      </c>
      <c r="AB253" s="202" t="s">
        <v>2400</v>
      </c>
    </row>
    <row r="254" spans="1:28" ht="105" x14ac:dyDescent="0.2">
      <c r="A254" s="210">
        <f t="shared" si="19"/>
        <v>237</v>
      </c>
      <c r="B254" s="211" t="s">
        <v>335</v>
      </c>
      <c r="C254" s="211" t="s">
        <v>60</v>
      </c>
      <c r="D254" s="211" t="str">
        <f>VLOOKUP(B254,'HECVAT - Full | Vendor Response'!A$3:D$319,4,TRUE)</f>
        <v>All output from these systems is sent to Instructure's centralized logging management system for further analysis and alert generation.</v>
      </c>
      <c r="E254" s="204" t="s">
        <v>3077</v>
      </c>
      <c r="F254" s="204" t="s">
        <v>2400</v>
      </c>
      <c r="G254" s="204"/>
      <c r="H254" s="212" t="s">
        <v>2400</v>
      </c>
      <c r="I254" s="212" t="s">
        <v>2400</v>
      </c>
      <c r="J254" s="205" t="str">
        <f t="shared" si="22"/>
        <v>TRUE</v>
      </c>
      <c r="K254" s="214">
        <v>1</v>
      </c>
      <c r="L254" s="205" t="s">
        <v>1774</v>
      </c>
      <c r="M254" s="203" t="s">
        <v>19</v>
      </c>
      <c r="N254" s="203">
        <f>VLOOKUP(B254,'HECVAT - Full | Vendor Response'!A:E,3,FALSE)</f>
        <v>0</v>
      </c>
      <c r="O254" s="203" t="str">
        <f>IF(LEN(VLOOKUP(B254,'Analyst Report'!$A:$I,7,FALSE))=0,"",VLOOKUP(B254,'Analyst Report'!$A:$I,7,FALSE))</f>
        <v/>
      </c>
      <c r="P254" s="203">
        <f t="shared" si="20"/>
        <v>0</v>
      </c>
      <c r="Q254" s="203">
        <v>25</v>
      </c>
      <c r="R254" s="203">
        <f>IF(LEN(VLOOKUP(B254,'Analyst Report'!$A$30:$I$287,8,FALSE))=0,"",VLOOKUP(B254,'Analyst Report'!$A$30:$I$287,8,FALSE))</f>
        <v>25</v>
      </c>
      <c r="S254" s="203">
        <f t="shared" si="18"/>
        <v>25</v>
      </c>
      <c r="T254" s="203">
        <f t="shared" si="21"/>
        <v>0</v>
      </c>
      <c r="U254" s="202" t="s">
        <v>2400</v>
      </c>
      <c r="V254" s="202" t="s">
        <v>2400</v>
      </c>
      <c r="W254" s="202" t="s">
        <v>2400</v>
      </c>
      <c r="X254" s="202" t="s">
        <v>2400</v>
      </c>
      <c r="Y254" s="202" t="s">
        <v>2400</v>
      </c>
      <c r="Z254" s="202" t="s">
        <v>2400</v>
      </c>
      <c r="AA254" s="202" t="s">
        <v>2400</v>
      </c>
      <c r="AB254" s="202" t="s">
        <v>2400</v>
      </c>
    </row>
    <row r="255" spans="1:28" ht="105" x14ac:dyDescent="0.2">
      <c r="A255" s="210">
        <f t="shared" si="19"/>
        <v>238</v>
      </c>
      <c r="B255" s="211" t="s">
        <v>336</v>
      </c>
      <c r="C255" s="211" t="s">
        <v>2273</v>
      </c>
      <c r="D255" s="211" t="str">
        <f>VLOOKUP(B255,'HECVAT - Full | Vendor Response'!A$3:D$319,4,TRUE)</f>
        <v>All output from these systems is sent to Instructure's centralized logging management system for further analysis and alert generation.</v>
      </c>
      <c r="E255" s="204" t="s">
        <v>3077</v>
      </c>
      <c r="F255" s="204" t="s">
        <v>2400</v>
      </c>
      <c r="G255" s="204"/>
      <c r="H255" s="212" t="s">
        <v>2400</v>
      </c>
      <c r="I255" s="212" t="s">
        <v>2400</v>
      </c>
      <c r="J255" s="205" t="str">
        <f t="shared" si="22"/>
        <v>TRUE</v>
      </c>
      <c r="K255" s="214">
        <v>1</v>
      </c>
      <c r="L255" s="205" t="s">
        <v>1774</v>
      </c>
      <c r="M255" s="203" t="s">
        <v>19</v>
      </c>
      <c r="N255" s="203">
        <f>VLOOKUP(B255,'HECVAT - Full | Vendor Response'!A:E,3,FALSE)</f>
        <v>0</v>
      </c>
      <c r="O255" s="203" t="str">
        <f>IF(LEN(VLOOKUP(B255,'Analyst Report'!$A:$I,7,FALSE))=0,"",VLOOKUP(B255,'Analyst Report'!$A:$I,7,FALSE))</f>
        <v/>
      </c>
      <c r="P255" s="203">
        <f t="shared" si="20"/>
        <v>0</v>
      </c>
      <c r="Q255" s="203">
        <v>25</v>
      </c>
      <c r="R255" s="203">
        <f>IF(LEN(VLOOKUP(B255,'Analyst Report'!$A$30:$I$287,8,FALSE))=0,"",VLOOKUP(B255,'Analyst Report'!$A$30:$I$287,8,FALSE))</f>
        <v>25</v>
      </c>
      <c r="S255" s="203">
        <f t="shared" si="18"/>
        <v>25</v>
      </c>
      <c r="T255" s="203">
        <f t="shared" si="21"/>
        <v>0</v>
      </c>
      <c r="U255" s="202" t="s">
        <v>2400</v>
      </c>
      <c r="V255" s="202" t="s">
        <v>2400</v>
      </c>
      <c r="W255" s="202" t="s">
        <v>2400</v>
      </c>
      <c r="X255" s="202" t="s">
        <v>2400</v>
      </c>
      <c r="Y255" s="202" t="s">
        <v>2400</v>
      </c>
      <c r="Z255" s="202" t="s">
        <v>2400</v>
      </c>
      <c r="AA255" s="202" t="s">
        <v>2400</v>
      </c>
      <c r="AB255" s="202" t="s">
        <v>2400</v>
      </c>
    </row>
    <row r="256" spans="1:28" ht="105" x14ac:dyDescent="0.2">
      <c r="A256" s="210">
        <f t="shared" si="19"/>
        <v>239</v>
      </c>
      <c r="B256" s="211" t="s">
        <v>337</v>
      </c>
      <c r="C256" s="211" t="s">
        <v>61</v>
      </c>
      <c r="D256" s="211" t="str">
        <f>VLOOKUP(B256,'HECVAT - Full | Vendor Response'!A$3:D$319,4,TRUE)</f>
        <v>All output from these systems is sent to Instructure's centralized logging management system for further analysis and alert generation.</v>
      </c>
      <c r="E256" s="204" t="s">
        <v>3077</v>
      </c>
      <c r="F256" s="204" t="s">
        <v>2400</v>
      </c>
      <c r="G256" s="204"/>
      <c r="H256" s="212" t="s">
        <v>2400</v>
      </c>
      <c r="I256" s="212" t="s">
        <v>2400</v>
      </c>
      <c r="J256" s="205" t="str">
        <f t="shared" si="22"/>
        <v>FALSE</v>
      </c>
      <c r="K256" s="214">
        <v>1</v>
      </c>
      <c r="L256" s="205" t="s">
        <v>1774</v>
      </c>
      <c r="M256" s="203" t="s">
        <v>16</v>
      </c>
      <c r="N256" s="203">
        <f>VLOOKUP(B256,'HECVAT - Full | Vendor Response'!A:E,3,FALSE)</f>
        <v>0</v>
      </c>
      <c r="O256" s="203" t="str">
        <f>IF(LEN(VLOOKUP(B256,'Analyst Report'!$A:$I,7,FALSE))=0,"",VLOOKUP(B256,'Analyst Report'!$A:$I,7,FALSE))</f>
        <v/>
      </c>
      <c r="P256" s="203">
        <f t="shared" si="20"/>
        <v>0</v>
      </c>
      <c r="Q256" s="203">
        <v>15</v>
      </c>
      <c r="R256" s="203">
        <f>IF(LEN(VLOOKUP(B256,'Analyst Report'!$A$30:$I$287,8,FALSE))=0,"",VLOOKUP(B256,'Analyst Report'!$A$30:$I$287,8,FALSE))</f>
        <v>15</v>
      </c>
      <c r="S256" s="203">
        <f t="shared" si="18"/>
        <v>15</v>
      </c>
      <c r="T256" s="203">
        <f t="shared" si="21"/>
        <v>0</v>
      </c>
      <c r="U256" s="202" t="s">
        <v>2400</v>
      </c>
      <c r="V256" s="202" t="s">
        <v>2400</v>
      </c>
      <c r="W256" s="202" t="s">
        <v>2400</v>
      </c>
      <c r="X256" s="202" t="s">
        <v>2400</v>
      </c>
      <c r="Y256" s="202" t="s">
        <v>2400</v>
      </c>
      <c r="Z256" s="202" t="s">
        <v>2400</v>
      </c>
      <c r="AA256" s="202" t="s">
        <v>2400</v>
      </c>
      <c r="AB256" s="202" t="s">
        <v>2400</v>
      </c>
    </row>
    <row r="257" spans="1:28" ht="15" thickBot="1" x14ac:dyDescent="0.25">
      <c r="A257" s="223"/>
      <c r="B257" s="224"/>
      <c r="C257" s="223"/>
      <c r="D257" s="224"/>
      <c r="E257" s="223"/>
      <c r="F257" s="223"/>
      <c r="G257" s="223"/>
      <c r="H257" s="225"/>
      <c r="I257" s="225"/>
      <c r="J257" s="223"/>
      <c r="K257" s="226"/>
      <c r="L257" s="223"/>
      <c r="M257" s="223"/>
      <c r="N257" s="223"/>
      <c r="O257" s="223"/>
      <c r="P257" s="223"/>
      <c r="Q257" s="223"/>
      <c r="R257" s="223"/>
      <c r="S257" s="223"/>
      <c r="T257" s="223"/>
      <c r="U257" s="223"/>
      <c r="V257" s="223"/>
      <c r="W257" s="223"/>
      <c r="X257" s="223"/>
      <c r="Y257" s="223"/>
      <c r="Z257" s="223"/>
      <c r="AA257" s="223"/>
      <c r="AB257" s="223"/>
    </row>
    <row r="258" spans="1:28" ht="15" thickBot="1" x14ac:dyDescent="0.25">
      <c r="A258" s="223"/>
      <c r="B258" s="227"/>
      <c r="C258" s="223"/>
      <c r="D258" s="227"/>
      <c r="E258" s="223"/>
      <c r="F258" s="223"/>
      <c r="G258" s="223"/>
      <c r="H258" s="225"/>
      <c r="I258" s="225"/>
      <c r="J258" s="223"/>
      <c r="K258" s="226"/>
      <c r="L258" s="223"/>
      <c r="M258" s="223"/>
      <c r="N258" s="223"/>
      <c r="O258" s="223"/>
      <c r="P258" s="223"/>
      <c r="Q258" s="223"/>
      <c r="R258" s="223"/>
      <c r="S258" s="223"/>
      <c r="T258" s="223"/>
      <c r="U258" s="223"/>
      <c r="V258" s="223"/>
      <c r="W258" s="223"/>
      <c r="X258" s="223"/>
      <c r="Y258" s="223"/>
      <c r="Z258" s="223"/>
      <c r="AA258" s="223"/>
      <c r="AB258" s="223"/>
    </row>
    <row r="259" spans="1:28" ht="15" thickBot="1" x14ac:dyDescent="0.25">
      <c r="A259" s="223"/>
      <c r="B259" s="227"/>
      <c r="C259" s="223"/>
      <c r="D259" s="227"/>
      <c r="E259" s="223"/>
      <c r="F259" s="223"/>
      <c r="G259" s="223"/>
      <c r="H259" s="225"/>
      <c r="I259" s="225"/>
      <c r="J259" s="223"/>
      <c r="K259" s="226"/>
      <c r="L259" s="223"/>
      <c r="M259" s="223"/>
      <c r="N259" s="223"/>
      <c r="O259" s="223"/>
      <c r="P259" s="223"/>
      <c r="Q259" s="223"/>
      <c r="R259" s="223"/>
      <c r="S259" s="223"/>
      <c r="T259" s="223"/>
      <c r="U259" s="223"/>
      <c r="V259" s="223"/>
      <c r="W259" s="223"/>
      <c r="X259" s="223"/>
      <c r="Y259" s="223"/>
      <c r="Z259" s="223"/>
      <c r="AA259" s="223"/>
      <c r="AB259" s="223"/>
    </row>
    <row r="260" spans="1:28" ht="15" thickBot="1" x14ac:dyDescent="0.25">
      <c r="A260" s="223"/>
      <c r="B260" s="227"/>
      <c r="C260" s="223"/>
      <c r="D260" s="227"/>
      <c r="E260" s="223"/>
      <c r="F260" s="223"/>
      <c r="G260" s="223"/>
      <c r="H260" s="225"/>
      <c r="I260" s="225"/>
      <c r="J260" s="223"/>
      <c r="K260" s="226"/>
      <c r="L260" s="223"/>
      <c r="M260" s="223"/>
      <c r="N260" s="223"/>
      <c r="O260" s="223"/>
      <c r="P260" s="223"/>
      <c r="Q260" s="223"/>
      <c r="R260" s="223"/>
      <c r="S260" s="223"/>
      <c r="T260" s="223"/>
      <c r="U260" s="223"/>
      <c r="V260" s="223"/>
      <c r="W260" s="223"/>
      <c r="X260" s="223"/>
      <c r="Y260" s="223"/>
      <c r="Z260" s="223"/>
      <c r="AA260" s="223"/>
      <c r="AB260" s="223"/>
    </row>
    <row r="261" spans="1:28" ht="15" thickBot="1" x14ac:dyDescent="0.25">
      <c r="A261" s="223"/>
      <c r="B261" s="227"/>
      <c r="C261" s="223"/>
      <c r="D261" s="227"/>
      <c r="E261" s="223"/>
      <c r="F261" s="223"/>
      <c r="G261" s="223"/>
      <c r="H261" s="225"/>
      <c r="I261" s="225"/>
      <c r="J261" s="223"/>
      <c r="K261" s="226"/>
      <c r="L261" s="223"/>
      <c r="M261" s="223"/>
      <c r="N261" s="223"/>
      <c r="O261" s="223"/>
      <c r="P261" s="223"/>
      <c r="Q261" s="223"/>
      <c r="R261" s="223"/>
      <c r="S261" s="223"/>
      <c r="T261" s="223"/>
      <c r="U261" s="223"/>
      <c r="V261" s="223"/>
      <c r="W261" s="223"/>
      <c r="X261" s="223"/>
      <c r="Y261" s="223"/>
      <c r="Z261" s="223"/>
      <c r="AA261" s="223"/>
      <c r="AB261" s="223"/>
    </row>
    <row r="262" spans="1:28" ht="15" thickBot="1" x14ac:dyDescent="0.25">
      <c r="A262" s="223"/>
      <c r="B262" s="227"/>
      <c r="C262" s="223"/>
      <c r="D262" s="227"/>
      <c r="E262" s="223"/>
      <c r="F262" s="223"/>
      <c r="G262" s="223"/>
      <c r="H262" s="225"/>
      <c r="I262" s="225"/>
      <c r="J262" s="223"/>
      <c r="K262" s="226"/>
      <c r="L262" s="223"/>
      <c r="M262" s="223"/>
      <c r="N262" s="223"/>
      <c r="O262" s="223"/>
      <c r="P262" s="223"/>
      <c r="Q262" s="223"/>
      <c r="R262" s="223"/>
      <c r="S262" s="223"/>
      <c r="T262" s="223"/>
      <c r="U262" s="223"/>
      <c r="V262" s="223"/>
      <c r="W262" s="223"/>
      <c r="X262" s="223"/>
      <c r="Y262" s="223"/>
      <c r="Z262" s="223"/>
      <c r="AA262" s="223"/>
      <c r="AB262" s="223"/>
    </row>
    <row r="263" spans="1:28" ht="15" thickBot="1" x14ac:dyDescent="0.25">
      <c r="A263" s="223"/>
      <c r="B263" s="227"/>
      <c r="C263" s="223"/>
      <c r="D263" s="227"/>
      <c r="E263" s="223"/>
      <c r="F263" s="223"/>
      <c r="G263" s="223"/>
      <c r="H263" s="225"/>
      <c r="I263" s="225"/>
      <c r="J263" s="223"/>
      <c r="K263" s="226"/>
      <c r="L263" s="223"/>
      <c r="M263" s="223"/>
      <c r="N263" s="223"/>
      <c r="O263" s="223"/>
      <c r="P263" s="223"/>
      <c r="Q263" s="223"/>
      <c r="R263" s="223"/>
      <c r="S263" s="223"/>
      <c r="T263" s="223"/>
      <c r="U263" s="223"/>
      <c r="V263" s="223"/>
      <c r="W263" s="223"/>
      <c r="X263" s="223"/>
      <c r="Y263" s="223"/>
      <c r="Z263" s="223"/>
      <c r="AA263" s="223"/>
      <c r="AB263" s="223"/>
    </row>
    <row r="264" spans="1:28" ht="15" thickBot="1" x14ac:dyDescent="0.25">
      <c r="A264" s="223"/>
      <c r="B264" s="227"/>
      <c r="C264" s="223"/>
      <c r="D264" s="227"/>
      <c r="E264" s="223"/>
      <c r="F264" s="223"/>
      <c r="G264" s="223"/>
      <c r="H264" s="225"/>
      <c r="I264" s="225"/>
      <c r="J264" s="223"/>
      <c r="K264" s="226"/>
      <c r="L264" s="223"/>
      <c r="M264" s="223"/>
      <c r="N264" s="223"/>
      <c r="O264" s="223"/>
      <c r="P264" s="223"/>
      <c r="Q264" s="223"/>
      <c r="R264" s="223"/>
      <c r="S264" s="223"/>
      <c r="T264" s="223"/>
      <c r="U264" s="223"/>
      <c r="V264" s="223"/>
      <c r="W264" s="223"/>
      <c r="X264" s="223"/>
      <c r="Y264" s="223"/>
      <c r="Z264" s="223"/>
      <c r="AA264" s="223"/>
      <c r="AB264" s="223"/>
    </row>
    <row r="265" spans="1:28" ht="15" thickBot="1" x14ac:dyDescent="0.25">
      <c r="A265" s="223"/>
      <c r="B265" s="227"/>
      <c r="C265" s="223"/>
      <c r="D265" s="227"/>
      <c r="E265" s="223"/>
      <c r="F265" s="223"/>
      <c r="G265" s="223"/>
      <c r="H265" s="225"/>
      <c r="I265" s="225"/>
      <c r="J265" s="223"/>
      <c r="K265" s="226"/>
      <c r="L265" s="223"/>
      <c r="M265" s="223"/>
      <c r="N265" s="223"/>
      <c r="O265" s="223"/>
      <c r="P265" s="223"/>
      <c r="Q265" s="223"/>
      <c r="R265" s="223"/>
      <c r="S265" s="223"/>
      <c r="T265" s="223"/>
      <c r="U265" s="223"/>
      <c r="V265" s="223"/>
      <c r="W265" s="223"/>
      <c r="X265" s="223"/>
      <c r="Y265" s="223"/>
      <c r="Z265" s="223"/>
      <c r="AA265" s="223"/>
      <c r="AB265" s="223"/>
    </row>
    <row r="266" spans="1:28" ht="15" thickBot="1" x14ac:dyDescent="0.25">
      <c r="A266" s="223"/>
      <c r="B266" s="227"/>
      <c r="C266" s="223"/>
      <c r="D266" s="227"/>
      <c r="E266" s="223"/>
      <c r="F266" s="223"/>
      <c r="G266" s="223"/>
      <c r="H266" s="225"/>
      <c r="I266" s="225"/>
      <c r="J266" s="223"/>
      <c r="K266" s="226"/>
      <c r="L266" s="223"/>
      <c r="M266" s="223"/>
      <c r="N266" s="223"/>
      <c r="O266" s="223"/>
      <c r="P266" s="223"/>
      <c r="Q266" s="223"/>
      <c r="R266" s="223"/>
      <c r="S266" s="223"/>
      <c r="T266" s="223"/>
      <c r="U266" s="223"/>
      <c r="V266" s="223"/>
      <c r="W266" s="223"/>
      <c r="X266" s="223"/>
      <c r="Y266" s="223"/>
      <c r="Z266" s="223"/>
      <c r="AA266" s="223"/>
      <c r="AB266" s="223"/>
    </row>
    <row r="267" spans="1:28" ht="15" thickBot="1" x14ac:dyDescent="0.25">
      <c r="A267" s="223"/>
      <c r="B267" s="227"/>
      <c r="C267" s="223"/>
      <c r="D267" s="227"/>
      <c r="E267" s="223"/>
      <c r="F267" s="223"/>
      <c r="G267" s="223"/>
      <c r="H267" s="225"/>
      <c r="I267" s="225"/>
      <c r="J267" s="223"/>
      <c r="K267" s="226"/>
      <c r="L267" s="223"/>
      <c r="M267" s="223"/>
      <c r="N267" s="223"/>
      <c r="O267" s="223"/>
      <c r="P267" s="223"/>
      <c r="Q267" s="223"/>
      <c r="R267" s="223"/>
      <c r="S267" s="223"/>
      <c r="T267" s="223"/>
      <c r="U267" s="223"/>
      <c r="V267" s="223"/>
      <c r="W267" s="223"/>
      <c r="X267" s="223"/>
      <c r="Y267" s="223"/>
      <c r="Z267" s="223"/>
      <c r="AA267" s="223"/>
      <c r="AB267" s="223"/>
    </row>
    <row r="268" spans="1:28" ht="15" thickBot="1" x14ac:dyDescent="0.25">
      <c r="A268" s="223"/>
      <c r="B268" s="227"/>
      <c r="C268" s="223"/>
      <c r="D268" s="227"/>
      <c r="E268" s="223"/>
      <c r="F268" s="223"/>
      <c r="G268" s="223"/>
      <c r="H268" s="225"/>
      <c r="I268" s="225"/>
      <c r="J268" s="223"/>
      <c r="K268" s="226"/>
      <c r="L268" s="223"/>
      <c r="M268" s="223"/>
      <c r="N268" s="223"/>
      <c r="O268" s="223"/>
      <c r="P268" s="223"/>
      <c r="Q268" s="223"/>
      <c r="R268" s="223"/>
      <c r="S268" s="223"/>
      <c r="T268" s="223"/>
      <c r="U268" s="223"/>
      <c r="V268" s="223"/>
      <c r="W268" s="223"/>
      <c r="X268" s="223"/>
      <c r="Y268" s="223"/>
      <c r="Z268" s="223"/>
      <c r="AA268" s="223"/>
      <c r="AB268" s="223"/>
    </row>
    <row r="269" spans="1:28" ht="15" thickBot="1" x14ac:dyDescent="0.25">
      <c r="A269" s="223"/>
      <c r="B269" s="227"/>
      <c r="C269" s="223"/>
      <c r="D269" s="227"/>
      <c r="E269" s="223"/>
      <c r="F269" s="223"/>
      <c r="G269" s="223"/>
      <c r="H269" s="225"/>
      <c r="I269" s="225"/>
      <c r="J269" s="223"/>
      <c r="K269" s="226"/>
      <c r="L269" s="223"/>
      <c r="M269" s="223"/>
      <c r="N269" s="223"/>
      <c r="O269" s="223"/>
      <c r="P269" s="223"/>
      <c r="Q269" s="223"/>
      <c r="R269" s="223"/>
      <c r="S269" s="223"/>
      <c r="T269" s="223"/>
      <c r="U269" s="223"/>
      <c r="V269" s="223"/>
      <c r="W269" s="223"/>
      <c r="X269" s="223"/>
      <c r="Y269" s="223"/>
      <c r="Z269" s="223"/>
      <c r="AA269" s="223"/>
      <c r="AB269" s="223"/>
    </row>
    <row r="270" spans="1:28" ht="15" thickBot="1" x14ac:dyDescent="0.25">
      <c r="A270" s="223"/>
      <c r="B270" s="227"/>
      <c r="C270" s="223"/>
      <c r="D270" s="227"/>
      <c r="E270" s="223"/>
      <c r="F270" s="223"/>
      <c r="G270" s="223"/>
      <c r="H270" s="225"/>
      <c r="I270" s="225"/>
      <c r="J270" s="223"/>
      <c r="K270" s="226"/>
      <c r="L270" s="223"/>
      <c r="M270" s="223"/>
      <c r="N270" s="223"/>
      <c r="O270" s="223"/>
      <c r="P270" s="223"/>
      <c r="Q270" s="223"/>
      <c r="R270" s="223"/>
      <c r="S270" s="223"/>
      <c r="T270" s="223"/>
      <c r="U270" s="223"/>
      <c r="V270" s="223"/>
      <c r="W270" s="223"/>
      <c r="X270" s="223"/>
      <c r="Y270" s="223"/>
      <c r="Z270" s="223"/>
      <c r="AA270" s="223"/>
      <c r="AB270" s="223"/>
    </row>
    <row r="271" spans="1:28" ht="15" thickBot="1" x14ac:dyDescent="0.25">
      <c r="A271" s="223"/>
      <c r="B271" s="227"/>
      <c r="C271" s="223"/>
      <c r="D271" s="227"/>
      <c r="E271" s="223"/>
      <c r="F271" s="223"/>
      <c r="G271" s="223"/>
      <c r="H271" s="225"/>
      <c r="I271" s="225"/>
      <c r="J271" s="223"/>
      <c r="K271" s="226"/>
      <c r="L271" s="223"/>
      <c r="M271" s="223"/>
      <c r="N271" s="223"/>
      <c r="O271" s="223"/>
      <c r="P271" s="223"/>
      <c r="Q271" s="223"/>
      <c r="R271" s="223"/>
      <c r="S271" s="223"/>
      <c r="T271" s="223"/>
      <c r="U271" s="223"/>
      <c r="V271" s="223"/>
      <c r="W271" s="223"/>
      <c r="X271" s="223"/>
      <c r="Y271" s="223"/>
      <c r="Z271" s="223"/>
      <c r="AA271" s="223"/>
      <c r="AB271" s="223"/>
    </row>
    <row r="272" spans="1:28" ht="15" thickBot="1" x14ac:dyDescent="0.25">
      <c r="A272" s="223"/>
      <c r="B272" s="227"/>
      <c r="C272" s="223"/>
      <c r="D272" s="227"/>
      <c r="E272" s="223"/>
      <c r="F272" s="223"/>
      <c r="G272" s="223"/>
      <c r="H272" s="225"/>
      <c r="I272" s="225"/>
      <c r="J272" s="223"/>
      <c r="K272" s="226"/>
      <c r="L272" s="223"/>
      <c r="M272" s="223"/>
      <c r="N272" s="223"/>
      <c r="O272" s="223"/>
      <c r="P272" s="223"/>
      <c r="Q272" s="223"/>
      <c r="R272" s="223"/>
      <c r="S272" s="223"/>
      <c r="T272" s="223"/>
      <c r="U272" s="223"/>
      <c r="V272" s="223"/>
      <c r="W272" s="223"/>
      <c r="X272" s="223"/>
      <c r="Y272" s="223"/>
      <c r="Z272" s="223"/>
      <c r="AA272" s="223"/>
      <c r="AB272" s="223"/>
    </row>
    <row r="273" spans="1:28" ht="15" thickBot="1" x14ac:dyDescent="0.25">
      <c r="A273" s="223"/>
      <c r="B273" s="227"/>
      <c r="C273" s="223"/>
      <c r="D273" s="227"/>
      <c r="E273" s="223"/>
      <c r="F273" s="223"/>
      <c r="G273" s="223"/>
      <c r="H273" s="225"/>
      <c r="I273" s="225"/>
      <c r="J273" s="223"/>
      <c r="K273" s="226"/>
      <c r="L273" s="223"/>
      <c r="M273" s="223"/>
      <c r="N273" s="223"/>
      <c r="O273" s="223"/>
      <c r="P273" s="223"/>
      <c r="Q273" s="223"/>
      <c r="R273" s="223"/>
      <c r="S273" s="223"/>
      <c r="T273" s="223"/>
      <c r="U273" s="223"/>
      <c r="V273" s="223"/>
      <c r="W273" s="223"/>
      <c r="X273" s="223"/>
      <c r="Y273" s="223"/>
      <c r="Z273" s="223"/>
      <c r="AA273" s="223"/>
      <c r="AB273" s="223"/>
    </row>
    <row r="274" spans="1:28" ht="15" thickBot="1" x14ac:dyDescent="0.25">
      <c r="A274" s="223"/>
      <c r="B274" s="227"/>
      <c r="C274" s="223"/>
      <c r="D274" s="227"/>
      <c r="E274" s="223"/>
      <c r="F274" s="223"/>
      <c r="G274" s="223"/>
      <c r="H274" s="225"/>
      <c r="I274" s="225"/>
      <c r="J274" s="223"/>
      <c r="K274" s="226"/>
      <c r="L274" s="223"/>
      <c r="M274" s="223"/>
      <c r="N274" s="223"/>
      <c r="O274" s="223"/>
      <c r="P274" s="223"/>
      <c r="Q274" s="223"/>
      <c r="R274" s="223"/>
      <c r="S274" s="223"/>
      <c r="T274" s="223"/>
      <c r="U274" s="223"/>
      <c r="V274" s="223"/>
      <c r="W274" s="223"/>
      <c r="X274" s="223"/>
      <c r="Y274" s="223"/>
      <c r="Z274" s="223"/>
      <c r="AA274" s="223"/>
      <c r="AB274" s="223"/>
    </row>
    <row r="275" spans="1:28" ht="15" thickBot="1" x14ac:dyDescent="0.25">
      <c r="A275" s="223"/>
      <c r="B275" s="227"/>
      <c r="C275" s="223"/>
      <c r="D275" s="227"/>
      <c r="E275" s="223"/>
      <c r="F275" s="223"/>
      <c r="G275" s="223"/>
      <c r="H275" s="225"/>
      <c r="I275" s="225"/>
      <c r="J275" s="223"/>
      <c r="K275" s="226"/>
      <c r="L275" s="223"/>
      <c r="M275" s="223"/>
      <c r="N275" s="223"/>
      <c r="O275" s="223"/>
      <c r="P275" s="223"/>
      <c r="Q275" s="223"/>
      <c r="R275" s="223"/>
      <c r="S275" s="223"/>
      <c r="T275" s="223"/>
      <c r="U275" s="223"/>
      <c r="V275" s="223"/>
      <c r="W275" s="223"/>
      <c r="X275" s="223"/>
      <c r="Y275" s="223"/>
      <c r="Z275" s="223"/>
      <c r="AA275" s="223"/>
      <c r="AB275" s="223"/>
    </row>
    <row r="276" spans="1:28" ht="15" thickBot="1" x14ac:dyDescent="0.25">
      <c r="A276" s="223"/>
      <c r="B276" s="227"/>
      <c r="C276" s="223"/>
      <c r="D276" s="227"/>
      <c r="E276" s="223"/>
      <c r="F276" s="223"/>
      <c r="G276" s="223"/>
      <c r="H276" s="225"/>
      <c r="I276" s="225"/>
      <c r="J276" s="223"/>
      <c r="K276" s="226"/>
      <c r="L276" s="223"/>
      <c r="M276" s="223"/>
      <c r="N276" s="223"/>
      <c r="O276" s="223"/>
      <c r="P276" s="223"/>
      <c r="Q276" s="223"/>
      <c r="R276" s="223"/>
      <c r="S276" s="223"/>
      <c r="T276" s="223"/>
      <c r="U276" s="223"/>
      <c r="V276" s="223"/>
      <c r="W276" s="223"/>
      <c r="X276" s="223"/>
      <c r="Y276" s="223"/>
      <c r="Z276" s="223"/>
      <c r="AA276" s="223"/>
      <c r="AB276" s="223"/>
    </row>
    <row r="277" spans="1:28" ht="15" thickBot="1" x14ac:dyDescent="0.25">
      <c r="A277" s="223"/>
      <c r="B277" s="227"/>
      <c r="C277" s="223"/>
      <c r="D277" s="227"/>
      <c r="E277" s="223"/>
      <c r="F277" s="223"/>
      <c r="G277" s="223"/>
      <c r="H277" s="225"/>
      <c r="I277" s="225"/>
      <c r="J277" s="223"/>
      <c r="K277" s="226"/>
      <c r="L277" s="223"/>
      <c r="M277" s="223"/>
      <c r="N277" s="223"/>
      <c r="O277" s="223"/>
      <c r="P277" s="223"/>
      <c r="Q277" s="223"/>
      <c r="R277" s="223"/>
      <c r="S277" s="223"/>
      <c r="T277" s="223"/>
      <c r="U277" s="223"/>
      <c r="V277" s="223"/>
      <c r="W277" s="223"/>
      <c r="X277" s="223"/>
      <c r="Y277" s="223"/>
      <c r="Z277" s="223"/>
      <c r="AA277" s="223"/>
      <c r="AB277" s="223"/>
    </row>
    <row r="278" spans="1:28" ht="15" thickBot="1" x14ac:dyDescent="0.25">
      <c r="A278" s="223"/>
      <c r="B278" s="227"/>
      <c r="C278" s="223"/>
      <c r="D278" s="227"/>
      <c r="E278" s="223"/>
      <c r="F278" s="223"/>
      <c r="G278" s="223"/>
      <c r="H278" s="225"/>
      <c r="I278" s="225"/>
      <c r="J278" s="223"/>
      <c r="K278" s="226"/>
      <c r="L278" s="223"/>
      <c r="M278" s="223"/>
      <c r="N278" s="223"/>
      <c r="O278" s="223"/>
      <c r="P278" s="223"/>
      <c r="Q278" s="223"/>
      <c r="R278" s="223"/>
      <c r="S278" s="223"/>
      <c r="T278" s="223"/>
      <c r="U278" s="223"/>
      <c r="V278" s="223"/>
      <c r="W278" s="223"/>
      <c r="X278" s="223"/>
      <c r="Y278" s="223"/>
      <c r="Z278" s="223"/>
      <c r="AA278" s="223"/>
      <c r="AB278" s="223"/>
    </row>
    <row r="279" spans="1:28" ht="15" thickBot="1" x14ac:dyDescent="0.25">
      <c r="A279" s="223"/>
      <c r="B279" s="227"/>
      <c r="C279" s="223"/>
      <c r="D279" s="227"/>
      <c r="E279" s="223"/>
      <c r="F279" s="223"/>
      <c r="G279" s="223"/>
      <c r="H279" s="225"/>
      <c r="I279" s="225"/>
      <c r="J279" s="223"/>
      <c r="K279" s="226"/>
      <c r="L279" s="223"/>
      <c r="M279" s="223"/>
      <c r="N279" s="223"/>
      <c r="O279" s="223"/>
      <c r="P279" s="223"/>
      <c r="Q279" s="223"/>
      <c r="R279" s="223"/>
      <c r="S279" s="223"/>
      <c r="T279" s="223"/>
      <c r="U279" s="223"/>
      <c r="V279" s="223"/>
      <c r="W279" s="223"/>
      <c r="X279" s="223"/>
      <c r="Y279" s="223"/>
      <c r="Z279" s="223"/>
      <c r="AA279" s="223"/>
      <c r="AB279" s="223"/>
    </row>
    <row r="280" spans="1:28" ht="15" thickBot="1" x14ac:dyDescent="0.25">
      <c r="A280" s="223"/>
      <c r="B280" s="227"/>
      <c r="C280" s="223"/>
      <c r="D280" s="227"/>
      <c r="E280" s="223"/>
      <c r="F280" s="223"/>
      <c r="G280" s="223"/>
      <c r="H280" s="225"/>
      <c r="I280" s="225"/>
      <c r="J280" s="223"/>
      <c r="K280" s="226"/>
      <c r="L280" s="223"/>
      <c r="M280" s="223"/>
      <c r="N280" s="223"/>
      <c r="O280" s="223"/>
      <c r="P280" s="223"/>
      <c r="Q280" s="223"/>
      <c r="R280" s="223"/>
      <c r="S280" s="223"/>
      <c r="T280" s="223"/>
      <c r="U280" s="223"/>
      <c r="V280" s="223"/>
      <c r="W280" s="223"/>
      <c r="X280" s="223"/>
      <c r="Y280" s="223"/>
      <c r="Z280" s="223"/>
      <c r="AA280" s="223"/>
      <c r="AB280" s="223"/>
    </row>
    <row r="281" spans="1:28" ht="15" thickBot="1" x14ac:dyDescent="0.25">
      <c r="A281" s="223"/>
      <c r="B281" s="227"/>
      <c r="C281" s="223"/>
      <c r="D281" s="227"/>
      <c r="E281" s="223"/>
      <c r="F281" s="223"/>
      <c r="G281" s="223"/>
      <c r="H281" s="225"/>
      <c r="I281" s="225"/>
      <c r="J281" s="223"/>
      <c r="K281" s="226"/>
      <c r="L281" s="223"/>
      <c r="M281" s="223"/>
      <c r="N281" s="223"/>
      <c r="O281" s="223"/>
      <c r="P281" s="223"/>
      <c r="Q281" s="223"/>
      <c r="R281" s="223"/>
      <c r="S281" s="223"/>
      <c r="T281" s="223"/>
      <c r="U281" s="223"/>
      <c r="V281" s="223"/>
      <c r="W281" s="223"/>
      <c r="X281" s="223"/>
      <c r="Y281" s="223"/>
      <c r="Z281" s="223"/>
      <c r="AA281" s="223"/>
      <c r="AB281" s="223"/>
    </row>
    <row r="282" spans="1:28" ht="15" thickBot="1" x14ac:dyDescent="0.25">
      <c r="A282" s="223"/>
      <c r="B282" s="227"/>
      <c r="C282" s="223"/>
      <c r="D282" s="227"/>
      <c r="E282" s="223"/>
      <c r="F282" s="223"/>
      <c r="G282" s="223"/>
      <c r="H282" s="225"/>
      <c r="I282" s="225"/>
      <c r="J282" s="223"/>
      <c r="K282" s="226"/>
      <c r="L282" s="223"/>
      <c r="M282" s="223"/>
      <c r="N282" s="223"/>
      <c r="O282" s="223"/>
      <c r="P282" s="223"/>
      <c r="Q282" s="223"/>
      <c r="R282" s="223"/>
      <c r="S282" s="223"/>
      <c r="T282" s="223"/>
      <c r="U282" s="223"/>
      <c r="V282" s="223"/>
      <c r="W282" s="223"/>
      <c r="X282" s="223"/>
      <c r="Y282" s="223"/>
      <c r="Z282" s="223"/>
      <c r="AA282" s="223"/>
      <c r="AB282" s="223"/>
    </row>
    <row r="283" spans="1:28" ht="15" thickBot="1" x14ac:dyDescent="0.25">
      <c r="A283" s="223"/>
      <c r="B283" s="227"/>
      <c r="C283" s="223"/>
      <c r="D283" s="227"/>
      <c r="E283" s="223"/>
      <c r="F283" s="223"/>
      <c r="G283" s="223"/>
      <c r="H283" s="225"/>
      <c r="I283" s="225"/>
      <c r="J283" s="223"/>
      <c r="K283" s="226"/>
      <c r="L283" s="223"/>
      <c r="M283" s="223"/>
      <c r="N283" s="223"/>
      <c r="O283" s="223"/>
      <c r="P283" s="223"/>
      <c r="Q283" s="223"/>
      <c r="R283" s="223"/>
      <c r="S283" s="223"/>
      <c r="T283" s="223"/>
      <c r="U283" s="223"/>
      <c r="V283" s="223"/>
      <c r="W283" s="223"/>
      <c r="X283" s="223"/>
      <c r="Y283" s="223"/>
      <c r="Z283" s="223"/>
      <c r="AA283" s="223"/>
      <c r="AB283" s="223"/>
    </row>
    <row r="284" spans="1:28" ht="15" thickBot="1" x14ac:dyDescent="0.25">
      <c r="A284" s="223"/>
      <c r="B284" s="227"/>
      <c r="C284" s="223"/>
      <c r="D284" s="227"/>
      <c r="E284" s="223"/>
      <c r="F284" s="223"/>
      <c r="G284" s="223"/>
      <c r="H284" s="225"/>
      <c r="I284" s="225"/>
      <c r="J284" s="223"/>
      <c r="K284" s="226"/>
      <c r="L284" s="223"/>
      <c r="M284" s="223"/>
      <c r="N284" s="223"/>
      <c r="O284" s="223"/>
      <c r="P284" s="223"/>
      <c r="Q284" s="223"/>
      <c r="R284" s="223"/>
      <c r="S284" s="223"/>
      <c r="T284" s="223"/>
      <c r="U284" s="223"/>
      <c r="V284" s="223"/>
      <c r="W284" s="223"/>
      <c r="X284" s="223"/>
      <c r="Y284" s="223"/>
      <c r="Z284" s="223"/>
      <c r="AA284" s="223"/>
      <c r="AB284" s="223"/>
    </row>
    <row r="285" spans="1:28" ht="15" thickBot="1" x14ac:dyDescent="0.25">
      <c r="A285" s="223"/>
      <c r="B285" s="227"/>
      <c r="C285" s="223"/>
      <c r="D285" s="227"/>
      <c r="E285" s="223"/>
      <c r="F285" s="223"/>
      <c r="G285" s="223"/>
      <c r="H285" s="225"/>
      <c r="I285" s="225"/>
      <c r="J285" s="223"/>
      <c r="K285" s="226"/>
      <c r="L285" s="223"/>
      <c r="M285" s="223"/>
      <c r="N285" s="223"/>
      <c r="O285" s="223"/>
      <c r="P285" s="223"/>
      <c r="Q285" s="223"/>
      <c r="R285" s="223"/>
      <c r="S285" s="223"/>
      <c r="T285" s="223"/>
      <c r="U285" s="223"/>
      <c r="V285" s="223"/>
      <c r="W285" s="223"/>
      <c r="X285" s="223"/>
      <c r="Y285" s="223"/>
      <c r="Z285" s="223"/>
      <c r="AA285" s="223"/>
      <c r="AB285" s="223"/>
    </row>
    <row r="286" spans="1:28" ht="15" thickBot="1" x14ac:dyDescent="0.25">
      <c r="A286" s="223"/>
      <c r="B286" s="227"/>
      <c r="C286" s="223"/>
      <c r="D286" s="227"/>
      <c r="E286" s="223"/>
      <c r="F286" s="223"/>
      <c r="G286" s="223"/>
      <c r="H286" s="225"/>
      <c r="I286" s="225"/>
      <c r="J286" s="223"/>
      <c r="K286" s="226"/>
      <c r="L286" s="223"/>
      <c r="M286" s="223"/>
      <c r="N286" s="223"/>
      <c r="O286" s="223"/>
      <c r="P286" s="223"/>
      <c r="Q286" s="223"/>
      <c r="R286" s="223"/>
      <c r="S286" s="223"/>
      <c r="T286" s="223"/>
      <c r="U286" s="223"/>
      <c r="V286" s="223"/>
      <c r="W286" s="223"/>
      <c r="X286" s="223"/>
      <c r="Y286" s="223"/>
      <c r="Z286" s="223"/>
      <c r="AA286" s="223"/>
      <c r="AB286" s="223"/>
    </row>
    <row r="287" spans="1:28" ht="15" thickBot="1" x14ac:dyDescent="0.25">
      <c r="A287" s="223"/>
      <c r="B287" s="227"/>
      <c r="C287" s="223"/>
      <c r="D287" s="227"/>
      <c r="E287" s="223"/>
      <c r="F287" s="223"/>
      <c r="G287" s="223"/>
      <c r="H287" s="225"/>
      <c r="I287" s="225"/>
      <c r="J287" s="223"/>
      <c r="K287" s="226"/>
      <c r="L287" s="223"/>
      <c r="M287" s="223"/>
      <c r="N287" s="223"/>
      <c r="O287" s="223"/>
      <c r="P287" s="223"/>
      <c r="Q287" s="223"/>
      <c r="R287" s="223"/>
      <c r="S287" s="223"/>
      <c r="T287" s="223"/>
      <c r="U287" s="223"/>
      <c r="V287" s="223"/>
      <c r="W287" s="223"/>
      <c r="X287" s="223"/>
      <c r="Y287" s="223"/>
      <c r="Z287" s="223"/>
      <c r="AA287" s="223"/>
      <c r="AB287" s="223"/>
    </row>
    <row r="288" spans="1:28" ht="15" thickBot="1" x14ac:dyDescent="0.25">
      <c r="A288" s="223"/>
      <c r="B288" s="227"/>
      <c r="C288" s="223"/>
      <c r="D288" s="227"/>
      <c r="E288" s="223"/>
      <c r="F288" s="223"/>
      <c r="G288" s="223"/>
      <c r="H288" s="225"/>
      <c r="I288" s="225"/>
      <c r="J288" s="223"/>
      <c r="K288" s="226"/>
      <c r="L288" s="223"/>
      <c r="M288" s="223"/>
      <c r="N288" s="223"/>
      <c r="O288" s="223"/>
      <c r="P288" s="223"/>
      <c r="Q288" s="223"/>
      <c r="R288" s="223"/>
      <c r="S288" s="223"/>
      <c r="T288" s="223"/>
      <c r="U288" s="223"/>
      <c r="V288" s="223"/>
      <c r="W288" s="223"/>
      <c r="X288" s="223"/>
      <c r="Y288" s="223"/>
      <c r="Z288" s="223"/>
      <c r="AA288" s="223"/>
      <c r="AB288" s="223"/>
    </row>
    <row r="289" spans="1:28" ht="15" thickBot="1" x14ac:dyDescent="0.25">
      <c r="A289" s="223"/>
      <c r="B289" s="227"/>
      <c r="C289" s="223"/>
      <c r="D289" s="227"/>
      <c r="E289" s="223"/>
      <c r="F289" s="223"/>
      <c r="G289" s="223"/>
      <c r="H289" s="225"/>
      <c r="I289" s="225"/>
      <c r="J289" s="223"/>
      <c r="K289" s="226"/>
      <c r="L289" s="223"/>
      <c r="M289" s="223"/>
      <c r="N289" s="223"/>
      <c r="O289" s="223"/>
      <c r="P289" s="223"/>
      <c r="Q289" s="223"/>
      <c r="R289" s="223"/>
      <c r="S289" s="223"/>
      <c r="T289" s="223"/>
      <c r="U289" s="223"/>
      <c r="V289" s="223"/>
      <c r="W289" s="223"/>
      <c r="X289" s="223"/>
      <c r="Y289" s="223"/>
      <c r="Z289" s="223"/>
      <c r="AA289" s="223"/>
      <c r="AB289" s="223"/>
    </row>
    <row r="290" spans="1:28" ht="15" thickBot="1" x14ac:dyDescent="0.25">
      <c r="A290" s="223"/>
      <c r="B290" s="227"/>
      <c r="C290" s="223"/>
      <c r="D290" s="227"/>
      <c r="E290" s="223"/>
      <c r="F290" s="223"/>
      <c r="G290" s="223"/>
      <c r="H290" s="225"/>
      <c r="I290" s="225"/>
      <c r="J290" s="223"/>
      <c r="K290" s="226"/>
      <c r="L290" s="223"/>
      <c r="M290" s="223"/>
      <c r="N290" s="223"/>
      <c r="O290" s="223"/>
      <c r="P290" s="223"/>
      <c r="Q290" s="223"/>
      <c r="R290" s="223"/>
      <c r="S290" s="223"/>
      <c r="T290" s="223"/>
      <c r="U290" s="223"/>
      <c r="V290" s="223"/>
      <c r="W290" s="223"/>
      <c r="X290" s="223"/>
      <c r="Y290" s="223"/>
      <c r="Z290" s="223"/>
      <c r="AA290" s="223"/>
      <c r="AB290" s="223"/>
    </row>
    <row r="291" spans="1:28" ht="15" thickBot="1" x14ac:dyDescent="0.25">
      <c r="A291" s="223"/>
      <c r="B291" s="227"/>
      <c r="C291" s="223"/>
      <c r="D291" s="227"/>
      <c r="E291" s="223"/>
      <c r="F291" s="223"/>
      <c r="G291" s="223"/>
      <c r="H291" s="225"/>
      <c r="I291" s="225"/>
      <c r="J291" s="223"/>
      <c r="K291" s="226"/>
      <c r="L291" s="223"/>
      <c r="M291" s="223"/>
      <c r="N291" s="223"/>
      <c r="O291" s="223"/>
      <c r="P291" s="223"/>
      <c r="Q291" s="223"/>
      <c r="R291" s="223"/>
      <c r="S291" s="223"/>
      <c r="T291" s="223"/>
      <c r="U291" s="223"/>
      <c r="V291" s="223"/>
      <c r="W291" s="223"/>
      <c r="X291" s="223"/>
      <c r="Y291" s="223"/>
      <c r="Z291" s="223"/>
      <c r="AA291" s="223"/>
      <c r="AB291" s="223"/>
    </row>
    <row r="292" spans="1:28" ht="15" thickBot="1" x14ac:dyDescent="0.25">
      <c r="A292" s="223"/>
      <c r="B292" s="227"/>
      <c r="C292" s="223"/>
      <c r="D292" s="227"/>
      <c r="E292" s="223"/>
      <c r="F292" s="223"/>
      <c r="G292" s="223"/>
      <c r="H292" s="225"/>
      <c r="I292" s="225"/>
      <c r="J292" s="223"/>
      <c r="K292" s="226"/>
      <c r="L292" s="223"/>
      <c r="M292" s="223"/>
      <c r="N292" s="223"/>
      <c r="O292" s="223"/>
      <c r="P292" s="223"/>
      <c r="Q292" s="223"/>
      <c r="R292" s="223"/>
      <c r="S292" s="223"/>
      <c r="T292" s="223"/>
      <c r="U292" s="223"/>
      <c r="V292" s="223"/>
      <c r="W292" s="223"/>
      <c r="X292" s="223"/>
      <c r="Y292" s="223"/>
      <c r="Z292" s="223"/>
      <c r="AA292" s="223"/>
      <c r="AB292" s="223"/>
    </row>
    <row r="293" spans="1:28" ht="15" thickBot="1" x14ac:dyDescent="0.25">
      <c r="A293" s="223"/>
      <c r="B293" s="227"/>
      <c r="C293" s="223"/>
      <c r="D293" s="227"/>
      <c r="E293" s="223"/>
      <c r="F293" s="223"/>
      <c r="G293" s="223"/>
      <c r="H293" s="225"/>
      <c r="I293" s="225"/>
      <c r="J293" s="223"/>
      <c r="K293" s="226"/>
      <c r="L293" s="223"/>
      <c r="M293" s="223"/>
      <c r="N293" s="223"/>
      <c r="O293" s="223"/>
      <c r="P293" s="223"/>
      <c r="Q293" s="223"/>
      <c r="R293" s="223"/>
      <c r="S293" s="223"/>
      <c r="T293" s="223"/>
      <c r="U293" s="223"/>
      <c r="V293" s="223"/>
      <c r="W293" s="223"/>
      <c r="X293" s="223"/>
      <c r="Y293" s="223"/>
      <c r="Z293" s="223"/>
      <c r="AA293" s="223"/>
      <c r="AB293" s="223"/>
    </row>
    <row r="294" spans="1:28" ht="15" thickBot="1" x14ac:dyDescent="0.25">
      <c r="A294" s="223"/>
      <c r="B294" s="227"/>
      <c r="C294" s="223"/>
      <c r="D294" s="227"/>
      <c r="E294" s="223"/>
      <c r="F294" s="223"/>
      <c r="G294" s="223"/>
      <c r="H294" s="225"/>
      <c r="I294" s="225"/>
      <c r="J294" s="223"/>
      <c r="K294" s="226"/>
      <c r="L294" s="223"/>
      <c r="M294" s="223"/>
      <c r="N294" s="223"/>
      <c r="O294" s="223"/>
      <c r="P294" s="223"/>
      <c r="Q294" s="223"/>
      <c r="R294" s="223"/>
      <c r="S294" s="223"/>
      <c r="T294" s="223"/>
      <c r="U294" s="223"/>
      <c r="V294" s="223"/>
      <c r="W294" s="223"/>
      <c r="X294" s="223"/>
      <c r="Y294" s="223"/>
      <c r="Z294" s="223"/>
      <c r="AA294" s="223"/>
      <c r="AB294" s="223"/>
    </row>
    <row r="295" spans="1:28" ht="15" thickBot="1" x14ac:dyDescent="0.25">
      <c r="A295" s="223"/>
      <c r="B295" s="227"/>
      <c r="C295" s="223"/>
      <c r="D295" s="227"/>
      <c r="E295" s="223"/>
      <c r="F295" s="223"/>
      <c r="G295" s="223"/>
      <c r="H295" s="225"/>
      <c r="I295" s="225"/>
      <c r="J295" s="223"/>
      <c r="K295" s="226"/>
      <c r="L295" s="223"/>
      <c r="M295" s="223"/>
      <c r="N295" s="223"/>
      <c r="O295" s="223"/>
      <c r="P295" s="223"/>
      <c r="Q295" s="223"/>
      <c r="R295" s="223"/>
      <c r="S295" s="223"/>
      <c r="T295" s="223"/>
      <c r="U295" s="223"/>
      <c r="V295" s="223"/>
      <c r="W295" s="223"/>
      <c r="X295" s="223"/>
      <c r="Y295" s="223"/>
      <c r="Z295" s="223"/>
      <c r="AA295" s="223"/>
      <c r="AB295" s="223"/>
    </row>
    <row r="296" spans="1:28" ht="15" thickBot="1" x14ac:dyDescent="0.25">
      <c r="A296" s="223"/>
      <c r="B296" s="227"/>
      <c r="C296" s="223"/>
      <c r="D296" s="227"/>
      <c r="E296" s="223"/>
      <c r="F296" s="223"/>
      <c r="G296" s="223"/>
      <c r="H296" s="225"/>
      <c r="I296" s="225"/>
      <c r="J296" s="223"/>
      <c r="K296" s="226"/>
      <c r="L296" s="223"/>
      <c r="M296" s="223"/>
      <c r="N296" s="223"/>
      <c r="O296" s="223"/>
      <c r="P296" s="223"/>
      <c r="Q296" s="223"/>
      <c r="R296" s="223"/>
      <c r="S296" s="223"/>
      <c r="T296" s="223"/>
      <c r="U296" s="223"/>
      <c r="V296" s="223"/>
      <c r="W296" s="223"/>
      <c r="X296" s="223"/>
      <c r="Y296" s="223"/>
      <c r="Z296" s="223"/>
      <c r="AA296" s="223"/>
      <c r="AB296" s="223"/>
    </row>
    <row r="297" spans="1:28" ht="15" thickBot="1" x14ac:dyDescent="0.25">
      <c r="A297" s="223"/>
      <c r="B297" s="227"/>
      <c r="C297" s="223"/>
      <c r="D297" s="227"/>
      <c r="E297" s="223"/>
      <c r="F297" s="223"/>
      <c r="G297" s="223"/>
      <c r="H297" s="225"/>
      <c r="I297" s="225"/>
      <c r="J297" s="223"/>
      <c r="K297" s="226"/>
      <c r="L297" s="223"/>
      <c r="M297" s="223"/>
      <c r="N297" s="223"/>
      <c r="O297" s="223"/>
      <c r="P297" s="223"/>
      <c r="Q297" s="223"/>
      <c r="R297" s="223"/>
      <c r="S297" s="223"/>
      <c r="T297" s="223"/>
      <c r="U297" s="223"/>
      <c r="V297" s="223"/>
      <c r="W297" s="223"/>
      <c r="X297" s="223"/>
      <c r="Y297" s="223"/>
      <c r="Z297" s="223"/>
      <c r="AA297" s="223"/>
      <c r="AB297" s="223"/>
    </row>
    <row r="298" spans="1:28" ht="15" thickBot="1" x14ac:dyDescent="0.25">
      <c r="A298" s="223"/>
      <c r="B298" s="227"/>
      <c r="C298" s="223"/>
      <c r="D298" s="227"/>
      <c r="E298" s="223"/>
      <c r="F298" s="223"/>
      <c r="G298" s="223"/>
      <c r="H298" s="225"/>
      <c r="I298" s="225"/>
      <c r="J298" s="223"/>
      <c r="K298" s="226"/>
      <c r="L298" s="223"/>
      <c r="M298" s="223"/>
      <c r="N298" s="223"/>
      <c r="O298" s="223"/>
      <c r="P298" s="223"/>
      <c r="Q298" s="223"/>
      <c r="R298" s="223"/>
      <c r="S298" s="223"/>
      <c r="T298" s="223"/>
      <c r="U298" s="223"/>
      <c r="V298" s="223"/>
      <c r="W298" s="223"/>
      <c r="X298" s="223"/>
      <c r="Y298" s="223"/>
      <c r="Z298" s="223"/>
      <c r="AA298" s="223"/>
      <c r="AB298" s="223"/>
    </row>
    <row r="299" spans="1:28" ht="15" thickBot="1" x14ac:dyDescent="0.25">
      <c r="A299" s="223"/>
      <c r="B299" s="227"/>
      <c r="C299" s="223"/>
      <c r="D299" s="227"/>
      <c r="E299" s="223"/>
      <c r="F299" s="223"/>
      <c r="G299" s="223"/>
      <c r="H299" s="225"/>
      <c r="I299" s="225"/>
      <c r="J299" s="223"/>
      <c r="K299" s="226"/>
      <c r="L299" s="223"/>
      <c r="M299" s="223"/>
      <c r="N299" s="223"/>
      <c r="O299" s="223"/>
      <c r="P299" s="223"/>
      <c r="Q299" s="223"/>
      <c r="R299" s="223"/>
      <c r="S299" s="223"/>
      <c r="T299" s="223"/>
      <c r="U299" s="223"/>
      <c r="V299" s="223"/>
      <c r="W299" s="223"/>
      <c r="X299" s="223"/>
      <c r="Y299" s="223"/>
      <c r="Z299" s="223"/>
      <c r="AA299" s="223"/>
      <c r="AB299" s="223"/>
    </row>
    <row r="300" spans="1:28" ht="15" thickBot="1" x14ac:dyDescent="0.25">
      <c r="A300" s="223"/>
      <c r="B300" s="227"/>
      <c r="C300" s="223"/>
      <c r="D300" s="227"/>
      <c r="E300" s="223"/>
      <c r="F300" s="223"/>
      <c r="G300" s="223"/>
      <c r="H300" s="225"/>
      <c r="I300" s="225"/>
      <c r="J300" s="223"/>
      <c r="K300" s="226"/>
      <c r="L300" s="223"/>
      <c r="M300" s="223"/>
      <c r="N300" s="223"/>
      <c r="O300" s="223"/>
      <c r="P300" s="223"/>
      <c r="Q300" s="223"/>
      <c r="R300" s="223"/>
      <c r="S300" s="223"/>
      <c r="T300" s="223"/>
      <c r="U300" s="223"/>
      <c r="V300" s="223"/>
      <c r="W300" s="223"/>
      <c r="X300" s="223"/>
      <c r="Y300" s="223"/>
      <c r="Z300" s="223"/>
      <c r="AA300" s="223"/>
      <c r="AB300" s="223"/>
    </row>
    <row r="301" spans="1:28" ht="15" thickBot="1" x14ac:dyDescent="0.25">
      <c r="A301" s="223"/>
      <c r="B301" s="227"/>
      <c r="C301" s="223"/>
      <c r="D301" s="227"/>
      <c r="E301" s="223"/>
      <c r="F301" s="223"/>
      <c r="G301" s="223"/>
      <c r="H301" s="225"/>
      <c r="I301" s="225"/>
      <c r="J301" s="223"/>
      <c r="K301" s="226"/>
      <c r="L301" s="223"/>
      <c r="M301" s="223"/>
      <c r="N301" s="223"/>
      <c r="O301" s="223"/>
      <c r="P301" s="223"/>
      <c r="Q301" s="223"/>
      <c r="R301" s="223"/>
      <c r="S301" s="223"/>
      <c r="T301" s="223"/>
      <c r="U301" s="223"/>
      <c r="V301" s="223"/>
      <c r="W301" s="223"/>
      <c r="X301" s="223"/>
      <c r="Y301" s="223"/>
      <c r="Z301" s="223"/>
      <c r="AA301" s="223"/>
      <c r="AB301" s="223"/>
    </row>
    <row r="302" spans="1:28" ht="15" thickBot="1" x14ac:dyDescent="0.25">
      <c r="A302" s="223"/>
      <c r="B302" s="227"/>
      <c r="C302" s="223"/>
      <c r="D302" s="227"/>
      <c r="E302" s="223"/>
      <c r="F302" s="223"/>
      <c r="G302" s="223"/>
      <c r="H302" s="225"/>
      <c r="I302" s="225"/>
      <c r="J302" s="223"/>
      <c r="K302" s="226"/>
      <c r="L302" s="223"/>
      <c r="M302" s="223"/>
      <c r="N302" s="223"/>
      <c r="O302" s="223"/>
      <c r="P302" s="223"/>
      <c r="Q302" s="223"/>
      <c r="R302" s="223"/>
      <c r="S302" s="223"/>
      <c r="T302" s="223"/>
      <c r="U302" s="223"/>
      <c r="V302" s="223"/>
      <c r="W302" s="223"/>
      <c r="X302" s="223"/>
      <c r="Y302" s="223"/>
      <c r="Z302" s="223"/>
      <c r="AA302" s="223"/>
      <c r="AB302" s="223"/>
    </row>
    <row r="303" spans="1:28" ht="15" thickBot="1" x14ac:dyDescent="0.25">
      <c r="A303" s="223"/>
      <c r="B303" s="227"/>
      <c r="C303" s="223"/>
      <c r="D303" s="227"/>
      <c r="E303" s="223"/>
      <c r="F303" s="223"/>
      <c r="G303" s="223"/>
      <c r="H303" s="225"/>
      <c r="I303" s="225"/>
      <c r="J303" s="223"/>
      <c r="K303" s="226"/>
      <c r="L303" s="223"/>
      <c r="M303" s="223"/>
      <c r="N303" s="223"/>
      <c r="O303" s="223"/>
      <c r="P303" s="223"/>
      <c r="Q303" s="223"/>
      <c r="R303" s="223"/>
      <c r="S303" s="223"/>
      <c r="T303" s="223"/>
      <c r="U303" s="223"/>
      <c r="V303" s="223"/>
      <c r="W303" s="223"/>
      <c r="X303" s="223"/>
      <c r="Y303" s="223"/>
      <c r="Z303" s="223"/>
      <c r="AA303" s="223"/>
      <c r="AB303" s="223"/>
    </row>
    <row r="304" spans="1:28" ht="15" thickBot="1" x14ac:dyDescent="0.25">
      <c r="A304" s="223"/>
      <c r="B304" s="227"/>
      <c r="C304" s="223"/>
      <c r="D304" s="227"/>
      <c r="E304" s="223"/>
      <c r="F304" s="223"/>
      <c r="G304" s="223"/>
      <c r="H304" s="225"/>
      <c r="I304" s="225"/>
      <c r="J304" s="223"/>
      <c r="K304" s="226"/>
      <c r="L304" s="223"/>
      <c r="M304" s="223"/>
      <c r="N304" s="223"/>
      <c r="O304" s="223"/>
      <c r="P304" s="223"/>
      <c r="Q304" s="223"/>
      <c r="R304" s="223"/>
      <c r="S304" s="223"/>
      <c r="T304" s="223"/>
      <c r="U304" s="223"/>
      <c r="V304" s="223"/>
      <c r="W304" s="223"/>
      <c r="X304" s="223"/>
      <c r="Y304" s="223"/>
      <c r="Z304" s="223"/>
      <c r="AA304" s="223"/>
      <c r="AB304" s="223"/>
    </row>
    <row r="305" spans="1:28" ht="15" thickBot="1" x14ac:dyDescent="0.25">
      <c r="A305" s="223"/>
      <c r="B305" s="227"/>
      <c r="C305" s="223"/>
      <c r="D305" s="227"/>
      <c r="E305" s="223"/>
      <c r="F305" s="223"/>
      <c r="G305" s="223"/>
      <c r="H305" s="225"/>
      <c r="I305" s="225"/>
      <c r="J305" s="223"/>
      <c r="K305" s="226"/>
      <c r="L305" s="223"/>
      <c r="M305" s="223"/>
      <c r="N305" s="223"/>
      <c r="O305" s="223"/>
      <c r="P305" s="223"/>
      <c r="Q305" s="223"/>
      <c r="R305" s="223"/>
      <c r="S305" s="223"/>
      <c r="T305" s="223"/>
      <c r="U305" s="223"/>
      <c r="V305" s="223"/>
      <c r="W305" s="223"/>
      <c r="X305" s="223"/>
      <c r="Y305" s="223"/>
      <c r="Z305" s="223"/>
      <c r="AA305" s="223"/>
      <c r="AB305" s="223"/>
    </row>
    <row r="306" spans="1:28" ht="15" thickBot="1" x14ac:dyDescent="0.25">
      <c r="A306" s="223"/>
      <c r="B306" s="227"/>
      <c r="C306" s="223"/>
      <c r="D306" s="227"/>
      <c r="E306" s="223"/>
      <c r="F306" s="223"/>
      <c r="G306" s="223"/>
      <c r="H306" s="225"/>
      <c r="I306" s="225"/>
      <c r="J306" s="223"/>
      <c r="K306" s="226"/>
      <c r="L306" s="223"/>
      <c r="M306" s="223"/>
      <c r="N306" s="223"/>
      <c r="O306" s="223"/>
      <c r="P306" s="223"/>
      <c r="Q306" s="223"/>
      <c r="R306" s="223"/>
      <c r="S306" s="223"/>
      <c r="T306" s="223"/>
      <c r="U306" s="223"/>
      <c r="V306" s="223"/>
      <c r="W306" s="223"/>
      <c r="X306" s="223"/>
      <c r="Y306" s="223"/>
      <c r="Z306" s="223"/>
      <c r="AA306" s="223"/>
      <c r="AB306" s="223"/>
    </row>
    <row r="307" spans="1:28" ht="15" thickBot="1" x14ac:dyDescent="0.25">
      <c r="A307" s="223"/>
      <c r="B307" s="227"/>
      <c r="C307" s="223"/>
      <c r="D307" s="227"/>
      <c r="E307" s="223"/>
      <c r="F307" s="223"/>
      <c r="G307" s="223"/>
      <c r="H307" s="225"/>
      <c r="I307" s="225"/>
      <c r="J307" s="223"/>
      <c r="K307" s="226"/>
      <c r="L307" s="223"/>
      <c r="M307" s="223"/>
      <c r="N307" s="223"/>
      <c r="O307" s="223"/>
      <c r="P307" s="223"/>
      <c r="Q307" s="223"/>
      <c r="R307" s="223"/>
      <c r="S307" s="223"/>
      <c r="T307" s="223"/>
      <c r="U307" s="223"/>
      <c r="V307" s="223"/>
      <c r="W307" s="223"/>
      <c r="X307" s="223"/>
      <c r="Y307" s="223"/>
      <c r="Z307" s="223"/>
      <c r="AA307" s="223"/>
      <c r="AB307" s="223"/>
    </row>
    <row r="308" spans="1:28" ht="15" thickBot="1" x14ac:dyDescent="0.25">
      <c r="A308" s="223"/>
      <c r="B308" s="227"/>
      <c r="C308" s="223"/>
      <c r="D308" s="227"/>
      <c r="E308" s="223"/>
      <c r="F308" s="223"/>
      <c r="G308" s="223"/>
      <c r="H308" s="225"/>
      <c r="I308" s="225"/>
      <c r="J308" s="223"/>
      <c r="K308" s="226"/>
      <c r="L308" s="223"/>
      <c r="M308" s="223"/>
      <c r="N308" s="223"/>
      <c r="O308" s="223"/>
      <c r="P308" s="223"/>
      <c r="Q308" s="223"/>
      <c r="R308" s="223"/>
      <c r="S308" s="223"/>
      <c r="T308" s="223"/>
      <c r="U308" s="223"/>
      <c r="V308" s="223"/>
      <c r="W308" s="223"/>
      <c r="X308" s="223"/>
      <c r="Y308" s="223"/>
      <c r="Z308" s="223"/>
      <c r="AA308" s="223"/>
      <c r="AB308" s="223"/>
    </row>
    <row r="309" spans="1:28" ht="15" thickBot="1" x14ac:dyDescent="0.25">
      <c r="A309" s="223"/>
      <c r="B309" s="227"/>
      <c r="C309" s="223"/>
      <c r="D309" s="227"/>
      <c r="E309" s="223"/>
      <c r="F309" s="223"/>
      <c r="G309" s="223"/>
      <c r="H309" s="225"/>
      <c r="I309" s="225"/>
      <c r="J309" s="223"/>
      <c r="K309" s="226"/>
      <c r="L309" s="223"/>
      <c r="M309" s="223"/>
      <c r="N309" s="223"/>
      <c r="O309" s="223"/>
      <c r="P309" s="223"/>
      <c r="Q309" s="223"/>
      <c r="R309" s="223"/>
      <c r="S309" s="223"/>
      <c r="T309" s="223"/>
      <c r="U309" s="223"/>
      <c r="V309" s="223"/>
      <c r="W309" s="223"/>
      <c r="X309" s="223"/>
      <c r="Y309" s="223"/>
      <c r="Z309" s="223"/>
      <c r="AA309" s="223"/>
      <c r="AB309" s="223"/>
    </row>
    <row r="310" spans="1:28" ht="15" thickBot="1" x14ac:dyDescent="0.25">
      <c r="A310" s="223"/>
      <c r="B310" s="227"/>
      <c r="C310" s="223"/>
      <c r="D310" s="227"/>
      <c r="E310" s="223"/>
      <c r="F310" s="223"/>
      <c r="G310" s="223"/>
      <c r="H310" s="225"/>
      <c r="I310" s="225"/>
      <c r="J310" s="223"/>
      <c r="K310" s="226"/>
      <c r="L310" s="223"/>
      <c r="M310" s="223"/>
      <c r="N310" s="223"/>
      <c r="O310" s="223"/>
      <c r="P310" s="223"/>
      <c r="Q310" s="223"/>
      <c r="R310" s="223"/>
      <c r="S310" s="223"/>
      <c r="T310" s="223"/>
      <c r="U310" s="223"/>
      <c r="V310" s="223"/>
      <c r="W310" s="223"/>
      <c r="X310" s="223"/>
      <c r="Y310" s="223"/>
      <c r="Z310" s="223"/>
      <c r="AA310" s="223"/>
      <c r="AB310" s="223"/>
    </row>
    <row r="311" spans="1:28" ht="15" thickBot="1" x14ac:dyDescent="0.25">
      <c r="A311" s="223"/>
      <c r="B311" s="227"/>
      <c r="C311" s="223"/>
      <c r="D311" s="227"/>
      <c r="E311" s="223"/>
      <c r="F311" s="223"/>
      <c r="G311" s="223"/>
      <c r="H311" s="225"/>
      <c r="I311" s="225"/>
      <c r="J311" s="223"/>
      <c r="K311" s="226"/>
      <c r="L311" s="223"/>
      <c r="M311" s="223"/>
      <c r="N311" s="223"/>
      <c r="O311" s="223"/>
      <c r="P311" s="223"/>
      <c r="Q311" s="223"/>
      <c r="R311" s="223"/>
      <c r="S311" s="223"/>
      <c r="T311" s="223"/>
      <c r="U311" s="223"/>
      <c r="V311" s="223"/>
      <c r="W311" s="223"/>
      <c r="X311" s="223"/>
      <c r="Y311" s="223"/>
      <c r="Z311" s="223"/>
      <c r="AA311" s="223"/>
      <c r="AB311" s="223"/>
    </row>
    <row r="312" spans="1:28" ht="15" thickBot="1" x14ac:dyDescent="0.25">
      <c r="A312" s="223"/>
      <c r="B312" s="227"/>
      <c r="C312" s="223"/>
      <c r="D312" s="227"/>
      <c r="E312" s="223"/>
      <c r="F312" s="223"/>
      <c r="G312" s="223"/>
      <c r="H312" s="225"/>
      <c r="I312" s="225"/>
      <c r="J312" s="223"/>
      <c r="K312" s="226"/>
      <c r="L312" s="223"/>
      <c r="M312" s="223"/>
      <c r="N312" s="223"/>
      <c r="O312" s="223"/>
      <c r="P312" s="223"/>
      <c r="Q312" s="223"/>
      <c r="R312" s="223"/>
      <c r="S312" s="223"/>
      <c r="T312" s="223"/>
      <c r="U312" s="223"/>
      <c r="V312" s="223"/>
      <c r="W312" s="223"/>
      <c r="X312" s="223"/>
      <c r="Y312" s="223"/>
      <c r="Z312" s="223"/>
      <c r="AA312" s="223"/>
      <c r="AB312" s="223"/>
    </row>
    <row r="313" spans="1:28" ht="15" thickBot="1" x14ac:dyDescent="0.25">
      <c r="A313" s="223"/>
      <c r="B313" s="227"/>
      <c r="C313" s="223"/>
      <c r="D313" s="227"/>
      <c r="E313" s="223"/>
      <c r="F313" s="223"/>
      <c r="G313" s="223"/>
      <c r="H313" s="225"/>
      <c r="I313" s="225"/>
      <c r="J313" s="223"/>
      <c r="K313" s="226"/>
      <c r="L313" s="223"/>
      <c r="M313" s="223"/>
      <c r="N313" s="223"/>
      <c r="O313" s="223"/>
      <c r="P313" s="223"/>
      <c r="Q313" s="223"/>
      <c r="R313" s="223"/>
      <c r="S313" s="223"/>
      <c r="T313" s="223"/>
      <c r="U313" s="223"/>
      <c r="V313" s="223"/>
      <c r="W313" s="223"/>
      <c r="X313" s="223"/>
      <c r="Y313" s="223"/>
      <c r="Z313" s="223"/>
      <c r="AA313" s="223"/>
      <c r="AB313" s="223"/>
    </row>
    <row r="314" spans="1:28" ht="15" thickBot="1" x14ac:dyDescent="0.25">
      <c r="A314" s="223"/>
      <c r="B314" s="227"/>
      <c r="C314" s="223"/>
      <c r="D314" s="227"/>
      <c r="E314" s="223"/>
      <c r="F314" s="223"/>
      <c r="G314" s="223"/>
      <c r="H314" s="225"/>
      <c r="I314" s="225"/>
      <c r="J314" s="223"/>
      <c r="K314" s="226"/>
      <c r="L314" s="223"/>
      <c r="M314" s="223"/>
      <c r="N314" s="223"/>
      <c r="O314" s="223"/>
      <c r="P314" s="223"/>
      <c r="Q314" s="223"/>
      <c r="R314" s="223"/>
      <c r="S314" s="223"/>
      <c r="T314" s="223"/>
      <c r="U314" s="223"/>
      <c r="V314" s="223"/>
      <c r="W314" s="223"/>
      <c r="X314" s="223"/>
      <c r="Y314" s="223"/>
      <c r="Z314" s="223"/>
      <c r="AA314" s="223"/>
      <c r="AB314" s="223"/>
    </row>
    <row r="315" spans="1:28" ht="15" thickBot="1" x14ac:dyDescent="0.25">
      <c r="A315" s="223"/>
      <c r="B315" s="227"/>
      <c r="C315" s="223"/>
      <c r="D315" s="227"/>
      <c r="E315" s="223"/>
      <c r="F315" s="223"/>
      <c r="G315" s="223"/>
      <c r="H315" s="225"/>
      <c r="I315" s="225"/>
      <c r="J315" s="223"/>
      <c r="K315" s="226"/>
      <c r="L315" s="223"/>
      <c r="M315" s="223"/>
      <c r="N315" s="223"/>
      <c r="O315" s="223"/>
      <c r="P315" s="223"/>
      <c r="Q315" s="223"/>
      <c r="R315" s="223"/>
      <c r="S315" s="223"/>
      <c r="T315" s="223"/>
      <c r="U315" s="223"/>
      <c r="V315" s="223"/>
      <c r="W315" s="223"/>
      <c r="X315" s="223"/>
      <c r="Y315" s="223"/>
      <c r="Z315" s="223"/>
      <c r="AA315" s="223"/>
      <c r="AB315" s="223"/>
    </row>
    <row r="316" spans="1:28" ht="15" thickBot="1" x14ac:dyDescent="0.25">
      <c r="A316" s="223"/>
      <c r="B316" s="227"/>
      <c r="C316" s="223"/>
      <c r="D316" s="227"/>
      <c r="E316" s="223"/>
      <c r="F316" s="223"/>
      <c r="G316" s="223"/>
      <c r="H316" s="225"/>
      <c r="I316" s="225"/>
      <c r="J316" s="223"/>
      <c r="K316" s="226"/>
      <c r="L316" s="223"/>
      <c r="M316" s="223"/>
      <c r="N316" s="223"/>
      <c r="O316" s="223"/>
      <c r="P316" s="223"/>
      <c r="Q316" s="223"/>
      <c r="R316" s="223"/>
      <c r="S316" s="223"/>
      <c r="T316" s="223"/>
      <c r="U316" s="223"/>
      <c r="V316" s="223"/>
      <c r="W316" s="223"/>
      <c r="X316" s="223"/>
      <c r="Y316" s="223"/>
      <c r="Z316" s="223"/>
      <c r="AA316" s="223"/>
      <c r="AB316" s="223"/>
    </row>
    <row r="317" spans="1:28" ht="15" thickBot="1" x14ac:dyDescent="0.25">
      <c r="A317" s="223"/>
      <c r="B317" s="227"/>
      <c r="C317" s="223"/>
      <c r="D317" s="227"/>
      <c r="E317" s="223"/>
      <c r="F317" s="223"/>
      <c r="G317" s="223"/>
      <c r="H317" s="225"/>
      <c r="I317" s="225"/>
      <c r="J317" s="223"/>
      <c r="K317" s="226"/>
      <c r="L317" s="223"/>
      <c r="M317" s="223"/>
      <c r="N317" s="223"/>
      <c r="O317" s="223"/>
      <c r="P317" s="223"/>
      <c r="Q317" s="223"/>
      <c r="R317" s="223"/>
      <c r="S317" s="223"/>
      <c r="T317" s="223"/>
      <c r="U317" s="223"/>
      <c r="V317" s="223"/>
      <c r="W317" s="223"/>
      <c r="X317" s="223"/>
      <c r="Y317" s="223"/>
      <c r="Z317" s="223"/>
      <c r="AA317" s="223"/>
      <c r="AB317" s="223"/>
    </row>
    <row r="318" spans="1:28" ht="15" thickBot="1" x14ac:dyDescent="0.25">
      <c r="A318" s="223"/>
      <c r="B318" s="227"/>
      <c r="C318" s="223"/>
      <c r="D318" s="227"/>
      <c r="E318" s="223"/>
      <c r="F318" s="223"/>
      <c r="G318" s="223"/>
      <c r="H318" s="225"/>
      <c r="I318" s="225"/>
      <c r="J318" s="223"/>
      <c r="K318" s="226"/>
      <c r="L318" s="223"/>
      <c r="M318" s="223"/>
      <c r="N318" s="223"/>
      <c r="O318" s="223"/>
      <c r="P318" s="223"/>
      <c r="Q318" s="223"/>
      <c r="R318" s="223"/>
      <c r="S318" s="223"/>
      <c r="T318" s="223"/>
      <c r="U318" s="223"/>
      <c r="V318" s="223"/>
      <c r="W318" s="223"/>
      <c r="X318" s="223"/>
      <c r="Y318" s="223"/>
      <c r="Z318" s="223"/>
      <c r="AA318" s="223"/>
      <c r="AB318" s="223"/>
    </row>
    <row r="319" spans="1:28" ht="15" thickBot="1" x14ac:dyDescent="0.25">
      <c r="A319" s="223"/>
      <c r="B319" s="227"/>
      <c r="C319" s="223"/>
      <c r="D319" s="227"/>
      <c r="E319" s="223"/>
      <c r="F319" s="223"/>
      <c r="G319" s="223"/>
      <c r="H319" s="225"/>
      <c r="I319" s="225"/>
      <c r="J319" s="223"/>
      <c r="K319" s="226"/>
      <c r="L319" s="223"/>
      <c r="M319" s="223"/>
      <c r="N319" s="223"/>
      <c r="O319" s="223"/>
      <c r="P319" s="223"/>
      <c r="Q319" s="223"/>
      <c r="R319" s="223"/>
      <c r="S319" s="223"/>
      <c r="T319" s="223"/>
      <c r="U319" s="223"/>
      <c r="V319" s="223"/>
      <c r="W319" s="223"/>
      <c r="X319" s="223"/>
      <c r="Y319" s="223"/>
      <c r="Z319" s="223"/>
      <c r="AA319" s="223"/>
      <c r="AB319" s="223"/>
    </row>
    <row r="320" spans="1:28" ht="15" thickBot="1" x14ac:dyDescent="0.25">
      <c r="A320" s="223"/>
      <c r="B320" s="227"/>
      <c r="C320" s="223"/>
      <c r="D320" s="227"/>
      <c r="E320" s="223"/>
      <c r="F320" s="223"/>
      <c r="G320" s="223"/>
      <c r="H320" s="225"/>
      <c r="I320" s="225"/>
      <c r="J320" s="223"/>
      <c r="K320" s="226"/>
      <c r="L320" s="223"/>
      <c r="M320" s="223"/>
      <c r="N320" s="223"/>
      <c r="O320" s="223"/>
      <c r="P320" s="223"/>
      <c r="Q320" s="223"/>
      <c r="R320" s="223"/>
      <c r="S320" s="223"/>
      <c r="T320" s="223"/>
      <c r="U320" s="223"/>
      <c r="V320" s="223"/>
      <c r="W320" s="223"/>
      <c r="X320" s="223"/>
      <c r="Y320" s="223"/>
      <c r="Z320" s="223"/>
      <c r="AA320" s="223"/>
      <c r="AB320" s="223"/>
    </row>
    <row r="321" spans="1:28" ht="15" thickBot="1" x14ac:dyDescent="0.25">
      <c r="A321" s="223"/>
      <c r="B321" s="227"/>
      <c r="C321" s="223"/>
      <c r="D321" s="227"/>
      <c r="E321" s="223"/>
      <c r="F321" s="223"/>
      <c r="G321" s="223"/>
      <c r="H321" s="225"/>
      <c r="I321" s="225"/>
      <c r="J321" s="223"/>
      <c r="K321" s="226"/>
      <c r="L321" s="223"/>
      <c r="M321" s="223"/>
      <c r="N321" s="223"/>
      <c r="O321" s="223"/>
      <c r="P321" s="223"/>
      <c r="Q321" s="223"/>
      <c r="R321" s="223"/>
      <c r="S321" s="223"/>
      <c r="T321" s="223"/>
      <c r="U321" s="223"/>
      <c r="V321" s="223"/>
      <c r="W321" s="223"/>
      <c r="X321" s="223"/>
      <c r="Y321" s="223"/>
      <c r="Z321" s="223"/>
      <c r="AA321" s="223"/>
      <c r="AB321" s="223"/>
    </row>
    <row r="322" spans="1:28" ht="15" thickBot="1" x14ac:dyDescent="0.25">
      <c r="A322" s="223"/>
      <c r="B322" s="227"/>
      <c r="C322" s="223"/>
      <c r="D322" s="227"/>
      <c r="E322" s="223"/>
      <c r="F322" s="223"/>
      <c r="G322" s="223"/>
      <c r="H322" s="225"/>
      <c r="I322" s="225"/>
      <c r="J322" s="223"/>
      <c r="K322" s="226"/>
      <c r="L322" s="223"/>
      <c r="M322" s="223"/>
      <c r="N322" s="223"/>
      <c r="O322" s="223"/>
      <c r="P322" s="223"/>
      <c r="Q322" s="223"/>
      <c r="R322" s="223"/>
      <c r="S322" s="223"/>
      <c r="T322" s="223"/>
      <c r="U322" s="223"/>
      <c r="V322" s="223"/>
      <c r="W322" s="223"/>
      <c r="X322" s="223"/>
      <c r="Y322" s="223"/>
      <c r="Z322" s="223"/>
      <c r="AA322" s="223"/>
      <c r="AB322" s="223"/>
    </row>
    <row r="323" spans="1:28" ht="15" thickBot="1" x14ac:dyDescent="0.25">
      <c r="A323" s="223"/>
      <c r="B323" s="227"/>
      <c r="C323" s="223"/>
      <c r="D323" s="227"/>
      <c r="E323" s="223"/>
      <c r="F323" s="223"/>
      <c r="G323" s="223"/>
      <c r="H323" s="225"/>
      <c r="I323" s="225"/>
      <c r="J323" s="223"/>
      <c r="K323" s="226"/>
      <c r="L323" s="223"/>
      <c r="M323" s="223"/>
      <c r="N323" s="223"/>
      <c r="O323" s="223"/>
      <c r="P323" s="223"/>
      <c r="Q323" s="223"/>
      <c r="R323" s="223"/>
      <c r="S323" s="223"/>
      <c r="T323" s="223"/>
      <c r="U323" s="223"/>
      <c r="V323" s="223"/>
      <c r="W323" s="223"/>
      <c r="X323" s="223"/>
      <c r="Y323" s="223"/>
      <c r="Z323" s="223"/>
      <c r="AA323" s="223"/>
      <c r="AB323" s="223"/>
    </row>
    <row r="324" spans="1:28" ht="15" thickBot="1" x14ac:dyDescent="0.25">
      <c r="A324" s="223"/>
      <c r="B324" s="227"/>
      <c r="C324" s="223"/>
      <c r="D324" s="227"/>
      <c r="E324" s="223"/>
      <c r="F324" s="223"/>
      <c r="G324" s="223"/>
      <c r="H324" s="225"/>
      <c r="I324" s="225"/>
      <c r="J324" s="223"/>
      <c r="K324" s="226"/>
      <c r="L324" s="223"/>
      <c r="M324" s="223"/>
      <c r="N324" s="223"/>
      <c r="O324" s="223"/>
      <c r="P324" s="223"/>
      <c r="Q324" s="223"/>
      <c r="R324" s="223"/>
      <c r="S324" s="223"/>
      <c r="T324" s="223"/>
      <c r="U324" s="223"/>
      <c r="V324" s="223"/>
      <c r="W324" s="223"/>
      <c r="X324" s="223"/>
      <c r="Y324" s="223"/>
      <c r="Z324" s="223"/>
      <c r="AA324" s="223"/>
      <c r="AB324" s="223"/>
    </row>
    <row r="325" spans="1:28" ht="15" thickBot="1" x14ac:dyDescent="0.25">
      <c r="A325" s="223"/>
      <c r="B325" s="227"/>
      <c r="C325" s="223"/>
      <c r="D325" s="227"/>
      <c r="E325" s="223"/>
      <c r="F325" s="223"/>
      <c r="G325" s="223"/>
      <c r="H325" s="225"/>
      <c r="I325" s="225"/>
      <c r="J325" s="223"/>
      <c r="K325" s="226"/>
      <c r="L325" s="223"/>
      <c r="M325" s="223"/>
      <c r="N325" s="223"/>
      <c r="O325" s="223"/>
      <c r="P325" s="223"/>
      <c r="Q325" s="223"/>
      <c r="R325" s="223"/>
      <c r="S325" s="223"/>
      <c r="T325" s="223"/>
      <c r="U325" s="223"/>
      <c r="V325" s="223"/>
      <c r="W325" s="223"/>
      <c r="X325" s="223"/>
      <c r="Y325" s="223"/>
      <c r="Z325" s="223"/>
      <c r="AA325" s="223"/>
      <c r="AB325" s="223"/>
    </row>
    <row r="326" spans="1:28" ht="15" thickBot="1" x14ac:dyDescent="0.25">
      <c r="A326" s="223"/>
      <c r="B326" s="227"/>
      <c r="C326" s="223"/>
      <c r="D326" s="227"/>
      <c r="E326" s="223"/>
      <c r="F326" s="223"/>
      <c r="G326" s="223"/>
      <c r="H326" s="225"/>
      <c r="I326" s="225"/>
      <c r="J326" s="223"/>
      <c r="K326" s="226"/>
      <c r="L326" s="223"/>
      <c r="M326" s="223"/>
      <c r="N326" s="223"/>
      <c r="O326" s="223"/>
      <c r="P326" s="223"/>
      <c r="Q326" s="223"/>
      <c r="R326" s="223"/>
      <c r="S326" s="223"/>
      <c r="T326" s="223"/>
      <c r="U326" s="223"/>
      <c r="V326" s="223"/>
      <c r="W326" s="223"/>
      <c r="X326" s="223"/>
      <c r="Y326" s="223"/>
      <c r="Z326" s="223"/>
      <c r="AA326" s="223"/>
      <c r="AB326" s="223"/>
    </row>
    <row r="327" spans="1:28" ht="15" thickBot="1" x14ac:dyDescent="0.25">
      <c r="A327" s="223"/>
      <c r="B327" s="227"/>
      <c r="C327" s="223"/>
      <c r="D327" s="227"/>
      <c r="E327" s="223"/>
      <c r="F327" s="223"/>
      <c r="G327" s="223"/>
      <c r="H327" s="225"/>
      <c r="I327" s="225"/>
      <c r="J327" s="223"/>
      <c r="K327" s="226"/>
      <c r="L327" s="223"/>
      <c r="M327" s="223"/>
      <c r="N327" s="223"/>
      <c r="O327" s="223"/>
      <c r="P327" s="223"/>
      <c r="Q327" s="223"/>
      <c r="R327" s="223"/>
      <c r="S327" s="223"/>
      <c r="T327" s="223"/>
      <c r="U327" s="223"/>
      <c r="V327" s="223"/>
      <c r="W327" s="223"/>
      <c r="X327" s="223"/>
      <c r="Y327" s="223"/>
      <c r="Z327" s="223"/>
      <c r="AA327" s="223"/>
      <c r="AB327" s="223"/>
    </row>
    <row r="328" spans="1:28" ht="15" thickBot="1" x14ac:dyDescent="0.25">
      <c r="A328" s="223"/>
      <c r="B328" s="227"/>
      <c r="C328" s="223"/>
      <c r="D328" s="227"/>
      <c r="E328" s="223"/>
      <c r="F328" s="223"/>
      <c r="G328" s="223"/>
      <c r="H328" s="225"/>
      <c r="I328" s="225"/>
      <c r="J328" s="223"/>
      <c r="K328" s="226"/>
      <c r="L328" s="223"/>
      <c r="M328" s="223"/>
      <c r="N328" s="223"/>
      <c r="O328" s="223"/>
      <c r="P328" s="223"/>
      <c r="Q328" s="223"/>
      <c r="R328" s="223"/>
      <c r="S328" s="223"/>
      <c r="T328" s="223"/>
      <c r="U328" s="223"/>
      <c r="V328" s="223"/>
      <c r="W328" s="223"/>
      <c r="X328" s="223"/>
      <c r="Y328" s="223"/>
      <c r="Z328" s="223"/>
      <c r="AA328" s="223"/>
      <c r="AB328" s="223"/>
    </row>
    <row r="329" spans="1:28" ht="15" thickBot="1" x14ac:dyDescent="0.25">
      <c r="A329" s="223"/>
      <c r="B329" s="227"/>
      <c r="C329" s="223"/>
      <c r="D329" s="227"/>
      <c r="E329" s="223"/>
      <c r="F329" s="223"/>
      <c r="G329" s="223"/>
      <c r="H329" s="225"/>
      <c r="I329" s="225"/>
      <c r="J329" s="223"/>
      <c r="K329" s="226"/>
      <c r="L329" s="223"/>
      <c r="M329" s="223"/>
      <c r="N329" s="223"/>
      <c r="O329" s="223"/>
      <c r="P329" s="223"/>
      <c r="Q329" s="223"/>
      <c r="R329" s="223"/>
      <c r="S329" s="223"/>
      <c r="T329" s="223"/>
      <c r="U329" s="223"/>
      <c r="V329" s="223"/>
      <c r="W329" s="223"/>
      <c r="X329" s="223"/>
      <c r="Y329" s="223"/>
      <c r="Z329" s="223"/>
      <c r="AA329" s="223"/>
      <c r="AB329" s="223"/>
    </row>
    <row r="330" spans="1:28" ht="15" thickBot="1" x14ac:dyDescent="0.25">
      <c r="A330" s="223"/>
      <c r="B330" s="227"/>
      <c r="C330" s="223"/>
      <c r="D330" s="227"/>
      <c r="E330" s="223"/>
      <c r="F330" s="223"/>
      <c r="G330" s="223"/>
      <c r="H330" s="225"/>
      <c r="I330" s="225"/>
      <c r="J330" s="223"/>
      <c r="K330" s="226"/>
      <c r="L330" s="223"/>
      <c r="M330" s="223"/>
      <c r="N330" s="223"/>
      <c r="O330" s="223"/>
      <c r="P330" s="223"/>
      <c r="Q330" s="223"/>
      <c r="R330" s="223"/>
      <c r="S330" s="223"/>
      <c r="T330" s="223"/>
      <c r="U330" s="223"/>
      <c r="V330" s="223"/>
      <c r="W330" s="223"/>
      <c r="X330" s="223"/>
      <c r="Y330" s="223"/>
      <c r="Z330" s="223"/>
      <c r="AA330" s="223"/>
      <c r="AB330" s="223"/>
    </row>
    <row r="331" spans="1:28" ht="15" thickBot="1" x14ac:dyDescent="0.25">
      <c r="A331" s="223"/>
      <c r="B331" s="227"/>
      <c r="C331" s="223"/>
      <c r="D331" s="227"/>
      <c r="E331" s="223"/>
      <c r="F331" s="223"/>
      <c r="G331" s="223"/>
      <c r="H331" s="225"/>
      <c r="I331" s="225"/>
      <c r="J331" s="223"/>
      <c r="K331" s="226"/>
      <c r="L331" s="223"/>
      <c r="M331" s="223"/>
      <c r="N331" s="223"/>
      <c r="O331" s="223"/>
      <c r="P331" s="223"/>
      <c r="Q331" s="223"/>
      <c r="R331" s="223"/>
      <c r="S331" s="223"/>
      <c r="T331" s="223"/>
      <c r="U331" s="223"/>
      <c r="V331" s="223"/>
      <c r="W331" s="223"/>
      <c r="X331" s="223"/>
      <c r="Y331" s="223"/>
      <c r="Z331" s="223"/>
      <c r="AA331" s="223"/>
      <c r="AB331" s="223"/>
    </row>
    <row r="332" spans="1:28" ht="15" thickBot="1" x14ac:dyDescent="0.25">
      <c r="A332" s="223"/>
      <c r="B332" s="227"/>
      <c r="C332" s="223"/>
      <c r="D332" s="227"/>
      <c r="E332" s="223"/>
      <c r="F332" s="223"/>
      <c r="G332" s="223"/>
      <c r="H332" s="225"/>
      <c r="I332" s="225"/>
      <c r="J332" s="223"/>
      <c r="K332" s="226"/>
      <c r="L332" s="223"/>
      <c r="M332" s="223"/>
      <c r="N332" s="223"/>
      <c r="O332" s="223"/>
      <c r="P332" s="223"/>
      <c r="Q332" s="223"/>
      <c r="R332" s="223"/>
      <c r="S332" s="223"/>
      <c r="T332" s="223"/>
      <c r="U332" s="223"/>
      <c r="V332" s="223"/>
      <c r="W332" s="223"/>
      <c r="X332" s="223"/>
      <c r="Y332" s="223"/>
      <c r="Z332" s="223"/>
      <c r="AA332" s="223"/>
      <c r="AB332" s="223"/>
    </row>
    <row r="333" spans="1:28" ht="15" thickBot="1" x14ac:dyDescent="0.25">
      <c r="A333" s="223"/>
      <c r="B333" s="227"/>
      <c r="C333" s="223"/>
      <c r="D333" s="227"/>
      <c r="E333" s="223"/>
      <c r="F333" s="223"/>
      <c r="G333" s="223"/>
      <c r="H333" s="225"/>
      <c r="I333" s="225"/>
      <c r="J333" s="223"/>
      <c r="K333" s="226"/>
      <c r="L333" s="223"/>
      <c r="M333" s="223"/>
      <c r="N333" s="223"/>
      <c r="O333" s="223"/>
      <c r="P333" s="223"/>
      <c r="Q333" s="223"/>
      <c r="R333" s="223"/>
      <c r="S333" s="223"/>
      <c r="T333" s="223"/>
      <c r="U333" s="223"/>
      <c r="V333" s="223"/>
      <c r="W333" s="223"/>
      <c r="X333" s="223"/>
      <c r="Y333" s="223"/>
      <c r="Z333" s="223"/>
      <c r="AA333" s="223"/>
      <c r="AB333" s="223"/>
    </row>
    <row r="334" spans="1:28" ht="15" thickBot="1" x14ac:dyDescent="0.25">
      <c r="A334" s="223"/>
      <c r="B334" s="227"/>
      <c r="C334" s="223"/>
      <c r="D334" s="227"/>
      <c r="E334" s="223"/>
      <c r="F334" s="223"/>
      <c r="G334" s="223"/>
      <c r="H334" s="225"/>
      <c r="I334" s="225"/>
      <c r="J334" s="223"/>
      <c r="K334" s="226"/>
      <c r="L334" s="223"/>
      <c r="M334" s="223"/>
      <c r="N334" s="223"/>
      <c r="O334" s="223"/>
      <c r="P334" s="223"/>
      <c r="Q334" s="223"/>
      <c r="R334" s="223"/>
      <c r="S334" s="223"/>
      <c r="T334" s="223"/>
      <c r="U334" s="223"/>
      <c r="V334" s="223"/>
      <c r="W334" s="223"/>
      <c r="X334" s="223"/>
      <c r="Y334" s="223"/>
      <c r="Z334" s="223"/>
      <c r="AA334" s="223"/>
      <c r="AB334" s="223"/>
    </row>
    <row r="335" spans="1:28" ht="15" thickBot="1" x14ac:dyDescent="0.25">
      <c r="A335" s="223"/>
      <c r="B335" s="227"/>
      <c r="C335" s="223"/>
      <c r="D335" s="227"/>
      <c r="E335" s="223"/>
      <c r="F335" s="223"/>
      <c r="G335" s="223"/>
      <c r="H335" s="225"/>
      <c r="I335" s="225"/>
      <c r="J335" s="223"/>
      <c r="K335" s="226"/>
      <c r="L335" s="223"/>
      <c r="M335" s="223"/>
      <c r="N335" s="223"/>
      <c r="O335" s="223"/>
      <c r="P335" s="223"/>
      <c r="Q335" s="223"/>
      <c r="R335" s="223"/>
      <c r="S335" s="223"/>
      <c r="T335" s="223"/>
      <c r="U335" s="223"/>
      <c r="V335" s="223"/>
      <c r="W335" s="223"/>
      <c r="X335" s="223"/>
      <c r="Y335" s="223"/>
      <c r="Z335" s="223"/>
      <c r="AA335" s="223"/>
      <c r="AB335" s="223"/>
    </row>
    <row r="336" spans="1:28" ht="15" thickBot="1" x14ac:dyDescent="0.25">
      <c r="A336" s="223"/>
      <c r="B336" s="227"/>
      <c r="C336" s="223"/>
      <c r="D336" s="227"/>
      <c r="E336" s="223"/>
      <c r="F336" s="223"/>
      <c r="G336" s="223"/>
      <c r="H336" s="225"/>
      <c r="I336" s="225"/>
      <c r="J336" s="223"/>
      <c r="K336" s="226"/>
      <c r="L336" s="223"/>
      <c r="M336" s="223"/>
      <c r="N336" s="223"/>
      <c r="O336" s="223"/>
      <c r="P336" s="223"/>
      <c r="Q336" s="223"/>
      <c r="R336" s="223"/>
      <c r="S336" s="223"/>
      <c r="T336" s="223"/>
      <c r="U336" s="223"/>
      <c r="V336" s="223"/>
      <c r="W336" s="223"/>
      <c r="X336" s="223"/>
      <c r="Y336" s="223"/>
      <c r="Z336" s="223"/>
      <c r="AA336" s="223"/>
      <c r="AB336" s="223"/>
    </row>
    <row r="337" spans="1:28" ht="15" thickBot="1" x14ac:dyDescent="0.25">
      <c r="A337" s="223"/>
      <c r="B337" s="227"/>
      <c r="C337" s="223"/>
      <c r="D337" s="227"/>
      <c r="E337" s="223"/>
      <c r="F337" s="223"/>
      <c r="G337" s="223"/>
      <c r="H337" s="225"/>
      <c r="I337" s="225"/>
      <c r="J337" s="223"/>
      <c r="K337" s="226"/>
      <c r="L337" s="223"/>
      <c r="M337" s="223"/>
      <c r="N337" s="223"/>
      <c r="O337" s="223"/>
      <c r="P337" s="223"/>
      <c r="Q337" s="223"/>
      <c r="R337" s="223"/>
      <c r="S337" s="223"/>
      <c r="T337" s="223"/>
      <c r="U337" s="223"/>
      <c r="V337" s="223"/>
      <c r="W337" s="223"/>
      <c r="X337" s="223"/>
      <c r="Y337" s="223"/>
      <c r="Z337" s="223"/>
      <c r="AA337" s="223"/>
      <c r="AB337" s="223"/>
    </row>
    <row r="338" spans="1:28" ht="15" thickBot="1" x14ac:dyDescent="0.25">
      <c r="A338" s="223"/>
      <c r="B338" s="227"/>
      <c r="C338" s="223"/>
      <c r="D338" s="227"/>
      <c r="E338" s="223"/>
      <c r="F338" s="223"/>
      <c r="G338" s="223"/>
      <c r="H338" s="225"/>
      <c r="I338" s="225"/>
      <c r="J338" s="223"/>
      <c r="K338" s="226"/>
      <c r="L338" s="223"/>
      <c r="M338" s="223"/>
      <c r="N338" s="223"/>
      <c r="O338" s="223"/>
      <c r="P338" s="223"/>
      <c r="Q338" s="223"/>
      <c r="R338" s="223"/>
      <c r="S338" s="223"/>
      <c r="T338" s="223"/>
      <c r="U338" s="223"/>
      <c r="V338" s="223"/>
      <c r="W338" s="223"/>
      <c r="X338" s="223"/>
      <c r="Y338" s="223"/>
      <c r="Z338" s="223"/>
      <c r="AA338" s="223"/>
      <c r="AB338" s="223"/>
    </row>
    <row r="339" spans="1:28" ht="15" thickBot="1" x14ac:dyDescent="0.25">
      <c r="A339" s="223"/>
      <c r="B339" s="227"/>
      <c r="C339" s="223"/>
      <c r="D339" s="227"/>
      <c r="E339" s="223"/>
      <c r="F339" s="223"/>
      <c r="G339" s="223"/>
      <c r="H339" s="225"/>
      <c r="I339" s="225"/>
      <c r="J339" s="223"/>
      <c r="K339" s="226"/>
      <c r="L339" s="223"/>
      <c r="M339" s="223"/>
      <c r="N339" s="223"/>
      <c r="O339" s="223"/>
      <c r="P339" s="223"/>
      <c r="Q339" s="223"/>
      <c r="R339" s="223"/>
      <c r="S339" s="223"/>
      <c r="T339" s="223"/>
      <c r="U339" s="223"/>
      <c r="V339" s="223"/>
      <c r="W339" s="223"/>
      <c r="X339" s="223"/>
      <c r="Y339" s="223"/>
      <c r="Z339" s="223"/>
      <c r="AA339" s="223"/>
      <c r="AB339" s="223"/>
    </row>
    <row r="340" spans="1:28" ht="15" thickBot="1" x14ac:dyDescent="0.25">
      <c r="A340" s="223"/>
      <c r="B340" s="227"/>
      <c r="C340" s="223"/>
      <c r="D340" s="227"/>
      <c r="E340" s="223"/>
      <c r="F340" s="223"/>
      <c r="G340" s="223"/>
      <c r="H340" s="225"/>
      <c r="I340" s="225"/>
      <c r="J340" s="223"/>
      <c r="K340" s="226"/>
      <c r="L340" s="223"/>
      <c r="M340" s="223"/>
      <c r="N340" s="223"/>
      <c r="O340" s="223"/>
      <c r="P340" s="223"/>
      <c r="Q340" s="223"/>
      <c r="R340" s="223"/>
      <c r="S340" s="223"/>
      <c r="T340" s="223"/>
      <c r="U340" s="223"/>
      <c r="V340" s="223"/>
      <c r="W340" s="223"/>
      <c r="X340" s="223"/>
      <c r="Y340" s="223"/>
      <c r="Z340" s="223"/>
      <c r="AA340" s="223"/>
      <c r="AB340" s="223"/>
    </row>
    <row r="341" spans="1:28" ht="15" thickBot="1" x14ac:dyDescent="0.25">
      <c r="A341" s="223"/>
      <c r="B341" s="227"/>
      <c r="C341" s="223"/>
      <c r="D341" s="227"/>
      <c r="E341" s="223"/>
      <c r="F341" s="223"/>
      <c r="G341" s="223"/>
      <c r="H341" s="225"/>
      <c r="I341" s="225"/>
      <c r="J341" s="223"/>
      <c r="K341" s="226"/>
      <c r="L341" s="223"/>
      <c r="M341" s="223"/>
      <c r="N341" s="223"/>
      <c r="O341" s="223"/>
      <c r="P341" s="223"/>
      <c r="Q341" s="223"/>
      <c r="R341" s="223"/>
      <c r="S341" s="223"/>
      <c r="T341" s="223"/>
      <c r="U341" s="223"/>
      <c r="V341" s="223"/>
      <c r="W341" s="223"/>
      <c r="X341" s="223"/>
      <c r="Y341" s="223"/>
      <c r="Z341" s="223"/>
      <c r="AA341" s="223"/>
      <c r="AB341" s="223"/>
    </row>
    <row r="342" spans="1:28" ht="15" thickBot="1" x14ac:dyDescent="0.25">
      <c r="A342" s="223"/>
      <c r="B342" s="227"/>
      <c r="C342" s="223"/>
      <c r="D342" s="227"/>
      <c r="E342" s="223"/>
      <c r="F342" s="223"/>
      <c r="G342" s="223"/>
      <c r="H342" s="225"/>
      <c r="I342" s="225"/>
      <c r="J342" s="223"/>
      <c r="K342" s="226"/>
      <c r="L342" s="223"/>
      <c r="M342" s="223"/>
      <c r="N342" s="223"/>
      <c r="O342" s="223"/>
      <c r="P342" s="223"/>
      <c r="Q342" s="223"/>
      <c r="R342" s="223"/>
      <c r="S342" s="223"/>
      <c r="T342" s="223"/>
      <c r="U342" s="223"/>
      <c r="V342" s="223"/>
      <c r="W342" s="223"/>
      <c r="X342" s="223"/>
      <c r="Y342" s="223"/>
      <c r="Z342" s="223"/>
      <c r="AA342" s="223"/>
      <c r="AB342" s="223"/>
    </row>
    <row r="343" spans="1:28" ht="15" thickBot="1" x14ac:dyDescent="0.25">
      <c r="A343" s="223"/>
      <c r="B343" s="227"/>
      <c r="C343" s="223"/>
      <c r="D343" s="227"/>
      <c r="E343" s="223"/>
      <c r="F343" s="223"/>
      <c r="G343" s="223"/>
      <c r="H343" s="225"/>
      <c r="I343" s="225"/>
      <c r="J343" s="223"/>
      <c r="K343" s="226"/>
      <c r="L343" s="223"/>
      <c r="M343" s="223"/>
      <c r="N343" s="223"/>
      <c r="O343" s="223"/>
      <c r="P343" s="223"/>
      <c r="Q343" s="223"/>
      <c r="R343" s="223"/>
      <c r="S343" s="223"/>
      <c r="T343" s="223"/>
      <c r="U343" s="223"/>
      <c r="V343" s="223"/>
      <c r="W343" s="223"/>
      <c r="X343" s="223"/>
      <c r="Y343" s="223"/>
      <c r="Z343" s="223"/>
      <c r="AA343" s="223"/>
      <c r="AB343" s="223"/>
    </row>
    <row r="344" spans="1:28" ht="15" thickBot="1" x14ac:dyDescent="0.25">
      <c r="A344" s="223"/>
      <c r="B344" s="227"/>
      <c r="C344" s="223"/>
      <c r="D344" s="227"/>
      <c r="E344" s="223"/>
      <c r="F344" s="223"/>
      <c r="G344" s="223"/>
      <c r="H344" s="225"/>
      <c r="I344" s="225"/>
      <c r="J344" s="223"/>
      <c r="K344" s="226"/>
      <c r="L344" s="223"/>
      <c r="M344" s="223"/>
      <c r="N344" s="223"/>
      <c r="O344" s="223"/>
      <c r="P344" s="223"/>
      <c r="Q344" s="223"/>
      <c r="R344" s="223"/>
      <c r="S344" s="223"/>
      <c r="T344" s="223"/>
      <c r="U344" s="223"/>
      <c r="V344" s="223"/>
      <c r="W344" s="223"/>
      <c r="X344" s="223"/>
      <c r="Y344" s="223"/>
      <c r="Z344" s="223"/>
      <c r="AA344" s="223"/>
      <c r="AB344" s="223"/>
    </row>
    <row r="345" spans="1:28" ht="15" thickBot="1" x14ac:dyDescent="0.25">
      <c r="A345" s="223"/>
      <c r="B345" s="227"/>
      <c r="C345" s="223"/>
      <c r="D345" s="227"/>
      <c r="E345" s="223"/>
      <c r="F345" s="223"/>
      <c r="G345" s="223"/>
      <c r="H345" s="225"/>
      <c r="I345" s="225"/>
      <c r="J345" s="223"/>
      <c r="K345" s="226"/>
      <c r="L345" s="223"/>
      <c r="M345" s="223"/>
      <c r="N345" s="223"/>
      <c r="O345" s="223"/>
      <c r="P345" s="223"/>
      <c r="Q345" s="223"/>
      <c r="R345" s="223"/>
      <c r="S345" s="223"/>
      <c r="T345" s="223"/>
      <c r="U345" s="223"/>
      <c r="V345" s="223"/>
      <c r="W345" s="223"/>
      <c r="X345" s="223"/>
      <c r="Y345" s="223"/>
      <c r="Z345" s="223"/>
      <c r="AA345" s="223"/>
      <c r="AB345" s="223"/>
    </row>
    <row r="346" spans="1:28" ht="15" thickBot="1" x14ac:dyDescent="0.25">
      <c r="A346" s="223"/>
      <c r="B346" s="227"/>
      <c r="C346" s="223"/>
      <c r="D346" s="227"/>
      <c r="E346" s="223"/>
      <c r="F346" s="223"/>
      <c r="G346" s="223"/>
      <c r="H346" s="225"/>
      <c r="I346" s="225"/>
      <c r="J346" s="223"/>
      <c r="K346" s="226"/>
      <c r="L346" s="223"/>
      <c r="M346" s="223"/>
      <c r="N346" s="223"/>
      <c r="O346" s="223"/>
      <c r="P346" s="223"/>
      <c r="Q346" s="223"/>
      <c r="R346" s="223"/>
      <c r="S346" s="223"/>
      <c r="T346" s="223"/>
      <c r="U346" s="223"/>
      <c r="V346" s="223"/>
      <c r="W346" s="223"/>
      <c r="X346" s="223"/>
      <c r="Y346" s="223"/>
      <c r="Z346" s="223"/>
      <c r="AA346" s="223"/>
      <c r="AB346" s="223"/>
    </row>
    <row r="347" spans="1:28" ht="15" thickBot="1" x14ac:dyDescent="0.25">
      <c r="A347" s="223"/>
      <c r="B347" s="227"/>
      <c r="C347" s="223"/>
      <c r="D347" s="227"/>
      <c r="E347" s="223"/>
      <c r="F347" s="223"/>
      <c r="G347" s="223"/>
      <c r="H347" s="225"/>
      <c r="I347" s="225"/>
      <c r="J347" s="223"/>
      <c r="K347" s="226"/>
      <c r="L347" s="223"/>
      <c r="M347" s="223"/>
      <c r="N347" s="223"/>
      <c r="O347" s="223"/>
      <c r="P347" s="223"/>
      <c r="Q347" s="223"/>
      <c r="R347" s="223"/>
      <c r="S347" s="223"/>
      <c r="T347" s="223"/>
      <c r="U347" s="223"/>
      <c r="V347" s="223"/>
      <c r="W347" s="223"/>
      <c r="X347" s="223"/>
      <c r="Y347" s="223"/>
      <c r="Z347" s="223"/>
      <c r="AA347" s="223"/>
      <c r="AB347" s="223"/>
    </row>
    <row r="348" spans="1:28" ht="15" thickBot="1" x14ac:dyDescent="0.25">
      <c r="A348" s="223"/>
      <c r="B348" s="227"/>
      <c r="C348" s="223"/>
      <c r="D348" s="227"/>
      <c r="E348" s="223"/>
      <c r="F348" s="223"/>
      <c r="G348" s="223"/>
      <c r="H348" s="225"/>
      <c r="I348" s="225"/>
      <c r="J348" s="223"/>
      <c r="K348" s="226"/>
      <c r="L348" s="223"/>
      <c r="M348" s="223"/>
      <c r="N348" s="223"/>
      <c r="O348" s="223"/>
      <c r="P348" s="223"/>
      <c r="Q348" s="223"/>
      <c r="R348" s="223"/>
      <c r="S348" s="223"/>
      <c r="T348" s="223"/>
      <c r="U348" s="223"/>
      <c r="V348" s="223"/>
      <c r="W348" s="223"/>
      <c r="X348" s="223"/>
      <c r="Y348" s="223"/>
      <c r="Z348" s="223"/>
      <c r="AA348" s="223"/>
      <c r="AB348" s="223"/>
    </row>
    <row r="349" spans="1:28" ht="15" thickBot="1" x14ac:dyDescent="0.25">
      <c r="A349" s="223"/>
      <c r="B349" s="227"/>
      <c r="C349" s="223"/>
      <c r="D349" s="227"/>
      <c r="E349" s="223"/>
      <c r="F349" s="223"/>
      <c r="G349" s="223"/>
      <c r="H349" s="225"/>
      <c r="I349" s="225"/>
      <c r="J349" s="223"/>
      <c r="K349" s="226"/>
      <c r="L349" s="223"/>
      <c r="M349" s="223"/>
      <c r="N349" s="223"/>
      <c r="O349" s="223"/>
      <c r="P349" s="223"/>
      <c r="Q349" s="223"/>
      <c r="R349" s="223"/>
      <c r="S349" s="223"/>
      <c r="T349" s="223"/>
      <c r="U349" s="223"/>
      <c r="V349" s="223"/>
      <c r="W349" s="223"/>
      <c r="X349" s="223"/>
      <c r="Y349" s="223"/>
      <c r="Z349" s="223"/>
      <c r="AA349" s="223"/>
      <c r="AB349" s="223"/>
    </row>
    <row r="350" spans="1:28" ht="15" thickBot="1" x14ac:dyDescent="0.25">
      <c r="A350" s="223"/>
      <c r="B350" s="227"/>
      <c r="C350" s="223"/>
      <c r="D350" s="227"/>
      <c r="E350" s="223"/>
      <c r="F350" s="223"/>
      <c r="G350" s="223"/>
      <c r="H350" s="225"/>
      <c r="I350" s="225"/>
      <c r="J350" s="223"/>
      <c r="K350" s="226"/>
      <c r="L350" s="223"/>
      <c r="M350" s="223"/>
      <c r="N350" s="223"/>
      <c r="O350" s="223"/>
      <c r="P350" s="223"/>
      <c r="Q350" s="223"/>
      <c r="R350" s="223"/>
      <c r="S350" s="223"/>
      <c r="T350" s="223"/>
      <c r="U350" s="223"/>
      <c r="V350" s="223"/>
      <c r="W350" s="223"/>
      <c r="X350" s="223"/>
      <c r="Y350" s="223"/>
      <c r="Z350" s="223"/>
      <c r="AA350" s="223"/>
      <c r="AB350" s="223"/>
    </row>
    <row r="351" spans="1:28" ht="15" thickBot="1" x14ac:dyDescent="0.25">
      <c r="A351" s="223"/>
      <c r="B351" s="227"/>
      <c r="C351" s="223"/>
      <c r="D351" s="227"/>
      <c r="E351" s="223"/>
      <c r="F351" s="223"/>
      <c r="G351" s="223"/>
      <c r="H351" s="225"/>
      <c r="I351" s="225"/>
      <c r="J351" s="223"/>
      <c r="K351" s="226"/>
      <c r="L351" s="223"/>
      <c r="M351" s="223"/>
      <c r="N351" s="223"/>
      <c r="O351" s="223"/>
      <c r="P351" s="223"/>
      <c r="Q351" s="223"/>
      <c r="R351" s="223"/>
      <c r="S351" s="223"/>
      <c r="T351" s="223"/>
      <c r="U351" s="223"/>
      <c r="V351" s="223"/>
      <c r="W351" s="223"/>
      <c r="X351" s="223"/>
      <c r="Y351" s="223"/>
      <c r="Z351" s="223"/>
      <c r="AA351" s="223"/>
      <c r="AB351" s="223"/>
    </row>
    <row r="352" spans="1:28" ht="15" thickBot="1" x14ac:dyDescent="0.25">
      <c r="A352" s="223"/>
      <c r="B352" s="227"/>
      <c r="C352" s="223"/>
      <c r="D352" s="227"/>
      <c r="E352" s="223"/>
      <c r="F352" s="223"/>
      <c r="G352" s="223"/>
      <c r="H352" s="225"/>
      <c r="I352" s="225"/>
      <c r="J352" s="223"/>
      <c r="K352" s="226"/>
      <c r="L352" s="223"/>
      <c r="M352" s="223"/>
      <c r="N352" s="223"/>
      <c r="O352" s="223"/>
      <c r="P352" s="223"/>
      <c r="Q352" s="223"/>
      <c r="R352" s="223"/>
      <c r="S352" s="223"/>
      <c r="T352" s="223"/>
      <c r="U352" s="223"/>
      <c r="V352" s="223"/>
      <c r="W352" s="223"/>
      <c r="X352" s="223"/>
      <c r="Y352" s="223"/>
      <c r="Z352" s="223"/>
      <c r="AA352" s="223"/>
      <c r="AB352" s="223"/>
    </row>
    <row r="353" spans="1:28" ht="15" thickBot="1" x14ac:dyDescent="0.25">
      <c r="A353" s="223"/>
      <c r="B353" s="227"/>
      <c r="C353" s="223"/>
      <c r="D353" s="227"/>
      <c r="E353" s="223"/>
      <c r="F353" s="223"/>
      <c r="G353" s="223"/>
      <c r="H353" s="225"/>
      <c r="I353" s="225"/>
      <c r="J353" s="223"/>
      <c r="K353" s="226"/>
      <c r="L353" s="223"/>
      <c r="M353" s="223"/>
      <c r="N353" s="223"/>
      <c r="O353" s="223"/>
      <c r="P353" s="223"/>
      <c r="Q353" s="223"/>
      <c r="R353" s="223"/>
      <c r="S353" s="223"/>
      <c r="T353" s="223"/>
      <c r="U353" s="223"/>
      <c r="V353" s="223"/>
      <c r="W353" s="223"/>
      <c r="X353" s="223"/>
      <c r="Y353" s="223"/>
      <c r="Z353" s="223"/>
      <c r="AA353" s="223"/>
      <c r="AB353" s="223"/>
    </row>
    <row r="354" spans="1:28" ht="15" thickBot="1" x14ac:dyDescent="0.25">
      <c r="A354" s="223"/>
      <c r="B354" s="227"/>
      <c r="C354" s="223"/>
      <c r="D354" s="227"/>
      <c r="E354" s="223"/>
      <c r="F354" s="223"/>
      <c r="G354" s="223"/>
      <c r="H354" s="225"/>
      <c r="I354" s="225"/>
      <c r="J354" s="223"/>
      <c r="K354" s="226"/>
      <c r="L354" s="223"/>
      <c r="M354" s="223"/>
      <c r="N354" s="223"/>
      <c r="O354" s="223"/>
      <c r="P354" s="223"/>
      <c r="Q354" s="223"/>
      <c r="R354" s="223"/>
      <c r="S354" s="223"/>
      <c r="T354" s="223"/>
      <c r="U354" s="223"/>
      <c r="V354" s="223"/>
      <c r="W354" s="223"/>
      <c r="X354" s="223"/>
      <c r="Y354" s="223"/>
      <c r="Z354" s="223"/>
      <c r="AA354" s="223"/>
      <c r="AB354" s="223"/>
    </row>
    <row r="355" spans="1:28" ht="15" thickBot="1" x14ac:dyDescent="0.25">
      <c r="A355" s="223"/>
      <c r="B355" s="227"/>
      <c r="C355" s="223"/>
      <c r="D355" s="227"/>
      <c r="E355" s="223"/>
      <c r="F355" s="223"/>
      <c r="G355" s="223"/>
      <c r="H355" s="225"/>
      <c r="I355" s="225"/>
      <c r="J355" s="223"/>
      <c r="K355" s="226"/>
      <c r="L355" s="223"/>
      <c r="M355" s="223"/>
      <c r="N355" s="223"/>
      <c r="O355" s="223"/>
      <c r="P355" s="223"/>
      <c r="Q355" s="223"/>
      <c r="R355" s="223"/>
      <c r="S355" s="223"/>
      <c r="T355" s="223"/>
      <c r="U355" s="223"/>
      <c r="V355" s="223"/>
      <c r="W355" s="223"/>
      <c r="X355" s="223"/>
      <c r="Y355" s="223"/>
      <c r="Z355" s="223"/>
      <c r="AA355" s="223"/>
      <c r="AB355" s="223"/>
    </row>
    <row r="356" spans="1:28" ht="15" thickBot="1" x14ac:dyDescent="0.25">
      <c r="A356" s="223"/>
      <c r="B356" s="227"/>
      <c r="C356" s="223"/>
      <c r="D356" s="227"/>
      <c r="E356" s="223"/>
      <c r="F356" s="223"/>
      <c r="G356" s="223"/>
      <c r="H356" s="225"/>
      <c r="I356" s="225"/>
      <c r="J356" s="223"/>
      <c r="K356" s="226"/>
      <c r="L356" s="223"/>
      <c r="M356" s="223"/>
      <c r="N356" s="223"/>
      <c r="O356" s="223"/>
      <c r="P356" s="223"/>
      <c r="Q356" s="223"/>
      <c r="R356" s="223"/>
      <c r="S356" s="223"/>
      <c r="T356" s="223"/>
      <c r="U356" s="223"/>
      <c r="V356" s="223"/>
      <c r="W356" s="223"/>
      <c r="X356" s="223"/>
      <c r="Y356" s="223"/>
      <c r="Z356" s="223"/>
      <c r="AA356" s="223"/>
      <c r="AB356" s="223"/>
    </row>
    <row r="357" spans="1:28" ht="15" thickBot="1" x14ac:dyDescent="0.25">
      <c r="A357" s="223"/>
      <c r="B357" s="227"/>
      <c r="C357" s="223"/>
      <c r="D357" s="227"/>
      <c r="E357" s="223"/>
      <c r="F357" s="223"/>
      <c r="G357" s="223"/>
      <c r="H357" s="225"/>
      <c r="I357" s="225"/>
      <c r="J357" s="223"/>
      <c r="K357" s="226"/>
      <c r="L357" s="223"/>
      <c r="M357" s="223"/>
      <c r="N357" s="223"/>
      <c r="O357" s="223"/>
      <c r="P357" s="223"/>
      <c r="Q357" s="223"/>
      <c r="R357" s="223"/>
      <c r="S357" s="223"/>
      <c r="T357" s="223"/>
      <c r="U357" s="223"/>
      <c r="V357" s="223"/>
      <c r="W357" s="223"/>
      <c r="X357" s="223"/>
      <c r="Y357" s="223"/>
      <c r="Z357" s="223"/>
      <c r="AA357" s="223"/>
      <c r="AB357" s="223"/>
    </row>
    <row r="358" spans="1:28" ht="15" thickBot="1" x14ac:dyDescent="0.25">
      <c r="A358" s="223"/>
      <c r="B358" s="227"/>
      <c r="C358" s="223"/>
      <c r="D358" s="227"/>
      <c r="E358" s="223"/>
      <c r="F358" s="223"/>
      <c r="G358" s="223"/>
      <c r="H358" s="225"/>
      <c r="I358" s="225"/>
      <c r="J358" s="223"/>
      <c r="K358" s="226"/>
      <c r="L358" s="223"/>
      <c r="M358" s="223"/>
      <c r="N358" s="223"/>
      <c r="O358" s="223"/>
      <c r="P358" s="223"/>
      <c r="Q358" s="223"/>
      <c r="R358" s="223"/>
      <c r="S358" s="223"/>
      <c r="T358" s="223"/>
      <c r="U358" s="223"/>
      <c r="V358" s="223"/>
      <c r="W358" s="223"/>
      <c r="X358" s="223"/>
      <c r="Y358" s="223"/>
      <c r="Z358" s="223"/>
      <c r="AA358" s="223"/>
      <c r="AB358" s="223"/>
    </row>
    <row r="359" spans="1:28" ht="15" thickBot="1" x14ac:dyDescent="0.25">
      <c r="A359" s="223"/>
      <c r="B359" s="227"/>
      <c r="C359" s="223"/>
      <c r="D359" s="227"/>
      <c r="E359" s="223"/>
      <c r="F359" s="223"/>
      <c r="G359" s="223"/>
      <c r="H359" s="225"/>
      <c r="I359" s="225"/>
      <c r="J359" s="223"/>
      <c r="K359" s="226"/>
      <c r="L359" s="223"/>
      <c r="M359" s="223"/>
      <c r="N359" s="223"/>
      <c r="O359" s="223"/>
      <c r="P359" s="223"/>
      <c r="Q359" s="223"/>
      <c r="R359" s="223"/>
      <c r="S359" s="223"/>
      <c r="T359" s="223"/>
      <c r="U359" s="223"/>
      <c r="V359" s="223"/>
      <c r="W359" s="223"/>
      <c r="X359" s="223"/>
      <c r="Y359" s="223"/>
      <c r="Z359" s="223"/>
      <c r="AA359" s="223"/>
      <c r="AB359" s="223"/>
    </row>
    <row r="360" spans="1:28" ht="15" thickBot="1" x14ac:dyDescent="0.25">
      <c r="A360" s="223"/>
      <c r="B360" s="227"/>
      <c r="C360" s="223"/>
      <c r="D360" s="227"/>
      <c r="E360" s="223"/>
      <c r="F360" s="223"/>
      <c r="G360" s="223"/>
      <c r="H360" s="225"/>
      <c r="I360" s="225"/>
      <c r="J360" s="223"/>
      <c r="K360" s="226"/>
      <c r="L360" s="223"/>
      <c r="M360" s="223"/>
      <c r="N360" s="223"/>
      <c r="O360" s="223"/>
      <c r="P360" s="223"/>
      <c r="Q360" s="223"/>
      <c r="R360" s="223"/>
      <c r="S360" s="223"/>
      <c r="T360" s="223"/>
      <c r="U360" s="223"/>
      <c r="V360" s="223"/>
      <c r="W360" s="223"/>
      <c r="X360" s="223"/>
      <c r="Y360" s="223"/>
      <c r="Z360" s="223"/>
      <c r="AA360" s="223"/>
      <c r="AB360" s="223"/>
    </row>
    <row r="361" spans="1:28" ht="15" thickBot="1" x14ac:dyDescent="0.25">
      <c r="A361" s="223"/>
      <c r="B361" s="227"/>
      <c r="C361" s="223"/>
      <c r="D361" s="227"/>
      <c r="E361" s="223"/>
      <c r="F361" s="223"/>
      <c r="G361" s="223"/>
      <c r="H361" s="225"/>
      <c r="I361" s="225"/>
      <c r="J361" s="223"/>
      <c r="K361" s="226"/>
      <c r="L361" s="223"/>
      <c r="M361" s="223"/>
      <c r="N361" s="223"/>
      <c r="O361" s="223"/>
      <c r="P361" s="223"/>
      <c r="Q361" s="223"/>
      <c r="R361" s="223"/>
      <c r="S361" s="223"/>
      <c r="T361" s="223"/>
      <c r="U361" s="223"/>
      <c r="V361" s="223"/>
      <c r="W361" s="223"/>
      <c r="X361" s="223"/>
      <c r="Y361" s="223"/>
      <c r="Z361" s="223"/>
      <c r="AA361" s="223"/>
      <c r="AB361" s="223"/>
    </row>
    <row r="362" spans="1:28" ht="15" thickBot="1" x14ac:dyDescent="0.25">
      <c r="A362" s="223"/>
      <c r="B362" s="227"/>
      <c r="C362" s="223"/>
      <c r="D362" s="227"/>
      <c r="E362" s="223"/>
      <c r="F362" s="223"/>
      <c r="G362" s="223"/>
      <c r="H362" s="225"/>
      <c r="I362" s="225"/>
      <c r="J362" s="223"/>
      <c r="K362" s="226"/>
      <c r="L362" s="223"/>
      <c r="M362" s="223"/>
      <c r="N362" s="223"/>
      <c r="O362" s="223"/>
      <c r="P362" s="223"/>
      <c r="Q362" s="223"/>
      <c r="R362" s="223"/>
      <c r="S362" s="223"/>
      <c r="T362" s="223"/>
      <c r="U362" s="223"/>
      <c r="V362" s="223"/>
      <c r="W362" s="223"/>
      <c r="X362" s="223"/>
      <c r="Y362" s="223"/>
      <c r="Z362" s="223"/>
      <c r="AA362" s="223"/>
      <c r="AB362" s="223"/>
    </row>
    <row r="363" spans="1:28" ht="15" thickBot="1" x14ac:dyDescent="0.25">
      <c r="A363" s="223"/>
      <c r="B363" s="227"/>
      <c r="C363" s="223"/>
      <c r="D363" s="227"/>
      <c r="E363" s="223"/>
      <c r="F363" s="223"/>
      <c r="G363" s="223"/>
      <c r="H363" s="225"/>
      <c r="I363" s="225"/>
      <c r="J363" s="223"/>
      <c r="K363" s="226"/>
      <c r="L363" s="223"/>
      <c r="M363" s="223"/>
      <c r="N363" s="223"/>
      <c r="O363" s="223"/>
      <c r="P363" s="223"/>
      <c r="Q363" s="223"/>
      <c r="R363" s="223"/>
      <c r="S363" s="223"/>
      <c r="T363" s="223"/>
      <c r="U363" s="223"/>
      <c r="V363" s="223"/>
      <c r="W363" s="223"/>
      <c r="X363" s="223"/>
      <c r="Y363" s="223"/>
      <c r="Z363" s="223"/>
      <c r="AA363" s="223"/>
      <c r="AB363" s="223"/>
    </row>
    <row r="364" spans="1:28" ht="15" thickBot="1" x14ac:dyDescent="0.25">
      <c r="A364" s="223"/>
      <c r="B364" s="227"/>
      <c r="C364" s="223"/>
      <c r="D364" s="227"/>
      <c r="E364" s="223"/>
      <c r="F364" s="223"/>
      <c r="G364" s="223"/>
      <c r="H364" s="225"/>
      <c r="I364" s="225"/>
      <c r="J364" s="223"/>
      <c r="K364" s="226"/>
      <c r="L364" s="223"/>
      <c r="M364" s="223"/>
      <c r="N364" s="223"/>
      <c r="O364" s="223"/>
      <c r="P364" s="223"/>
      <c r="Q364" s="223"/>
      <c r="R364" s="223"/>
      <c r="S364" s="223"/>
      <c r="T364" s="223"/>
      <c r="U364" s="223"/>
      <c r="V364" s="223"/>
      <c r="W364" s="223"/>
      <c r="X364" s="223"/>
      <c r="Y364" s="223"/>
      <c r="Z364" s="223"/>
      <c r="AA364" s="223"/>
      <c r="AB364" s="223"/>
    </row>
    <row r="365" spans="1:28" ht="15" thickBot="1" x14ac:dyDescent="0.25">
      <c r="A365" s="223"/>
      <c r="B365" s="227"/>
      <c r="C365" s="223"/>
      <c r="D365" s="227"/>
      <c r="E365" s="223"/>
      <c r="F365" s="223"/>
      <c r="G365" s="223"/>
      <c r="H365" s="225"/>
      <c r="I365" s="225"/>
      <c r="J365" s="223"/>
      <c r="K365" s="226"/>
      <c r="L365" s="223"/>
      <c r="M365" s="223"/>
      <c r="N365" s="223"/>
      <c r="O365" s="223"/>
      <c r="P365" s="223"/>
      <c r="Q365" s="223"/>
      <c r="R365" s="223"/>
      <c r="S365" s="223"/>
      <c r="T365" s="223"/>
      <c r="U365" s="223"/>
      <c r="V365" s="223"/>
      <c r="W365" s="223"/>
      <c r="X365" s="223"/>
      <c r="Y365" s="223"/>
      <c r="Z365" s="223"/>
      <c r="AA365" s="223"/>
      <c r="AB365" s="223"/>
    </row>
    <row r="366" spans="1:28" ht="15" thickBot="1" x14ac:dyDescent="0.25">
      <c r="A366" s="223"/>
      <c r="B366" s="227"/>
      <c r="C366" s="223"/>
      <c r="D366" s="227"/>
      <c r="E366" s="223"/>
      <c r="F366" s="223"/>
      <c r="G366" s="223"/>
      <c r="H366" s="225"/>
      <c r="I366" s="225"/>
      <c r="J366" s="223"/>
      <c r="K366" s="226"/>
      <c r="L366" s="223"/>
      <c r="M366" s="223"/>
      <c r="N366" s="223"/>
      <c r="O366" s="223"/>
      <c r="P366" s="223"/>
      <c r="Q366" s="223"/>
      <c r="R366" s="223"/>
      <c r="S366" s="223"/>
      <c r="T366" s="223"/>
      <c r="U366" s="223"/>
      <c r="V366" s="223"/>
      <c r="W366" s="223"/>
      <c r="X366" s="223"/>
      <c r="Y366" s="223"/>
      <c r="Z366" s="223"/>
      <c r="AA366" s="223"/>
      <c r="AB366" s="223"/>
    </row>
    <row r="367" spans="1:28" ht="15" thickBot="1" x14ac:dyDescent="0.25">
      <c r="A367" s="223"/>
      <c r="B367" s="227"/>
      <c r="C367" s="223"/>
      <c r="D367" s="227"/>
      <c r="E367" s="223"/>
      <c r="F367" s="223"/>
      <c r="G367" s="223"/>
      <c r="H367" s="225"/>
      <c r="I367" s="225"/>
      <c r="J367" s="223"/>
      <c r="K367" s="226"/>
      <c r="L367" s="223"/>
      <c r="M367" s="223"/>
      <c r="N367" s="223"/>
      <c r="O367" s="223"/>
      <c r="P367" s="223"/>
      <c r="Q367" s="223"/>
      <c r="R367" s="223"/>
      <c r="S367" s="223"/>
      <c r="T367" s="223"/>
      <c r="U367" s="223"/>
      <c r="V367" s="223"/>
      <c r="W367" s="223"/>
      <c r="X367" s="223"/>
      <c r="Y367" s="223"/>
      <c r="Z367" s="223"/>
      <c r="AA367" s="223"/>
      <c r="AB367" s="223"/>
    </row>
    <row r="368" spans="1:28" ht="15" thickBot="1" x14ac:dyDescent="0.25">
      <c r="A368" s="223"/>
      <c r="B368" s="227"/>
      <c r="C368" s="223"/>
      <c r="D368" s="227"/>
      <c r="E368" s="223"/>
      <c r="F368" s="223"/>
      <c r="G368" s="223"/>
      <c r="H368" s="225"/>
      <c r="I368" s="225"/>
      <c r="J368" s="223"/>
      <c r="K368" s="226"/>
      <c r="L368" s="223"/>
      <c r="M368" s="223"/>
      <c r="N368" s="223"/>
      <c r="O368" s="223"/>
      <c r="P368" s="223"/>
      <c r="Q368" s="223"/>
      <c r="R368" s="223"/>
      <c r="S368" s="223"/>
      <c r="T368" s="223"/>
      <c r="U368" s="223"/>
      <c r="V368" s="223"/>
      <c r="W368" s="223"/>
      <c r="X368" s="223"/>
      <c r="Y368" s="223"/>
      <c r="Z368" s="223"/>
      <c r="AA368" s="223"/>
      <c r="AB368" s="223"/>
    </row>
    <row r="369" spans="1:28" ht="15" thickBot="1" x14ac:dyDescent="0.25">
      <c r="A369" s="223"/>
      <c r="B369" s="227"/>
      <c r="C369" s="223"/>
      <c r="D369" s="227"/>
      <c r="E369" s="223"/>
      <c r="F369" s="223"/>
      <c r="G369" s="223"/>
      <c r="H369" s="225"/>
      <c r="I369" s="225"/>
      <c r="J369" s="223"/>
      <c r="K369" s="226"/>
      <c r="L369" s="223"/>
      <c r="M369" s="223"/>
      <c r="N369" s="223"/>
      <c r="O369" s="223"/>
      <c r="P369" s="223"/>
      <c r="Q369" s="223"/>
      <c r="R369" s="223"/>
      <c r="S369" s="223"/>
      <c r="T369" s="223"/>
      <c r="U369" s="223"/>
      <c r="V369" s="223"/>
      <c r="W369" s="223"/>
      <c r="X369" s="223"/>
      <c r="Y369" s="223"/>
      <c r="Z369" s="223"/>
      <c r="AA369" s="223"/>
      <c r="AB369" s="223"/>
    </row>
    <row r="370" spans="1:28" ht="15" thickBot="1" x14ac:dyDescent="0.25">
      <c r="A370" s="223"/>
      <c r="B370" s="227"/>
      <c r="C370" s="223"/>
      <c r="D370" s="227"/>
      <c r="E370" s="223"/>
      <c r="F370" s="223"/>
      <c r="G370" s="223"/>
      <c r="H370" s="225"/>
      <c r="I370" s="225"/>
      <c r="J370" s="223"/>
      <c r="K370" s="226"/>
      <c r="L370" s="223"/>
      <c r="M370" s="223"/>
      <c r="N370" s="223"/>
      <c r="O370" s="223"/>
      <c r="P370" s="223"/>
      <c r="Q370" s="223"/>
      <c r="R370" s="223"/>
      <c r="S370" s="223"/>
      <c r="T370" s="223"/>
      <c r="U370" s="223"/>
      <c r="V370" s="223"/>
      <c r="W370" s="223"/>
      <c r="X370" s="223"/>
      <c r="Y370" s="223"/>
      <c r="Z370" s="223"/>
      <c r="AA370" s="223"/>
      <c r="AB370" s="223"/>
    </row>
    <row r="371" spans="1:28" ht="15" thickBot="1" x14ac:dyDescent="0.25">
      <c r="A371" s="223"/>
      <c r="B371" s="227"/>
      <c r="C371" s="223"/>
      <c r="D371" s="227"/>
      <c r="E371" s="223"/>
      <c r="F371" s="223"/>
      <c r="G371" s="223"/>
      <c r="H371" s="225"/>
      <c r="I371" s="225"/>
      <c r="J371" s="223"/>
      <c r="K371" s="226"/>
      <c r="L371" s="223"/>
      <c r="M371" s="223"/>
      <c r="N371" s="223"/>
      <c r="O371" s="223"/>
      <c r="P371" s="223"/>
      <c r="Q371" s="223"/>
      <c r="R371" s="223"/>
      <c r="S371" s="223"/>
      <c r="T371" s="223"/>
      <c r="U371" s="223"/>
      <c r="V371" s="223"/>
      <c r="W371" s="223"/>
      <c r="X371" s="223"/>
      <c r="Y371" s="223"/>
      <c r="Z371" s="223"/>
      <c r="AA371" s="223"/>
      <c r="AB371" s="223"/>
    </row>
    <row r="372" spans="1:28" ht="15" thickBot="1" x14ac:dyDescent="0.25">
      <c r="A372" s="223"/>
      <c r="B372" s="227"/>
      <c r="C372" s="223"/>
      <c r="D372" s="227"/>
      <c r="E372" s="223"/>
      <c r="F372" s="223"/>
      <c r="G372" s="223"/>
      <c r="H372" s="225"/>
      <c r="I372" s="225"/>
      <c r="J372" s="223"/>
      <c r="K372" s="226"/>
      <c r="L372" s="223"/>
      <c r="M372" s="223"/>
      <c r="N372" s="223"/>
      <c r="O372" s="223"/>
      <c r="P372" s="223"/>
      <c r="Q372" s="223"/>
      <c r="R372" s="223"/>
      <c r="S372" s="223"/>
      <c r="T372" s="223"/>
      <c r="U372" s="223"/>
      <c r="V372" s="223"/>
      <c r="W372" s="223"/>
      <c r="X372" s="223"/>
      <c r="Y372" s="223"/>
      <c r="Z372" s="223"/>
      <c r="AA372" s="223"/>
      <c r="AB372" s="223"/>
    </row>
    <row r="373" spans="1:28" ht="15" thickBot="1" x14ac:dyDescent="0.25">
      <c r="A373" s="223"/>
      <c r="B373" s="227"/>
      <c r="C373" s="223"/>
      <c r="D373" s="227"/>
      <c r="E373" s="223"/>
      <c r="F373" s="223"/>
      <c r="G373" s="223"/>
      <c r="H373" s="225"/>
      <c r="I373" s="225"/>
      <c r="J373" s="223"/>
      <c r="K373" s="226"/>
      <c r="L373" s="223"/>
      <c r="M373" s="223"/>
      <c r="N373" s="223"/>
      <c r="O373" s="223"/>
      <c r="P373" s="223"/>
      <c r="Q373" s="223"/>
      <c r="R373" s="223"/>
      <c r="S373" s="223"/>
      <c r="T373" s="223"/>
      <c r="U373" s="223"/>
      <c r="V373" s="223"/>
      <c r="W373" s="223"/>
      <c r="X373" s="223"/>
      <c r="Y373" s="223"/>
      <c r="Z373" s="223"/>
      <c r="AA373" s="223"/>
      <c r="AB373" s="223"/>
    </row>
    <row r="374" spans="1:28" ht="15" thickBot="1" x14ac:dyDescent="0.25">
      <c r="A374" s="223"/>
      <c r="B374" s="227"/>
      <c r="C374" s="223"/>
      <c r="D374" s="227"/>
      <c r="E374" s="223"/>
      <c r="F374" s="223"/>
      <c r="G374" s="223"/>
      <c r="H374" s="225"/>
      <c r="I374" s="225"/>
      <c r="J374" s="223"/>
      <c r="K374" s="226"/>
      <c r="L374" s="223"/>
      <c r="M374" s="223"/>
      <c r="N374" s="223"/>
      <c r="O374" s="223"/>
      <c r="P374" s="223"/>
      <c r="Q374" s="223"/>
      <c r="R374" s="223"/>
      <c r="S374" s="223"/>
      <c r="T374" s="223"/>
      <c r="U374" s="223"/>
      <c r="V374" s="223"/>
      <c r="W374" s="223"/>
      <c r="X374" s="223"/>
      <c r="Y374" s="223"/>
      <c r="Z374" s="223"/>
      <c r="AA374" s="223"/>
      <c r="AB374" s="223"/>
    </row>
    <row r="375" spans="1:28" ht="15" thickBot="1" x14ac:dyDescent="0.25">
      <c r="A375" s="223"/>
      <c r="B375" s="227"/>
      <c r="C375" s="223"/>
      <c r="D375" s="227"/>
      <c r="E375" s="223"/>
      <c r="F375" s="223"/>
      <c r="G375" s="223"/>
      <c r="H375" s="225"/>
      <c r="I375" s="225"/>
      <c r="J375" s="223"/>
      <c r="K375" s="226"/>
      <c r="L375" s="223"/>
      <c r="M375" s="223"/>
      <c r="N375" s="223"/>
      <c r="O375" s="223"/>
      <c r="P375" s="223"/>
      <c r="Q375" s="223"/>
      <c r="R375" s="223"/>
      <c r="S375" s="223"/>
      <c r="T375" s="223"/>
      <c r="U375" s="223"/>
      <c r="V375" s="223"/>
      <c r="W375" s="223"/>
      <c r="X375" s="223"/>
      <c r="Y375" s="223"/>
      <c r="Z375" s="223"/>
      <c r="AA375" s="223"/>
      <c r="AB375" s="223"/>
    </row>
    <row r="376" spans="1:28" ht="15" thickBot="1" x14ac:dyDescent="0.25">
      <c r="A376" s="223"/>
      <c r="B376" s="227"/>
      <c r="C376" s="223"/>
      <c r="D376" s="227"/>
      <c r="E376" s="223"/>
      <c r="F376" s="223"/>
      <c r="G376" s="223"/>
      <c r="H376" s="225"/>
      <c r="I376" s="225"/>
      <c r="J376" s="223"/>
      <c r="K376" s="226"/>
      <c r="L376" s="223"/>
      <c r="M376" s="223"/>
      <c r="N376" s="223"/>
      <c r="O376" s="223"/>
      <c r="P376" s="223"/>
      <c r="Q376" s="223"/>
      <c r="R376" s="223"/>
      <c r="S376" s="223"/>
      <c r="T376" s="223"/>
      <c r="U376" s="223"/>
      <c r="V376" s="223"/>
      <c r="W376" s="223"/>
      <c r="X376" s="223"/>
      <c r="Y376" s="223"/>
      <c r="Z376" s="223"/>
      <c r="AA376" s="223"/>
      <c r="AB376" s="223"/>
    </row>
    <row r="377" spans="1:28" ht="15" thickBot="1" x14ac:dyDescent="0.25">
      <c r="A377" s="223"/>
      <c r="B377" s="227"/>
      <c r="C377" s="223"/>
      <c r="D377" s="227"/>
      <c r="E377" s="223"/>
      <c r="F377" s="223"/>
      <c r="G377" s="223"/>
      <c r="H377" s="225"/>
      <c r="I377" s="225"/>
      <c r="J377" s="223"/>
      <c r="K377" s="226"/>
      <c r="L377" s="223"/>
      <c r="M377" s="223"/>
      <c r="N377" s="223"/>
      <c r="O377" s="223"/>
      <c r="P377" s="223"/>
      <c r="Q377" s="223"/>
      <c r="R377" s="223"/>
      <c r="S377" s="223"/>
      <c r="T377" s="223"/>
      <c r="U377" s="223"/>
      <c r="V377" s="223"/>
      <c r="W377" s="223"/>
      <c r="X377" s="223"/>
      <c r="Y377" s="223"/>
      <c r="Z377" s="223"/>
      <c r="AA377" s="223"/>
      <c r="AB377" s="223"/>
    </row>
    <row r="378" spans="1:28" ht="15" thickBot="1" x14ac:dyDescent="0.25">
      <c r="A378" s="223"/>
      <c r="B378" s="227"/>
      <c r="C378" s="223"/>
      <c r="D378" s="227"/>
      <c r="E378" s="223"/>
      <c r="F378" s="223"/>
      <c r="G378" s="223"/>
      <c r="H378" s="225"/>
      <c r="I378" s="225"/>
      <c r="J378" s="223"/>
      <c r="K378" s="226"/>
      <c r="L378" s="223"/>
      <c r="M378" s="223"/>
      <c r="N378" s="223"/>
      <c r="O378" s="223"/>
      <c r="P378" s="223"/>
      <c r="Q378" s="223"/>
      <c r="R378" s="223"/>
      <c r="S378" s="223"/>
      <c r="T378" s="223"/>
      <c r="U378" s="223"/>
      <c r="V378" s="223"/>
      <c r="W378" s="223"/>
      <c r="X378" s="223"/>
      <c r="Y378" s="223"/>
      <c r="Z378" s="223"/>
      <c r="AA378" s="223"/>
      <c r="AB378" s="223"/>
    </row>
    <row r="379" spans="1:28" ht="15" thickBot="1" x14ac:dyDescent="0.25">
      <c r="A379" s="223"/>
      <c r="B379" s="227"/>
      <c r="C379" s="223"/>
      <c r="D379" s="227"/>
      <c r="E379" s="223"/>
      <c r="F379" s="223"/>
      <c r="G379" s="223"/>
      <c r="H379" s="225"/>
      <c r="I379" s="225"/>
      <c r="J379" s="223"/>
      <c r="K379" s="226"/>
      <c r="L379" s="223"/>
      <c r="M379" s="223"/>
      <c r="N379" s="223"/>
      <c r="O379" s="223"/>
      <c r="P379" s="223"/>
      <c r="Q379" s="223"/>
      <c r="R379" s="223"/>
      <c r="S379" s="223"/>
      <c r="T379" s="223"/>
      <c r="U379" s="223"/>
      <c r="V379" s="223"/>
      <c r="W379" s="223"/>
      <c r="X379" s="223"/>
      <c r="Y379" s="223"/>
      <c r="Z379" s="223"/>
      <c r="AA379" s="223"/>
      <c r="AB379" s="223"/>
    </row>
    <row r="380" spans="1:28" ht="15" thickBot="1" x14ac:dyDescent="0.25">
      <c r="A380" s="223"/>
      <c r="B380" s="227"/>
      <c r="C380" s="223"/>
      <c r="D380" s="227"/>
      <c r="E380" s="223"/>
      <c r="F380" s="223"/>
      <c r="G380" s="223"/>
      <c r="H380" s="225"/>
      <c r="I380" s="225"/>
      <c r="J380" s="223"/>
      <c r="K380" s="226"/>
      <c r="L380" s="223"/>
      <c r="M380" s="223"/>
      <c r="N380" s="223"/>
      <c r="O380" s="223"/>
      <c r="P380" s="223"/>
      <c r="Q380" s="223"/>
      <c r="R380" s="223"/>
      <c r="S380" s="223"/>
      <c r="T380" s="223"/>
      <c r="U380" s="223"/>
      <c r="V380" s="223"/>
      <c r="W380" s="223"/>
      <c r="X380" s="223"/>
      <c r="Y380" s="223"/>
      <c r="Z380" s="223"/>
      <c r="AA380" s="223"/>
      <c r="AB380" s="223"/>
    </row>
    <row r="381" spans="1:28" ht="15" thickBot="1" x14ac:dyDescent="0.25">
      <c r="A381" s="223"/>
      <c r="B381" s="227"/>
      <c r="C381" s="223"/>
      <c r="D381" s="227"/>
      <c r="E381" s="223"/>
      <c r="F381" s="223"/>
      <c r="G381" s="223"/>
      <c r="H381" s="225"/>
      <c r="I381" s="225"/>
      <c r="J381" s="223"/>
      <c r="K381" s="226"/>
      <c r="L381" s="223"/>
      <c r="M381" s="223"/>
      <c r="N381" s="223"/>
      <c r="O381" s="223"/>
      <c r="P381" s="223"/>
      <c r="Q381" s="223"/>
      <c r="R381" s="223"/>
      <c r="S381" s="223"/>
      <c r="T381" s="223"/>
      <c r="U381" s="223"/>
      <c r="V381" s="223"/>
      <c r="W381" s="223"/>
      <c r="X381" s="223"/>
      <c r="Y381" s="223"/>
      <c r="Z381" s="223"/>
      <c r="AA381" s="223"/>
      <c r="AB381" s="223"/>
    </row>
    <row r="382" spans="1:28" ht="15" thickBot="1" x14ac:dyDescent="0.25">
      <c r="A382" s="223"/>
      <c r="B382" s="227"/>
      <c r="C382" s="223"/>
      <c r="D382" s="227"/>
      <c r="E382" s="223"/>
      <c r="F382" s="223"/>
      <c r="G382" s="223"/>
      <c r="H382" s="225"/>
      <c r="I382" s="225"/>
      <c r="J382" s="223"/>
      <c r="K382" s="226"/>
      <c r="L382" s="223"/>
      <c r="M382" s="223"/>
      <c r="N382" s="223"/>
      <c r="O382" s="223"/>
      <c r="P382" s="223"/>
      <c r="Q382" s="223"/>
      <c r="R382" s="223"/>
      <c r="S382" s="223"/>
      <c r="T382" s="223"/>
      <c r="U382" s="223"/>
      <c r="V382" s="223"/>
      <c r="W382" s="223"/>
      <c r="X382" s="223"/>
      <c r="Y382" s="223"/>
      <c r="Z382" s="223"/>
      <c r="AA382" s="223"/>
      <c r="AB382" s="223"/>
    </row>
    <row r="383" spans="1:28" ht="15" thickBot="1" x14ac:dyDescent="0.25">
      <c r="A383" s="223"/>
      <c r="B383" s="227"/>
      <c r="C383" s="223"/>
      <c r="D383" s="227"/>
      <c r="E383" s="223"/>
      <c r="F383" s="223"/>
      <c r="G383" s="223"/>
      <c r="H383" s="225"/>
      <c r="I383" s="225"/>
      <c r="J383" s="223"/>
      <c r="K383" s="226"/>
      <c r="L383" s="223"/>
      <c r="M383" s="223"/>
      <c r="N383" s="223"/>
      <c r="O383" s="223"/>
      <c r="P383" s="223"/>
      <c r="Q383" s="223"/>
      <c r="R383" s="223"/>
      <c r="S383" s="223"/>
      <c r="T383" s="223"/>
      <c r="U383" s="223"/>
      <c r="V383" s="223"/>
      <c r="W383" s="223"/>
      <c r="X383" s="223"/>
      <c r="Y383" s="223"/>
      <c r="Z383" s="223"/>
      <c r="AA383" s="223"/>
      <c r="AB383" s="223"/>
    </row>
    <row r="384" spans="1:28" ht="15" thickBot="1" x14ac:dyDescent="0.25">
      <c r="A384" s="223"/>
      <c r="B384" s="227"/>
      <c r="C384" s="223"/>
      <c r="D384" s="227"/>
      <c r="E384" s="223"/>
      <c r="F384" s="223"/>
      <c r="G384" s="223"/>
      <c r="H384" s="225"/>
      <c r="I384" s="225"/>
      <c r="J384" s="223"/>
      <c r="K384" s="226"/>
      <c r="L384" s="223"/>
      <c r="M384" s="223"/>
      <c r="N384" s="223"/>
      <c r="O384" s="223"/>
      <c r="P384" s="223"/>
      <c r="Q384" s="223"/>
      <c r="R384" s="223"/>
      <c r="S384" s="223"/>
      <c r="T384" s="223"/>
      <c r="U384" s="223"/>
      <c r="V384" s="223"/>
      <c r="W384" s="223"/>
      <c r="X384" s="223"/>
      <c r="Y384" s="223"/>
      <c r="Z384" s="223"/>
      <c r="AA384" s="223"/>
      <c r="AB384" s="223"/>
    </row>
    <row r="385" spans="1:28" ht="15" thickBot="1" x14ac:dyDescent="0.25">
      <c r="A385" s="223"/>
      <c r="B385" s="227"/>
      <c r="C385" s="223"/>
      <c r="D385" s="227"/>
      <c r="E385" s="223"/>
      <c r="F385" s="223"/>
      <c r="G385" s="223"/>
      <c r="H385" s="225"/>
      <c r="I385" s="225"/>
      <c r="J385" s="223"/>
      <c r="K385" s="226"/>
      <c r="L385" s="223"/>
      <c r="M385" s="223"/>
      <c r="N385" s="223"/>
      <c r="O385" s="223"/>
      <c r="P385" s="223"/>
      <c r="Q385" s="223"/>
      <c r="R385" s="223"/>
      <c r="S385" s="223"/>
      <c r="T385" s="223"/>
      <c r="U385" s="223"/>
      <c r="V385" s="223"/>
      <c r="W385" s="223"/>
      <c r="X385" s="223"/>
      <c r="Y385" s="223"/>
      <c r="Z385" s="223"/>
      <c r="AA385" s="223"/>
      <c r="AB385" s="223"/>
    </row>
    <row r="386" spans="1:28" ht="15" thickBot="1" x14ac:dyDescent="0.25">
      <c r="A386" s="223"/>
      <c r="B386" s="227"/>
      <c r="C386" s="223"/>
      <c r="D386" s="227"/>
      <c r="E386" s="223"/>
      <c r="F386" s="223"/>
      <c r="G386" s="223"/>
      <c r="H386" s="225"/>
      <c r="I386" s="225"/>
      <c r="J386" s="223"/>
      <c r="K386" s="226"/>
      <c r="L386" s="223"/>
      <c r="M386" s="223"/>
      <c r="N386" s="223"/>
      <c r="O386" s="223"/>
      <c r="P386" s="223"/>
      <c r="Q386" s="223"/>
      <c r="R386" s="223"/>
      <c r="S386" s="223"/>
      <c r="T386" s="223"/>
      <c r="U386" s="223"/>
      <c r="V386" s="223"/>
      <c r="W386" s="223"/>
      <c r="X386" s="223"/>
      <c r="Y386" s="223"/>
      <c r="Z386" s="223"/>
      <c r="AA386" s="223"/>
      <c r="AB386" s="223"/>
    </row>
    <row r="387" spans="1:28" ht="15" thickBot="1" x14ac:dyDescent="0.25">
      <c r="A387" s="223"/>
      <c r="B387" s="227"/>
      <c r="C387" s="223"/>
      <c r="D387" s="227"/>
      <c r="E387" s="223"/>
      <c r="F387" s="223"/>
      <c r="G387" s="223"/>
      <c r="H387" s="225"/>
      <c r="I387" s="225"/>
      <c r="J387" s="223"/>
      <c r="K387" s="226"/>
      <c r="L387" s="223"/>
      <c r="M387" s="223"/>
      <c r="N387" s="223"/>
      <c r="O387" s="223"/>
      <c r="P387" s="223"/>
      <c r="Q387" s="223"/>
      <c r="R387" s="223"/>
      <c r="S387" s="223"/>
      <c r="T387" s="223"/>
      <c r="U387" s="223"/>
      <c r="V387" s="223"/>
      <c r="W387" s="223"/>
      <c r="X387" s="223"/>
      <c r="Y387" s="223"/>
      <c r="Z387" s="223"/>
      <c r="AA387" s="223"/>
      <c r="AB387" s="223"/>
    </row>
    <row r="388" spans="1:28" ht="15" thickBot="1" x14ac:dyDescent="0.25">
      <c r="A388" s="223"/>
      <c r="B388" s="227"/>
      <c r="C388" s="223"/>
      <c r="D388" s="227"/>
      <c r="E388" s="223"/>
      <c r="F388" s="223"/>
      <c r="G388" s="223"/>
      <c r="H388" s="225"/>
      <c r="I388" s="225"/>
      <c r="J388" s="223"/>
      <c r="K388" s="226"/>
      <c r="L388" s="223"/>
      <c r="M388" s="223"/>
      <c r="N388" s="223"/>
      <c r="O388" s="223"/>
      <c r="P388" s="223"/>
      <c r="Q388" s="223"/>
      <c r="R388" s="223"/>
      <c r="S388" s="223"/>
      <c r="T388" s="223"/>
      <c r="U388" s="223"/>
      <c r="V388" s="223"/>
      <c r="W388" s="223"/>
      <c r="X388" s="223"/>
      <c r="Y388" s="223"/>
      <c r="Z388" s="223"/>
      <c r="AA388" s="223"/>
      <c r="AB388" s="223"/>
    </row>
    <row r="389" spans="1:28" ht="15" thickBot="1" x14ac:dyDescent="0.25">
      <c r="A389" s="223"/>
      <c r="B389" s="227"/>
      <c r="C389" s="223"/>
      <c r="D389" s="227"/>
      <c r="E389" s="223"/>
      <c r="F389" s="223"/>
      <c r="G389" s="223"/>
      <c r="H389" s="225"/>
      <c r="I389" s="225"/>
      <c r="J389" s="223"/>
      <c r="K389" s="226"/>
      <c r="L389" s="223"/>
      <c r="M389" s="223"/>
      <c r="N389" s="223"/>
      <c r="O389" s="223"/>
      <c r="P389" s="223"/>
      <c r="Q389" s="223"/>
      <c r="R389" s="223"/>
      <c r="S389" s="223"/>
      <c r="T389" s="223"/>
      <c r="U389" s="223"/>
      <c r="V389" s="223"/>
      <c r="W389" s="223"/>
      <c r="X389" s="223"/>
      <c r="Y389" s="223"/>
      <c r="Z389" s="223"/>
      <c r="AA389" s="223"/>
      <c r="AB389" s="223"/>
    </row>
    <row r="390" spans="1:28" ht="15" thickBot="1" x14ac:dyDescent="0.25">
      <c r="A390" s="223"/>
      <c r="B390" s="227"/>
      <c r="C390" s="223"/>
      <c r="D390" s="227"/>
      <c r="E390" s="223"/>
      <c r="F390" s="223"/>
      <c r="G390" s="223"/>
      <c r="H390" s="225"/>
      <c r="I390" s="225"/>
      <c r="J390" s="223"/>
      <c r="K390" s="226"/>
      <c r="L390" s="223"/>
      <c r="M390" s="223"/>
      <c r="N390" s="223"/>
      <c r="O390" s="223"/>
      <c r="P390" s="223"/>
      <c r="Q390" s="223"/>
      <c r="R390" s="223"/>
      <c r="S390" s="223"/>
      <c r="T390" s="223"/>
      <c r="U390" s="223"/>
      <c r="V390" s="223"/>
      <c r="W390" s="223"/>
      <c r="X390" s="223"/>
      <c r="Y390" s="223"/>
      <c r="Z390" s="223"/>
      <c r="AA390" s="223"/>
      <c r="AB390" s="223"/>
    </row>
    <row r="391" spans="1:28" ht="15" thickBot="1" x14ac:dyDescent="0.25">
      <c r="A391" s="223"/>
      <c r="B391" s="227"/>
      <c r="C391" s="223"/>
      <c r="D391" s="227"/>
      <c r="E391" s="223"/>
      <c r="F391" s="223"/>
      <c r="G391" s="223"/>
      <c r="H391" s="225"/>
      <c r="I391" s="225"/>
      <c r="J391" s="223"/>
      <c r="K391" s="226"/>
      <c r="L391" s="223"/>
      <c r="M391" s="223"/>
      <c r="N391" s="223"/>
      <c r="O391" s="223"/>
      <c r="P391" s="223"/>
      <c r="Q391" s="223"/>
      <c r="R391" s="223"/>
      <c r="S391" s="223"/>
      <c r="T391" s="223"/>
      <c r="U391" s="223"/>
      <c r="V391" s="223"/>
      <c r="W391" s="223"/>
      <c r="X391" s="223"/>
      <c r="Y391" s="223"/>
      <c r="Z391" s="223"/>
      <c r="AA391" s="223"/>
      <c r="AB391" s="223"/>
    </row>
    <row r="392" spans="1:28" ht="15" thickBot="1" x14ac:dyDescent="0.25">
      <c r="A392" s="223"/>
      <c r="B392" s="227"/>
      <c r="C392" s="223"/>
      <c r="D392" s="227"/>
      <c r="E392" s="223"/>
      <c r="F392" s="223"/>
      <c r="G392" s="223"/>
      <c r="H392" s="225"/>
      <c r="I392" s="225"/>
      <c r="J392" s="223"/>
      <c r="K392" s="226"/>
      <c r="L392" s="223"/>
      <c r="M392" s="223"/>
      <c r="N392" s="223"/>
      <c r="O392" s="223"/>
      <c r="P392" s="223"/>
      <c r="Q392" s="223"/>
      <c r="R392" s="223"/>
      <c r="S392" s="223"/>
      <c r="T392" s="223"/>
      <c r="U392" s="223"/>
      <c r="V392" s="223"/>
      <c r="W392" s="223"/>
      <c r="X392" s="223"/>
      <c r="Y392" s="223"/>
      <c r="Z392" s="223"/>
      <c r="AA392" s="223"/>
      <c r="AB392" s="223"/>
    </row>
    <row r="393" spans="1:28" ht="15" thickBot="1" x14ac:dyDescent="0.25">
      <c r="A393" s="223"/>
      <c r="B393" s="227"/>
      <c r="C393" s="223"/>
      <c r="D393" s="227"/>
      <c r="E393" s="223"/>
      <c r="F393" s="223"/>
      <c r="G393" s="223"/>
      <c r="H393" s="225"/>
      <c r="I393" s="225"/>
      <c r="J393" s="223"/>
      <c r="K393" s="226"/>
      <c r="L393" s="223"/>
      <c r="M393" s="223"/>
      <c r="N393" s="223"/>
      <c r="O393" s="223"/>
      <c r="P393" s="223"/>
      <c r="Q393" s="223"/>
      <c r="R393" s="223"/>
      <c r="S393" s="223"/>
      <c r="T393" s="223"/>
      <c r="U393" s="223"/>
      <c r="V393" s="223"/>
      <c r="W393" s="223"/>
      <c r="X393" s="223"/>
      <c r="Y393" s="223"/>
      <c r="Z393" s="223"/>
      <c r="AA393" s="223"/>
      <c r="AB393" s="223"/>
    </row>
    <row r="394" spans="1:28" ht="15" thickBot="1" x14ac:dyDescent="0.25">
      <c r="A394" s="223"/>
      <c r="B394" s="227"/>
      <c r="C394" s="223"/>
      <c r="D394" s="227"/>
      <c r="E394" s="223"/>
      <c r="F394" s="223"/>
      <c r="G394" s="223"/>
      <c r="H394" s="225"/>
      <c r="I394" s="225"/>
      <c r="J394" s="223"/>
      <c r="K394" s="226"/>
      <c r="L394" s="223"/>
      <c r="M394" s="223"/>
      <c r="N394" s="223"/>
      <c r="O394" s="223"/>
      <c r="P394" s="223"/>
      <c r="Q394" s="223"/>
      <c r="R394" s="223"/>
      <c r="S394" s="223"/>
      <c r="T394" s="223"/>
      <c r="U394" s="223"/>
      <c r="V394" s="223"/>
      <c r="W394" s="223"/>
      <c r="X394" s="223"/>
      <c r="Y394" s="223"/>
      <c r="Z394" s="223"/>
      <c r="AA394" s="223"/>
      <c r="AB394" s="223"/>
    </row>
    <row r="395" spans="1:28" ht="15" thickBot="1" x14ac:dyDescent="0.25">
      <c r="A395" s="223"/>
      <c r="B395" s="227"/>
      <c r="C395" s="223"/>
      <c r="D395" s="227"/>
      <c r="E395" s="223"/>
      <c r="F395" s="223"/>
      <c r="G395" s="223"/>
      <c r="H395" s="225"/>
      <c r="I395" s="225"/>
      <c r="J395" s="223"/>
      <c r="K395" s="226"/>
      <c r="L395" s="223"/>
      <c r="M395" s="223"/>
      <c r="N395" s="223"/>
      <c r="O395" s="223"/>
      <c r="P395" s="223"/>
      <c r="Q395" s="223"/>
      <c r="R395" s="223"/>
      <c r="S395" s="223"/>
      <c r="T395" s="223"/>
      <c r="U395" s="223"/>
      <c r="V395" s="223"/>
      <c r="W395" s="223"/>
      <c r="X395" s="223"/>
      <c r="Y395" s="223"/>
      <c r="Z395" s="223"/>
      <c r="AA395" s="223"/>
      <c r="AB395" s="223"/>
    </row>
    <row r="396" spans="1:28" ht="15" thickBot="1" x14ac:dyDescent="0.25">
      <c r="A396" s="223"/>
      <c r="B396" s="227"/>
      <c r="C396" s="223"/>
      <c r="D396" s="227"/>
      <c r="E396" s="223"/>
      <c r="F396" s="223"/>
      <c r="G396" s="223"/>
      <c r="H396" s="225"/>
      <c r="I396" s="225"/>
      <c r="J396" s="223"/>
      <c r="K396" s="226"/>
      <c r="L396" s="223"/>
      <c r="M396" s="223"/>
      <c r="N396" s="223"/>
      <c r="O396" s="223"/>
      <c r="P396" s="223"/>
      <c r="Q396" s="223"/>
      <c r="R396" s="223"/>
      <c r="S396" s="223"/>
      <c r="T396" s="223"/>
      <c r="U396" s="223"/>
      <c r="V396" s="223"/>
      <c r="W396" s="223"/>
      <c r="X396" s="223"/>
      <c r="Y396" s="223"/>
      <c r="Z396" s="223"/>
      <c r="AA396" s="223"/>
      <c r="AB396" s="223"/>
    </row>
    <row r="397" spans="1:28" ht="15" thickBot="1" x14ac:dyDescent="0.25">
      <c r="A397" s="223"/>
      <c r="B397" s="227"/>
      <c r="C397" s="223"/>
      <c r="D397" s="227"/>
      <c r="E397" s="223"/>
      <c r="F397" s="223"/>
      <c r="G397" s="223"/>
      <c r="H397" s="225"/>
      <c r="I397" s="225"/>
      <c r="J397" s="223"/>
      <c r="K397" s="226"/>
      <c r="L397" s="223"/>
      <c r="M397" s="223"/>
      <c r="N397" s="223"/>
      <c r="O397" s="223"/>
      <c r="P397" s="223"/>
      <c r="Q397" s="223"/>
      <c r="R397" s="223"/>
      <c r="S397" s="223"/>
      <c r="T397" s="223"/>
      <c r="U397" s="223"/>
      <c r="V397" s="223"/>
      <c r="W397" s="223"/>
      <c r="X397" s="223"/>
      <c r="Y397" s="223"/>
      <c r="Z397" s="223"/>
      <c r="AA397" s="223"/>
      <c r="AB397" s="223"/>
    </row>
    <row r="398" spans="1:28" ht="15" thickBot="1" x14ac:dyDescent="0.25">
      <c r="A398" s="223"/>
      <c r="B398" s="227"/>
      <c r="C398" s="223"/>
      <c r="D398" s="227"/>
      <c r="E398" s="223"/>
      <c r="F398" s="223"/>
      <c r="G398" s="223"/>
      <c r="H398" s="225"/>
      <c r="I398" s="225"/>
      <c r="J398" s="223"/>
      <c r="K398" s="226"/>
      <c r="L398" s="223"/>
      <c r="M398" s="223"/>
      <c r="N398" s="223"/>
      <c r="O398" s="223"/>
      <c r="P398" s="223"/>
      <c r="Q398" s="223"/>
      <c r="R398" s="223"/>
      <c r="S398" s="223"/>
      <c r="T398" s="223"/>
      <c r="U398" s="223"/>
      <c r="V398" s="223"/>
      <c r="W398" s="223"/>
      <c r="X398" s="223"/>
      <c r="Y398" s="223"/>
      <c r="Z398" s="223"/>
      <c r="AA398" s="223"/>
      <c r="AB398" s="223"/>
    </row>
    <row r="399" spans="1:28" ht="15" thickBot="1" x14ac:dyDescent="0.25">
      <c r="A399" s="223"/>
      <c r="B399" s="227"/>
      <c r="C399" s="223"/>
      <c r="D399" s="227"/>
      <c r="E399" s="223"/>
      <c r="F399" s="223"/>
      <c r="G399" s="223"/>
      <c r="H399" s="225"/>
      <c r="I399" s="225"/>
      <c r="J399" s="223"/>
      <c r="K399" s="226"/>
      <c r="L399" s="223"/>
      <c r="M399" s="223"/>
      <c r="N399" s="223"/>
      <c r="O399" s="223"/>
      <c r="P399" s="223"/>
      <c r="Q399" s="223"/>
      <c r="R399" s="223"/>
      <c r="S399" s="223"/>
      <c r="T399" s="223"/>
      <c r="U399" s="223"/>
      <c r="V399" s="223"/>
      <c r="W399" s="223"/>
      <c r="X399" s="223"/>
      <c r="Y399" s="223"/>
      <c r="Z399" s="223"/>
      <c r="AA399" s="223"/>
      <c r="AB399" s="223"/>
    </row>
    <row r="400" spans="1:28" ht="15" thickBot="1" x14ac:dyDescent="0.25">
      <c r="A400" s="223"/>
      <c r="B400" s="227"/>
      <c r="C400" s="223"/>
      <c r="D400" s="227"/>
      <c r="E400" s="223"/>
      <c r="F400" s="223"/>
      <c r="G400" s="223"/>
      <c r="H400" s="225"/>
      <c r="I400" s="225"/>
      <c r="J400" s="223"/>
      <c r="K400" s="226"/>
      <c r="L400" s="223"/>
      <c r="M400" s="223"/>
      <c r="N400" s="223"/>
      <c r="O400" s="223"/>
      <c r="P400" s="223"/>
      <c r="Q400" s="223"/>
      <c r="R400" s="223"/>
      <c r="S400" s="223"/>
      <c r="T400" s="223"/>
      <c r="U400" s="223"/>
      <c r="V400" s="223"/>
      <c r="W400" s="223"/>
      <c r="X400" s="223"/>
      <c r="Y400" s="223"/>
      <c r="Z400" s="223"/>
      <c r="AA400" s="223"/>
      <c r="AB400" s="223"/>
    </row>
    <row r="401" spans="1:28" ht="15" thickBot="1" x14ac:dyDescent="0.25">
      <c r="A401" s="223"/>
      <c r="B401" s="227"/>
      <c r="C401" s="223"/>
      <c r="D401" s="227"/>
      <c r="E401" s="223"/>
      <c r="F401" s="223"/>
      <c r="G401" s="223"/>
      <c r="H401" s="225"/>
      <c r="I401" s="225"/>
      <c r="J401" s="223"/>
      <c r="K401" s="226"/>
      <c r="L401" s="223"/>
      <c r="M401" s="223"/>
      <c r="N401" s="223"/>
      <c r="O401" s="223"/>
      <c r="P401" s="223"/>
      <c r="Q401" s="223"/>
      <c r="R401" s="223"/>
      <c r="S401" s="223"/>
      <c r="T401" s="223"/>
      <c r="U401" s="223"/>
      <c r="V401" s="223"/>
      <c r="W401" s="223"/>
      <c r="X401" s="223"/>
      <c r="Y401" s="223"/>
      <c r="Z401" s="223"/>
      <c r="AA401" s="223"/>
      <c r="AB401" s="223"/>
    </row>
    <row r="402" spans="1:28" ht="15" thickBot="1" x14ac:dyDescent="0.25">
      <c r="A402" s="223"/>
      <c r="B402" s="227"/>
      <c r="C402" s="223"/>
      <c r="D402" s="227"/>
      <c r="E402" s="223"/>
      <c r="F402" s="223"/>
      <c r="G402" s="223"/>
      <c r="H402" s="225"/>
      <c r="I402" s="225"/>
      <c r="J402" s="223"/>
      <c r="K402" s="226"/>
      <c r="L402" s="223"/>
      <c r="M402" s="223"/>
      <c r="N402" s="223"/>
      <c r="O402" s="223"/>
      <c r="P402" s="223"/>
      <c r="Q402" s="223"/>
      <c r="R402" s="223"/>
      <c r="S402" s="223"/>
      <c r="T402" s="223"/>
      <c r="U402" s="223"/>
      <c r="V402" s="223"/>
      <c r="W402" s="223"/>
      <c r="X402" s="223"/>
      <c r="Y402" s="223"/>
      <c r="Z402" s="223"/>
      <c r="AA402" s="223"/>
      <c r="AB402" s="223"/>
    </row>
    <row r="403" spans="1:28" ht="15" thickBot="1" x14ac:dyDescent="0.25">
      <c r="A403" s="223"/>
      <c r="B403" s="227"/>
      <c r="C403" s="223"/>
      <c r="D403" s="227"/>
      <c r="E403" s="223"/>
      <c r="F403" s="223"/>
      <c r="G403" s="223"/>
      <c r="H403" s="225"/>
      <c r="I403" s="225"/>
      <c r="J403" s="223"/>
      <c r="K403" s="226"/>
      <c r="L403" s="223"/>
      <c r="M403" s="223"/>
      <c r="N403" s="223"/>
      <c r="O403" s="223"/>
      <c r="P403" s="223"/>
      <c r="Q403" s="223"/>
      <c r="R403" s="223"/>
      <c r="S403" s="223"/>
      <c r="T403" s="223"/>
      <c r="U403" s="223"/>
      <c r="V403" s="223"/>
      <c r="W403" s="223"/>
      <c r="X403" s="223"/>
      <c r="Y403" s="223"/>
      <c r="Z403" s="223"/>
      <c r="AA403" s="223"/>
      <c r="AB403" s="223"/>
    </row>
    <row r="404" spans="1:28" ht="15" thickBot="1" x14ac:dyDescent="0.25">
      <c r="A404" s="223"/>
      <c r="B404" s="227"/>
      <c r="C404" s="223"/>
      <c r="D404" s="227"/>
      <c r="E404" s="223"/>
      <c r="F404" s="223"/>
      <c r="G404" s="223"/>
      <c r="H404" s="225"/>
      <c r="I404" s="225"/>
      <c r="J404" s="223"/>
      <c r="K404" s="226"/>
      <c r="L404" s="223"/>
      <c r="M404" s="223"/>
      <c r="N404" s="223"/>
      <c r="O404" s="223"/>
      <c r="P404" s="223"/>
      <c r="Q404" s="223"/>
      <c r="R404" s="223"/>
      <c r="S404" s="223"/>
      <c r="T404" s="223"/>
      <c r="U404" s="223"/>
      <c r="V404" s="223"/>
      <c r="W404" s="223"/>
      <c r="X404" s="223"/>
      <c r="Y404" s="223"/>
      <c r="Z404" s="223"/>
      <c r="AA404" s="223"/>
      <c r="AB404" s="223"/>
    </row>
    <row r="405" spans="1:28" ht="15" thickBot="1" x14ac:dyDescent="0.25">
      <c r="A405" s="223"/>
      <c r="B405" s="227"/>
      <c r="C405" s="223"/>
      <c r="D405" s="227"/>
      <c r="E405" s="223"/>
      <c r="F405" s="223"/>
      <c r="G405" s="223"/>
      <c r="H405" s="225"/>
      <c r="I405" s="225"/>
      <c r="J405" s="223"/>
      <c r="K405" s="226"/>
      <c r="L405" s="223"/>
      <c r="M405" s="223"/>
      <c r="N405" s="223"/>
      <c r="O405" s="223"/>
      <c r="P405" s="223"/>
      <c r="Q405" s="223"/>
      <c r="R405" s="223"/>
      <c r="S405" s="223"/>
      <c r="T405" s="223"/>
      <c r="U405" s="223"/>
      <c r="V405" s="223"/>
      <c r="W405" s="223"/>
      <c r="X405" s="223"/>
      <c r="Y405" s="223"/>
      <c r="Z405" s="223"/>
      <c r="AA405" s="223"/>
      <c r="AB405" s="223"/>
    </row>
    <row r="406" spans="1:28" ht="15" thickBot="1" x14ac:dyDescent="0.25">
      <c r="A406" s="223"/>
      <c r="B406" s="227"/>
      <c r="C406" s="223"/>
      <c r="D406" s="227"/>
      <c r="E406" s="223"/>
      <c r="F406" s="223"/>
      <c r="G406" s="223"/>
      <c r="H406" s="225"/>
      <c r="I406" s="225"/>
      <c r="J406" s="223"/>
      <c r="K406" s="226"/>
      <c r="L406" s="223"/>
      <c r="M406" s="223"/>
      <c r="N406" s="223"/>
      <c r="O406" s="223"/>
      <c r="P406" s="223"/>
      <c r="Q406" s="223"/>
      <c r="R406" s="223"/>
      <c r="S406" s="223"/>
      <c r="T406" s="223"/>
      <c r="U406" s="223"/>
      <c r="V406" s="223"/>
      <c r="W406" s="223"/>
      <c r="X406" s="223"/>
      <c r="Y406" s="223"/>
      <c r="Z406" s="223"/>
      <c r="AA406" s="223"/>
      <c r="AB406" s="223"/>
    </row>
    <row r="407" spans="1:28" ht="15" thickBot="1" x14ac:dyDescent="0.25">
      <c r="A407" s="223"/>
      <c r="B407" s="227"/>
      <c r="C407" s="223"/>
      <c r="D407" s="227"/>
      <c r="E407" s="223"/>
      <c r="F407" s="223"/>
      <c r="G407" s="223"/>
      <c r="H407" s="225"/>
      <c r="I407" s="225"/>
      <c r="J407" s="223"/>
      <c r="K407" s="226"/>
      <c r="L407" s="223"/>
      <c r="M407" s="223"/>
      <c r="N407" s="223"/>
      <c r="O407" s="223"/>
      <c r="P407" s="223"/>
      <c r="Q407" s="223"/>
      <c r="R407" s="223"/>
      <c r="S407" s="223"/>
      <c r="T407" s="223"/>
      <c r="U407" s="223"/>
      <c r="V407" s="223"/>
      <c r="W407" s="223"/>
      <c r="X407" s="223"/>
      <c r="Y407" s="223"/>
      <c r="Z407" s="223"/>
      <c r="AA407" s="223"/>
      <c r="AB407" s="223"/>
    </row>
    <row r="408" spans="1:28" ht="15" thickBot="1" x14ac:dyDescent="0.25">
      <c r="A408" s="223"/>
      <c r="B408" s="227"/>
      <c r="C408" s="223"/>
      <c r="D408" s="227"/>
      <c r="E408" s="223"/>
      <c r="F408" s="223"/>
      <c r="G408" s="223"/>
      <c r="H408" s="225"/>
      <c r="I408" s="225"/>
      <c r="J408" s="223"/>
      <c r="K408" s="226"/>
      <c r="L408" s="223"/>
      <c r="M408" s="223"/>
      <c r="N408" s="223"/>
      <c r="O408" s="223"/>
      <c r="P408" s="223"/>
      <c r="Q408" s="223"/>
      <c r="R408" s="223"/>
      <c r="S408" s="223"/>
      <c r="T408" s="223"/>
      <c r="U408" s="223"/>
      <c r="V408" s="223"/>
      <c r="W408" s="223"/>
      <c r="X408" s="223"/>
      <c r="Y408" s="223"/>
      <c r="Z408" s="223"/>
      <c r="AA408" s="223"/>
      <c r="AB408" s="223"/>
    </row>
    <row r="409" spans="1:28" ht="15" thickBot="1" x14ac:dyDescent="0.25">
      <c r="A409" s="223"/>
      <c r="B409" s="227"/>
      <c r="C409" s="223"/>
      <c r="D409" s="227"/>
      <c r="E409" s="223"/>
      <c r="F409" s="223"/>
      <c r="G409" s="223"/>
      <c r="H409" s="225"/>
      <c r="I409" s="225"/>
      <c r="J409" s="223"/>
      <c r="K409" s="226"/>
      <c r="L409" s="223"/>
      <c r="M409" s="223"/>
      <c r="N409" s="223"/>
      <c r="O409" s="223"/>
      <c r="P409" s="223"/>
      <c r="Q409" s="223"/>
      <c r="R409" s="223"/>
      <c r="S409" s="223"/>
      <c r="T409" s="223"/>
      <c r="U409" s="223"/>
      <c r="V409" s="223"/>
      <c r="W409" s="223"/>
      <c r="X409" s="223"/>
      <c r="Y409" s="223"/>
      <c r="Z409" s="223"/>
      <c r="AA409" s="223"/>
      <c r="AB409" s="223"/>
    </row>
    <row r="410" spans="1:28" ht="15" thickBot="1" x14ac:dyDescent="0.25">
      <c r="A410" s="223"/>
      <c r="B410" s="227"/>
      <c r="C410" s="223"/>
      <c r="D410" s="227"/>
      <c r="E410" s="223"/>
      <c r="F410" s="223"/>
      <c r="G410" s="223"/>
      <c r="H410" s="225"/>
      <c r="I410" s="225"/>
      <c r="J410" s="223"/>
      <c r="K410" s="226"/>
      <c r="L410" s="223"/>
      <c r="M410" s="223"/>
      <c r="N410" s="223"/>
      <c r="O410" s="223"/>
      <c r="P410" s="223"/>
      <c r="Q410" s="223"/>
      <c r="R410" s="223"/>
      <c r="S410" s="223"/>
      <c r="T410" s="223"/>
      <c r="U410" s="223"/>
      <c r="V410" s="223"/>
      <c r="W410" s="223"/>
      <c r="X410" s="223"/>
      <c r="Y410" s="223"/>
      <c r="Z410" s="223"/>
      <c r="AA410" s="223"/>
      <c r="AB410" s="223"/>
    </row>
    <row r="411" spans="1:28" ht="15" thickBot="1" x14ac:dyDescent="0.25">
      <c r="A411" s="223"/>
      <c r="B411" s="227"/>
      <c r="C411" s="223"/>
      <c r="D411" s="227"/>
      <c r="E411" s="223"/>
      <c r="F411" s="223"/>
      <c r="G411" s="223"/>
      <c r="H411" s="225"/>
      <c r="I411" s="225"/>
      <c r="J411" s="223"/>
      <c r="K411" s="226"/>
      <c r="L411" s="223"/>
      <c r="M411" s="223"/>
      <c r="N411" s="223"/>
      <c r="O411" s="223"/>
      <c r="P411" s="223"/>
      <c r="Q411" s="223"/>
      <c r="R411" s="223"/>
      <c r="S411" s="223"/>
      <c r="T411" s="223"/>
      <c r="U411" s="223"/>
      <c r="V411" s="223"/>
      <c r="W411" s="223"/>
      <c r="X411" s="223"/>
      <c r="Y411" s="223"/>
      <c r="Z411" s="223"/>
      <c r="AA411" s="223"/>
      <c r="AB411" s="223"/>
    </row>
    <row r="412" spans="1:28" ht="15" thickBot="1" x14ac:dyDescent="0.25">
      <c r="A412" s="223"/>
      <c r="B412" s="227"/>
      <c r="C412" s="223"/>
      <c r="D412" s="227"/>
      <c r="E412" s="223"/>
      <c r="F412" s="223"/>
      <c r="G412" s="223"/>
      <c r="H412" s="225"/>
      <c r="I412" s="225"/>
      <c r="J412" s="223"/>
      <c r="K412" s="226"/>
      <c r="L412" s="223"/>
      <c r="M412" s="223"/>
      <c r="N412" s="223"/>
      <c r="O412" s="223"/>
      <c r="P412" s="223"/>
      <c r="Q412" s="223"/>
      <c r="R412" s="223"/>
      <c r="S412" s="223"/>
      <c r="T412" s="223"/>
      <c r="U412" s="223"/>
      <c r="V412" s="223"/>
      <c r="W412" s="223"/>
      <c r="X412" s="223"/>
      <c r="Y412" s="223"/>
      <c r="Z412" s="223"/>
      <c r="AA412" s="223"/>
      <c r="AB412" s="223"/>
    </row>
    <row r="413" spans="1:28" ht="15" thickBot="1" x14ac:dyDescent="0.25">
      <c r="A413" s="223"/>
      <c r="B413" s="227"/>
      <c r="C413" s="223"/>
      <c r="D413" s="227"/>
      <c r="E413" s="223"/>
      <c r="F413" s="223"/>
      <c r="G413" s="223"/>
      <c r="H413" s="225"/>
      <c r="I413" s="225"/>
      <c r="J413" s="223"/>
      <c r="K413" s="226"/>
      <c r="L413" s="223"/>
      <c r="M413" s="223"/>
      <c r="N413" s="223"/>
      <c r="O413" s="223"/>
      <c r="P413" s="223"/>
      <c r="Q413" s="223"/>
      <c r="R413" s="223"/>
      <c r="S413" s="223"/>
      <c r="T413" s="223"/>
      <c r="U413" s="223"/>
      <c r="V413" s="223"/>
      <c r="W413" s="223"/>
      <c r="X413" s="223"/>
      <c r="Y413" s="223"/>
      <c r="Z413" s="223"/>
      <c r="AA413" s="223"/>
      <c r="AB413" s="223"/>
    </row>
    <row r="414" spans="1:28" ht="15" thickBot="1" x14ac:dyDescent="0.25">
      <c r="A414" s="223"/>
      <c r="B414" s="227"/>
      <c r="C414" s="223"/>
      <c r="D414" s="227"/>
      <c r="E414" s="223"/>
      <c r="F414" s="223"/>
      <c r="G414" s="223"/>
      <c r="H414" s="225"/>
      <c r="I414" s="225"/>
      <c r="J414" s="223"/>
      <c r="K414" s="226"/>
      <c r="L414" s="223"/>
      <c r="M414" s="223"/>
      <c r="N414" s="223"/>
      <c r="O414" s="223"/>
      <c r="P414" s="223"/>
      <c r="Q414" s="223"/>
      <c r="R414" s="223"/>
      <c r="S414" s="223"/>
      <c r="T414" s="223"/>
      <c r="U414" s="223"/>
      <c r="V414" s="223"/>
      <c r="W414" s="223"/>
      <c r="X414" s="223"/>
      <c r="Y414" s="223"/>
      <c r="Z414" s="223"/>
      <c r="AA414" s="223"/>
      <c r="AB414" s="223"/>
    </row>
    <row r="415" spans="1:28" ht="15" thickBot="1" x14ac:dyDescent="0.25">
      <c r="A415" s="223"/>
      <c r="B415" s="227"/>
      <c r="C415" s="223"/>
      <c r="D415" s="227"/>
      <c r="E415" s="223"/>
      <c r="F415" s="223"/>
      <c r="G415" s="223"/>
      <c r="H415" s="225"/>
      <c r="I415" s="225"/>
      <c r="J415" s="223"/>
      <c r="K415" s="226"/>
      <c r="L415" s="223"/>
      <c r="M415" s="223"/>
      <c r="N415" s="223"/>
      <c r="O415" s="223"/>
      <c r="P415" s="223"/>
      <c r="Q415" s="223"/>
      <c r="R415" s="223"/>
      <c r="S415" s="223"/>
      <c r="T415" s="223"/>
      <c r="U415" s="223"/>
      <c r="V415" s="223"/>
      <c r="W415" s="223"/>
      <c r="X415" s="223"/>
      <c r="Y415" s="223"/>
      <c r="Z415" s="223"/>
      <c r="AA415" s="223"/>
      <c r="AB415" s="223"/>
    </row>
    <row r="416" spans="1:28" ht="15" thickBot="1" x14ac:dyDescent="0.25">
      <c r="A416" s="223"/>
      <c r="B416" s="227"/>
      <c r="C416" s="223"/>
      <c r="D416" s="227"/>
      <c r="E416" s="223"/>
      <c r="F416" s="223"/>
      <c r="G416" s="223"/>
      <c r="H416" s="225"/>
      <c r="I416" s="225"/>
      <c r="J416" s="223"/>
      <c r="K416" s="226"/>
      <c r="L416" s="223"/>
      <c r="M416" s="223"/>
      <c r="N416" s="223"/>
      <c r="O416" s="223"/>
      <c r="P416" s="223"/>
      <c r="Q416" s="223"/>
      <c r="R416" s="223"/>
      <c r="S416" s="223"/>
      <c r="T416" s="223"/>
      <c r="U416" s="223"/>
      <c r="V416" s="223"/>
      <c r="W416" s="223"/>
      <c r="X416" s="223"/>
      <c r="Y416" s="223"/>
      <c r="Z416" s="223"/>
      <c r="AA416" s="223"/>
      <c r="AB416" s="223"/>
    </row>
    <row r="417" spans="1:28" ht="15" thickBot="1" x14ac:dyDescent="0.25">
      <c r="A417" s="223"/>
      <c r="B417" s="227"/>
      <c r="C417" s="223"/>
      <c r="D417" s="227"/>
      <c r="E417" s="223"/>
      <c r="F417" s="223"/>
      <c r="G417" s="223"/>
      <c r="H417" s="225"/>
      <c r="I417" s="225"/>
      <c r="J417" s="223"/>
      <c r="K417" s="226"/>
      <c r="L417" s="223"/>
      <c r="M417" s="223"/>
      <c r="N417" s="223"/>
      <c r="O417" s="223"/>
      <c r="P417" s="223"/>
      <c r="Q417" s="223"/>
      <c r="R417" s="223"/>
      <c r="S417" s="223"/>
      <c r="T417" s="223"/>
      <c r="U417" s="223"/>
      <c r="V417" s="223"/>
      <c r="W417" s="223"/>
      <c r="X417" s="223"/>
      <c r="Y417" s="223"/>
      <c r="Z417" s="223"/>
      <c r="AA417" s="223"/>
      <c r="AB417" s="223"/>
    </row>
    <row r="418" spans="1:28" ht="15" thickBot="1" x14ac:dyDescent="0.25">
      <c r="A418" s="223"/>
      <c r="B418" s="227"/>
      <c r="C418" s="223"/>
      <c r="D418" s="227"/>
      <c r="E418" s="223"/>
      <c r="F418" s="223"/>
      <c r="G418" s="223"/>
      <c r="H418" s="225"/>
      <c r="I418" s="225"/>
      <c r="J418" s="223"/>
      <c r="K418" s="226"/>
      <c r="L418" s="223"/>
      <c r="M418" s="223"/>
      <c r="N418" s="223"/>
      <c r="O418" s="223"/>
      <c r="P418" s="223"/>
      <c r="Q418" s="223"/>
      <c r="R418" s="223"/>
      <c r="S418" s="223"/>
      <c r="T418" s="223"/>
      <c r="U418" s="223"/>
      <c r="V418" s="223"/>
      <c r="W418" s="223"/>
      <c r="X418" s="223"/>
      <c r="Y418" s="223"/>
      <c r="Z418" s="223"/>
      <c r="AA418" s="223"/>
      <c r="AB418" s="223"/>
    </row>
    <row r="419" spans="1:28" ht="15" thickBot="1" x14ac:dyDescent="0.25">
      <c r="A419" s="223"/>
      <c r="B419" s="227"/>
      <c r="C419" s="223"/>
      <c r="D419" s="227"/>
      <c r="E419" s="223"/>
      <c r="F419" s="223"/>
      <c r="G419" s="223"/>
      <c r="H419" s="225"/>
      <c r="I419" s="225"/>
      <c r="J419" s="223"/>
      <c r="K419" s="226"/>
      <c r="L419" s="223"/>
      <c r="M419" s="223"/>
      <c r="N419" s="223"/>
      <c r="O419" s="223"/>
      <c r="P419" s="223"/>
      <c r="Q419" s="223"/>
      <c r="R419" s="223"/>
      <c r="S419" s="223"/>
      <c r="T419" s="223"/>
      <c r="U419" s="223"/>
      <c r="V419" s="223"/>
      <c r="W419" s="223"/>
      <c r="X419" s="223"/>
      <c r="Y419" s="223"/>
      <c r="Z419" s="223"/>
      <c r="AA419" s="223"/>
      <c r="AB419" s="223"/>
    </row>
    <row r="420" spans="1:28" ht="15" thickBot="1" x14ac:dyDescent="0.25">
      <c r="A420" s="223"/>
      <c r="B420" s="227"/>
      <c r="C420" s="223"/>
      <c r="D420" s="227"/>
      <c r="E420" s="223"/>
      <c r="F420" s="223"/>
      <c r="G420" s="223"/>
      <c r="H420" s="225"/>
      <c r="I420" s="225"/>
      <c r="J420" s="223"/>
      <c r="K420" s="226"/>
      <c r="L420" s="223"/>
      <c r="M420" s="223"/>
      <c r="N420" s="223"/>
      <c r="O420" s="223"/>
      <c r="P420" s="223"/>
      <c r="Q420" s="223"/>
      <c r="R420" s="223"/>
      <c r="S420" s="223"/>
      <c r="T420" s="223"/>
      <c r="U420" s="223"/>
      <c r="V420" s="223"/>
      <c r="W420" s="223"/>
      <c r="X420" s="223"/>
      <c r="Y420" s="223"/>
      <c r="Z420" s="223"/>
      <c r="AA420" s="223"/>
      <c r="AB420" s="223"/>
    </row>
    <row r="421" spans="1:28" ht="15" thickBot="1" x14ac:dyDescent="0.25">
      <c r="A421" s="223"/>
      <c r="B421" s="227"/>
      <c r="C421" s="223"/>
      <c r="D421" s="227"/>
      <c r="E421" s="223"/>
      <c r="F421" s="223"/>
      <c r="G421" s="223"/>
      <c r="H421" s="225"/>
      <c r="I421" s="225"/>
      <c r="J421" s="223"/>
      <c r="K421" s="226"/>
      <c r="L421" s="223"/>
      <c r="M421" s="223"/>
      <c r="N421" s="223"/>
      <c r="O421" s="223"/>
      <c r="P421" s="223"/>
      <c r="Q421" s="223"/>
      <c r="R421" s="223"/>
      <c r="S421" s="223"/>
      <c r="T421" s="223"/>
      <c r="U421" s="223"/>
      <c r="V421" s="223"/>
      <c r="W421" s="223"/>
      <c r="X421" s="223"/>
      <c r="Y421" s="223"/>
      <c r="Z421" s="223"/>
      <c r="AA421" s="223"/>
      <c r="AB421" s="223"/>
    </row>
    <row r="422" spans="1:28" ht="15" thickBot="1" x14ac:dyDescent="0.25">
      <c r="A422" s="223"/>
      <c r="B422" s="227"/>
      <c r="C422" s="223"/>
      <c r="D422" s="227"/>
      <c r="E422" s="223"/>
      <c r="F422" s="223"/>
      <c r="G422" s="223"/>
      <c r="H422" s="225"/>
      <c r="I422" s="225"/>
      <c r="J422" s="223"/>
      <c r="K422" s="226"/>
      <c r="L422" s="223"/>
      <c r="M422" s="223"/>
      <c r="N422" s="223"/>
      <c r="O422" s="223"/>
      <c r="P422" s="223"/>
      <c r="Q422" s="223"/>
      <c r="R422" s="223"/>
      <c r="S422" s="223"/>
      <c r="T422" s="223"/>
      <c r="U422" s="223"/>
      <c r="V422" s="223"/>
      <c r="W422" s="223"/>
      <c r="X422" s="223"/>
      <c r="Y422" s="223"/>
      <c r="Z422" s="223"/>
      <c r="AA422" s="223"/>
      <c r="AB422" s="223"/>
    </row>
    <row r="423" spans="1:28" ht="15" thickBot="1" x14ac:dyDescent="0.25">
      <c r="A423" s="223"/>
      <c r="B423" s="227"/>
      <c r="C423" s="223"/>
      <c r="D423" s="227"/>
      <c r="E423" s="223"/>
      <c r="F423" s="223"/>
      <c r="G423" s="223"/>
      <c r="H423" s="225"/>
      <c r="I423" s="225"/>
      <c r="J423" s="223"/>
      <c r="K423" s="226"/>
      <c r="L423" s="223"/>
      <c r="M423" s="223"/>
      <c r="N423" s="223"/>
      <c r="O423" s="223"/>
      <c r="P423" s="223"/>
      <c r="Q423" s="223"/>
      <c r="R423" s="223"/>
      <c r="S423" s="223"/>
      <c r="T423" s="223"/>
      <c r="U423" s="223"/>
      <c r="V423" s="223"/>
      <c r="W423" s="223"/>
      <c r="X423" s="223"/>
      <c r="Y423" s="223"/>
      <c r="Z423" s="223"/>
      <c r="AA423" s="223"/>
      <c r="AB423" s="223"/>
    </row>
    <row r="424" spans="1:28" ht="15" thickBot="1" x14ac:dyDescent="0.25">
      <c r="A424" s="223"/>
      <c r="B424" s="227"/>
      <c r="C424" s="223"/>
      <c r="D424" s="227"/>
      <c r="E424" s="223"/>
      <c r="F424" s="223"/>
      <c r="G424" s="223"/>
      <c r="H424" s="225"/>
      <c r="I424" s="225"/>
      <c r="J424" s="223"/>
      <c r="K424" s="226"/>
      <c r="L424" s="223"/>
      <c r="M424" s="223"/>
      <c r="N424" s="223"/>
      <c r="O424" s="223"/>
      <c r="P424" s="223"/>
      <c r="Q424" s="223"/>
      <c r="R424" s="223"/>
      <c r="S424" s="223"/>
      <c r="T424" s="223"/>
      <c r="U424" s="223"/>
      <c r="V424" s="223"/>
      <c r="W424" s="223"/>
      <c r="X424" s="223"/>
      <c r="Y424" s="223"/>
      <c r="Z424" s="223"/>
      <c r="AA424" s="223"/>
      <c r="AB424" s="223"/>
    </row>
    <row r="425" spans="1:28" ht="15" thickBot="1" x14ac:dyDescent="0.25">
      <c r="A425" s="223"/>
      <c r="B425" s="227"/>
      <c r="C425" s="223"/>
      <c r="D425" s="227"/>
      <c r="E425" s="223"/>
      <c r="F425" s="223"/>
      <c r="G425" s="223"/>
      <c r="H425" s="225"/>
      <c r="I425" s="225"/>
      <c r="J425" s="223"/>
      <c r="K425" s="226"/>
      <c r="L425" s="223"/>
      <c r="M425" s="223"/>
      <c r="N425" s="223"/>
      <c r="O425" s="223"/>
      <c r="P425" s="223"/>
      <c r="Q425" s="223"/>
      <c r="R425" s="223"/>
      <c r="S425" s="223"/>
      <c r="T425" s="223"/>
      <c r="U425" s="223"/>
      <c r="V425" s="223"/>
      <c r="W425" s="223"/>
      <c r="X425" s="223"/>
      <c r="Y425" s="223"/>
      <c r="Z425" s="223"/>
      <c r="AA425" s="223"/>
      <c r="AB425" s="223"/>
    </row>
    <row r="426" spans="1:28" ht="15" thickBot="1" x14ac:dyDescent="0.25">
      <c r="A426" s="223"/>
      <c r="B426" s="227"/>
      <c r="C426" s="223"/>
      <c r="D426" s="227"/>
      <c r="E426" s="223"/>
      <c r="F426" s="223"/>
      <c r="G426" s="223"/>
      <c r="H426" s="225"/>
      <c r="I426" s="225"/>
      <c r="J426" s="223"/>
      <c r="K426" s="226"/>
      <c r="L426" s="223"/>
      <c r="M426" s="223"/>
      <c r="N426" s="223"/>
      <c r="O426" s="223"/>
      <c r="P426" s="223"/>
      <c r="Q426" s="223"/>
      <c r="R426" s="223"/>
      <c r="S426" s="223"/>
      <c r="T426" s="223"/>
      <c r="U426" s="223"/>
      <c r="V426" s="223"/>
      <c r="W426" s="223"/>
      <c r="X426" s="223"/>
      <c r="Y426" s="223"/>
      <c r="Z426" s="223"/>
      <c r="AA426" s="223"/>
      <c r="AB426" s="223"/>
    </row>
    <row r="427" spans="1:28" ht="15" thickBot="1" x14ac:dyDescent="0.25">
      <c r="A427" s="223"/>
      <c r="B427" s="227"/>
      <c r="C427" s="223"/>
      <c r="D427" s="227"/>
      <c r="E427" s="223"/>
      <c r="F427" s="223"/>
      <c r="G427" s="223"/>
      <c r="H427" s="225"/>
      <c r="I427" s="225"/>
      <c r="J427" s="223"/>
      <c r="K427" s="226"/>
      <c r="L427" s="223"/>
      <c r="M427" s="223"/>
      <c r="N427" s="223"/>
      <c r="O427" s="223"/>
      <c r="P427" s="223"/>
      <c r="Q427" s="223"/>
      <c r="R427" s="223"/>
      <c r="S427" s="223"/>
      <c r="T427" s="223"/>
      <c r="U427" s="223"/>
      <c r="V427" s="223"/>
      <c r="W427" s="223"/>
      <c r="X427" s="223"/>
      <c r="Y427" s="223"/>
      <c r="Z427" s="223"/>
      <c r="AA427" s="223"/>
      <c r="AB427" s="223"/>
    </row>
    <row r="428" spans="1:28" ht="15" thickBot="1" x14ac:dyDescent="0.25">
      <c r="A428" s="223"/>
      <c r="B428" s="227"/>
      <c r="C428" s="223"/>
      <c r="D428" s="227"/>
      <c r="E428" s="223"/>
      <c r="F428" s="223"/>
      <c r="G428" s="223"/>
      <c r="H428" s="225"/>
      <c r="I428" s="225"/>
      <c r="J428" s="223"/>
      <c r="K428" s="226"/>
      <c r="L428" s="223"/>
      <c r="M428" s="223"/>
      <c r="N428" s="223"/>
      <c r="O428" s="223"/>
      <c r="P428" s="223"/>
      <c r="Q428" s="223"/>
      <c r="R428" s="223"/>
      <c r="S428" s="223"/>
      <c r="T428" s="223"/>
      <c r="U428" s="223"/>
      <c r="V428" s="223"/>
      <c r="W428" s="223"/>
      <c r="X428" s="223"/>
      <c r="Y428" s="223"/>
      <c r="Z428" s="223"/>
      <c r="AA428" s="223"/>
      <c r="AB428" s="223"/>
    </row>
    <row r="429" spans="1:28" ht="15" thickBot="1" x14ac:dyDescent="0.25">
      <c r="A429" s="223"/>
      <c r="B429" s="227"/>
      <c r="C429" s="223"/>
      <c r="D429" s="227"/>
      <c r="E429" s="223"/>
      <c r="F429" s="223"/>
      <c r="G429" s="223"/>
      <c r="H429" s="225"/>
      <c r="I429" s="225"/>
      <c r="J429" s="223"/>
      <c r="K429" s="226"/>
      <c r="L429" s="223"/>
      <c r="M429" s="223"/>
      <c r="N429" s="223"/>
      <c r="O429" s="223"/>
      <c r="P429" s="223"/>
      <c r="Q429" s="223"/>
      <c r="R429" s="223"/>
      <c r="S429" s="223"/>
      <c r="T429" s="223"/>
      <c r="U429" s="223"/>
      <c r="V429" s="223"/>
      <c r="W429" s="223"/>
      <c r="X429" s="223"/>
      <c r="Y429" s="223"/>
      <c r="Z429" s="223"/>
      <c r="AA429" s="223"/>
      <c r="AB429" s="223"/>
    </row>
    <row r="430" spans="1:28" ht="15" thickBot="1" x14ac:dyDescent="0.25">
      <c r="A430" s="223"/>
      <c r="B430" s="227"/>
      <c r="C430" s="223"/>
      <c r="D430" s="227"/>
      <c r="E430" s="223"/>
      <c r="F430" s="223"/>
      <c r="G430" s="223"/>
      <c r="H430" s="225"/>
      <c r="I430" s="225"/>
      <c r="J430" s="223"/>
      <c r="K430" s="226"/>
      <c r="L430" s="223"/>
      <c r="M430" s="223"/>
      <c r="N430" s="223"/>
      <c r="O430" s="223"/>
      <c r="P430" s="223"/>
      <c r="Q430" s="223"/>
      <c r="R430" s="223"/>
      <c r="S430" s="223"/>
      <c r="T430" s="223"/>
      <c r="U430" s="223"/>
      <c r="V430" s="223"/>
      <c r="W430" s="223"/>
      <c r="X430" s="223"/>
      <c r="Y430" s="223"/>
      <c r="Z430" s="223"/>
      <c r="AA430" s="223"/>
      <c r="AB430" s="223"/>
    </row>
    <row r="431" spans="1:28" ht="15" thickBot="1" x14ac:dyDescent="0.25">
      <c r="A431" s="223"/>
      <c r="B431" s="227"/>
      <c r="C431" s="223"/>
      <c r="D431" s="227"/>
      <c r="E431" s="223"/>
      <c r="F431" s="223"/>
      <c r="G431" s="223"/>
      <c r="H431" s="225"/>
      <c r="I431" s="225"/>
      <c r="J431" s="223"/>
      <c r="K431" s="226"/>
      <c r="L431" s="223"/>
      <c r="M431" s="223"/>
      <c r="N431" s="223"/>
      <c r="O431" s="223"/>
      <c r="P431" s="223"/>
      <c r="Q431" s="223"/>
      <c r="R431" s="223"/>
      <c r="S431" s="223"/>
      <c r="T431" s="223"/>
      <c r="U431" s="223"/>
      <c r="V431" s="223"/>
      <c r="W431" s="223"/>
      <c r="X431" s="223"/>
      <c r="Y431" s="223"/>
      <c r="Z431" s="223"/>
      <c r="AA431" s="223"/>
      <c r="AB431" s="223"/>
    </row>
    <row r="432" spans="1:28" ht="15" thickBot="1" x14ac:dyDescent="0.25">
      <c r="A432" s="223"/>
      <c r="B432" s="227"/>
      <c r="C432" s="223"/>
      <c r="D432" s="227"/>
      <c r="E432" s="223"/>
      <c r="F432" s="223"/>
      <c r="G432" s="223"/>
      <c r="H432" s="225"/>
      <c r="I432" s="225"/>
      <c r="J432" s="223"/>
      <c r="K432" s="226"/>
      <c r="L432" s="223"/>
      <c r="M432" s="223"/>
      <c r="N432" s="223"/>
      <c r="O432" s="223"/>
      <c r="P432" s="223"/>
      <c r="Q432" s="223"/>
      <c r="R432" s="223"/>
      <c r="S432" s="223"/>
      <c r="T432" s="223"/>
      <c r="U432" s="223"/>
      <c r="V432" s="223"/>
      <c r="W432" s="223"/>
      <c r="X432" s="223"/>
      <c r="Y432" s="223"/>
      <c r="Z432" s="223"/>
      <c r="AA432" s="223"/>
      <c r="AB432" s="223"/>
    </row>
    <row r="433" spans="1:28" ht="15" thickBot="1" x14ac:dyDescent="0.25">
      <c r="A433" s="223"/>
      <c r="B433" s="227"/>
      <c r="C433" s="223"/>
      <c r="D433" s="227"/>
      <c r="E433" s="223"/>
      <c r="F433" s="223"/>
      <c r="G433" s="223"/>
      <c r="H433" s="225"/>
      <c r="I433" s="225"/>
      <c r="J433" s="223"/>
      <c r="K433" s="226"/>
      <c r="L433" s="223"/>
      <c r="M433" s="223"/>
      <c r="N433" s="223"/>
      <c r="O433" s="223"/>
      <c r="P433" s="223"/>
      <c r="Q433" s="223"/>
      <c r="R433" s="223"/>
      <c r="S433" s="223"/>
      <c r="T433" s="223"/>
      <c r="U433" s="223"/>
      <c r="V433" s="223"/>
      <c r="W433" s="223"/>
      <c r="X433" s="223"/>
      <c r="Y433" s="223"/>
      <c r="Z433" s="223"/>
      <c r="AA433" s="223"/>
      <c r="AB433" s="223"/>
    </row>
    <row r="434" spans="1:28" ht="15" thickBot="1" x14ac:dyDescent="0.25">
      <c r="A434" s="223"/>
      <c r="B434" s="227"/>
      <c r="C434" s="223"/>
      <c r="D434" s="227"/>
      <c r="E434" s="223"/>
      <c r="F434" s="223"/>
      <c r="G434" s="223"/>
      <c r="H434" s="225"/>
      <c r="I434" s="225"/>
      <c r="J434" s="223"/>
      <c r="K434" s="226"/>
      <c r="L434" s="223"/>
      <c r="M434" s="223"/>
      <c r="N434" s="223"/>
      <c r="O434" s="223"/>
      <c r="P434" s="223"/>
      <c r="Q434" s="223"/>
      <c r="R434" s="223"/>
      <c r="S434" s="223"/>
      <c r="T434" s="223"/>
      <c r="U434" s="223"/>
      <c r="V434" s="223"/>
      <c r="W434" s="223"/>
      <c r="X434" s="223"/>
      <c r="Y434" s="223"/>
      <c r="Z434" s="223"/>
      <c r="AA434" s="223"/>
      <c r="AB434" s="223"/>
    </row>
    <row r="435" spans="1:28" ht="15" thickBot="1" x14ac:dyDescent="0.25">
      <c r="A435" s="223"/>
      <c r="B435" s="227"/>
      <c r="C435" s="223"/>
      <c r="D435" s="227"/>
      <c r="E435" s="223"/>
      <c r="F435" s="223"/>
      <c r="G435" s="223"/>
      <c r="H435" s="225"/>
      <c r="I435" s="225"/>
      <c r="J435" s="223"/>
      <c r="K435" s="226"/>
      <c r="L435" s="223"/>
      <c r="M435" s="223"/>
      <c r="N435" s="223"/>
      <c r="O435" s="223"/>
      <c r="P435" s="223"/>
      <c r="Q435" s="223"/>
      <c r="R435" s="223"/>
      <c r="S435" s="223"/>
      <c r="T435" s="223"/>
      <c r="U435" s="223"/>
      <c r="V435" s="223"/>
      <c r="W435" s="223"/>
      <c r="X435" s="223"/>
      <c r="Y435" s="223"/>
      <c r="Z435" s="223"/>
      <c r="AA435" s="223"/>
      <c r="AB435" s="223"/>
    </row>
    <row r="436" spans="1:28" ht="15" thickBot="1" x14ac:dyDescent="0.25">
      <c r="A436" s="223"/>
      <c r="B436" s="227"/>
      <c r="C436" s="223"/>
      <c r="D436" s="227"/>
      <c r="E436" s="223"/>
      <c r="F436" s="223"/>
      <c r="G436" s="223"/>
      <c r="H436" s="225"/>
      <c r="I436" s="225"/>
      <c r="J436" s="223"/>
      <c r="K436" s="226"/>
      <c r="L436" s="223"/>
      <c r="M436" s="223"/>
      <c r="N436" s="223"/>
      <c r="O436" s="223"/>
      <c r="P436" s="223"/>
      <c r="Q436" s="223"/>
      <c r="R436" s="223"/>
      <c r="S436" s="223"/>
      <c r="T436" s="223"/>
      <c r="U436" s="223"/>
      <c r="V436" s="223"/>
      <c r="W436" s="223"/>
      <c r="X436" s="223"/>
      <c r="Y436" s="223"/>
      <c r="Z436" s="223"/>
      <c r="AA436" s="223"/>
      <c r="AB436" s="223"/>
    </row>
    <row r="437" spans="1:28" ht="15" thickBot="1" x14ac:dyDescent="0.25">
      <c r="A437" s="223"/>
      <c r="B437" s="227"/>
      <c r="C437" s="223"/>
      <c r="D437" s="227"/>
      <c r="E437" s="223"/>
      <c r="F437" s="223"/>
      <c r="G437" s="223"/>
      <c r="H437" s="225"/>
      <c r="I437" s="225"/>
      <c r="J437" s="223"/>
      <c r="K437" s="226"/>
      <c r="L437" s="223"/>
      <c r="M437" s="223"/>
      <c r="N437" s="223"/>
      <c r="O437" s="223"/>
      <c r="P437" s="223"/>
      <c r="Q437" s="223"/>
      <c r="R437" s="223"/>
      <c r="S437" s="223"/>
      <c r="T437" s="223"/>
      <c r="U437" s="223"/>
      <c r="V437" s="223"/>
      <c r="W437" s="223"/>
      <c r="X437" s="223"/>
      <c r="Y437" s="223"/>
      <c r="Z437" s="223"/>
      <c r="AA437" s="223"/>
      <c r="AB437" s="223"/>
    </row>
    <row r="438" spans="1:28" ht="15" thickBot="1" x14ac:dyDescent="0.25">
      <c r="A438" s="223"/>
      <c r="B438" s="227"/>
      <c r="C438" s="223"/>
      <c r="D438" s="227"/>
      <c r="E438" s="223"/>
      <c r="F438" s="223"/>
      <c r="G438" s="223"/>
      <c r="H438" s="225"/>
      <c r="I438" s="225"/>
      <c r="J438" s="223"/>
      <c r="K438" s="226"/>
      <c r="L438" s="223"/>
      <c r="M438" s="223"/>
      <c r="N438" s="223"/>
      <c r="O438" s="223"/>
      <c r="P438" s="223"/>
      <c r="Q438" s="223"/>
      <c r="R438" s="223"/>
      <c r="S438" s="223"/>
      <c r="T438" s="223"/>
      <c r="U438" s="223"/>
      <c r="V438" s="223"/>
      <c r="W438" s="223"/>
      <c r="X438" s="223"/>
      <c r="Y438" s="223"/>
      <c r="Z438" s="223"/>
      <c r="AA438" s="223"/>
      <c r="AB438" s="223"/>
    </row>
    <row r="439" spans="1:28" ht="15" thickBot="1" x14ac:dyDescent="0.25">
      <c r="A439" s="223"/>
      <c r="B439" s="227"/>
      <c r="C439" s="223"/>
      <c r="D439" s="227"/>
      <c r="E439" s="223"/>
      <c r="F439" s="223"/>
      <c r="G439" s="223"/>
      <c r="H439" s="225"/>
      <c r="I439" s="225"/>
      <c r="J439" s="223"/>
      <c r="K439" s="226"/>
      <c r="L439" s="223"/>
      <c r="M439" s="223"/>
      <c r="N439" s="223"/>
      <c r="O439" s="223"/>
      <c r="P439" s="223"/>
      <c r="Q439" s="223"/>
      <c r="R439" s="223"/>
      <c r="S439" s="223"/>
      <c r="T439" s="223"/>
      <c r="U439" s="223"/>
      <c r="V439" s="223"/>
      <c r="W439" s="223"/>
      <c r="X439" s="223"/>
      <c r="Y439" s="223"/>
      <c r="Z439" s="223"/>
      <c r="AA439" s="223"/>
      <c r="AB439" s="223"/>
    </row>
    <row r="440" spans="1:28" ht="15" thickBot="1" x14ac:dyDescent="0.25">
      <c r="A440" s="223"/>
      <c r="B440" s="227"/>
      <c r="C440" s="223"/>
      <c r="D440" s="227"/>
      <c r="E440" s="223"/>
      <c r="F440" s="223"/>
      <c r="G440" s="223"/>
      <c r="H440" s="225"/>
      <c r="I440" s="225"/>
      <c r="J440" s="223"/>
      <c r="K440" s="226"/>
      <c r="L440" s="223"/>
      <c r="M440" s="223"/>
      <c r="N440" s="223"/>
      <c r="O440" s="223"/>
      <c r="P440" s="223"/>
      <c r="Q440" s="223"/>
      <c r="R440" s="223"/>
      <c r="S440" s="223"/>
      <c r="T440" s="223"/>
      <c r="U440" s="223"/>
      <c r="V440" s="223"/>
      <c r="W440" s="223"/>
      <c r="X440" s="223"/>
      <c r="Y440" s="223"/>
      <c r="Z440" s="223"/>
      <c r="AA440" s="223"/>
      <c r="AB440" s="223"/>
    </row>
    <row r="441" spans="1:28" ht="15" thickBot="1" x14ac:dyDescent="0.25">
      <c r="A441" s="223"/>
      <c r="B441" s="227"/>
      <c r="C441" s="223"/>
      <c r="D441" s="227"/>
      <c r="E441" s="223"/>
      <c r="F441" s="223"/>
      <c r="G441" s="223"/>
      <c r="H441" s="225"/>
      <c r="I441" s="225"/>
      <c r="J441" s="223"/>
      <c r="K441" s="226"/>
      <c r="L441" s="223"/>
      <c r="M441" s="223"/>
      <c r="N441" s="223"/>
      <c r="O441" s="223"/>
      <c r="P441" s="223"/>
      <c r="Q441" s="223"/>
      <c r="R441" s="223"/>
      <c r="S441" s="223"/>
      <c r="T441" s="223"/>
      <c r="U441" s="223"/>
      <c r="V441" s="223"/>
      <c r="W441" s="223"/>
      <c r="X441" s="223"/>
      <c r="Y441" s="223"/>
      <c r="Z441" s="223"/>
      <c r="AA441" s="223"/>
      <c r="AB441" s="223"/>
    </row>
    <row r="442" spans="1:28" ht="15" thickBot="1" x14ac:dyDescent="0.25">
      <c r="A442" s="223"/>
      <c r="B442" s="227"/>
      <c r="C442" s="223"/>
      <c r="D442" s="227"/>
      <c r="E442" s="223"/>
      <c r="F442" s="223"/>
      <c r="G442" s="223"/>
      <c r="H442" s="225"/>
      <c r="I442" s="225"/>
      <c r="J442" s="223"/>
      <c r="K442" s="226"/>
      <c r="L442" s="223"/>
      <c r="M442" s="223"/>
      <c r="N442" s="223"/>
      <c r="O442" s="223"/>
      <c r="P442" s="223"/>
      <c r="Q442" s="223"/>
      <c r="R442" s="223"/>
      <c r="S442" s="223"/>
      <c r="T442" s="223"/>
      <c r="U442" s="223"/>
      <c r="V442" s="223"/>
      <c r="W442" s="223"/>
      <c r="X442" s="223"/>
      <c r="Y442" s="223"/>
      <c r="Z442" s="223"/>
      <c r="AA442" s="223"/>
      <c r="AB442" s="223"/>
    </row>
    <row r="443" spans="1:28" ht="15" thickBot="1" x14ac:dyDescent="0.25">
      <c r="A443" s="223"/>
      <c r="B443" s="227"/>
      <c r="C443" s="223"/>
      <c r="D443" s="227"/>
      <c r="E443" s="223"/>
      <c r="F443" s="223"/>
      <c r="G443" s="223"/>
      <c r="H443" s="225"/>
      <c r="I443" s="225"/>
      <c r="J443" s="223"/>
      <c r="K443" s="226"/>
      <c r="L443" s="223"/>
      <c r="M443" s="223"/>
      <c r="N443" s="223"/>
      <c r="O443" s="223"/>
      <c r="P443" s="223"/>
      <c r="Q443" s="223"/>
      <c r="R443" s="223"/>
      <c r="S443" s="223"/>
      <c r="T443" s="223"/>
      <c r="U443" s="223"/>
      <c r="V443" s="223"/>
      <c r="W443" s="223"/>
      <c r="X443" s="223"/>
      <c r="Y443" s="223"/>
      <c r="Z443" s="223"/>
      <c r="AA443" s="223"/>
      <c r="AB443" s="223"/>
    </row>
    <row r="444" spans="1:28" ht="15" thickBot="1" x14ac:dyDescent="0.25">
      <c r="A444" s="223"/>
      <c r="B444" s="227"/>
      <c r="C444" s="223"/>
      <c r="D444" s="227"/>
      <c r="E444" s="223"/>
      <c r="F444" s="223"/>
      <c r="G444" s="223"/>
      <c r="H444" s="225"/>
      <c r="I444" s="225"/>
      <c r="J444" s="223"/>
      <c r="K444" s="226"/>
      <c r="L444" s="223"/>
      <c r="M444" s="223"/>
      <c r="N444" s="223"/>
      <c r="O444" s="223"/>
      <c r="P444" s="223"/>
      <c r="Q444" s="223"/>
      <c r="R444" s="223"/>
      <c r="S444" s="223"/>
      <c r="T444" s="223"/>
      <c r="U444" s="223"/>
      <c r="V444" s="223"/>
      <c r="W444" s="223"/>
      <c r="X444" s="223"/>
      <c r="Y444" s="223"/>
      <c r="Z444" s="223"/>
      <c r="AA444" s="223"/>
      <c r="AB444" s="223"/>
    </row>
    <row r="445" spans="1:28" ht="15" thickBot="1" x14ac:dyDescent="0.25">
      <c r="A445" s="223"/>
      <c r="B445" s="227"/>
      <c r="C445" s="223"/>
      <c r="D445" s="227"/>
      <c r="E445" s="223"/>
      <c r="F445" s="223"/>
      <c r="G445" s="223"/>
      <c r="H445" s="225"/>
      <c r="I445" s="225"/>
      <c r="J445" s="223"/>
      <c r="K445" s="226"/>
      <c r="L445" s="223"/>
      <c r="M445" s="223"/>
      <c r="N445" s="223"/>
      <c r="O445" s="223"/>
      <c r="P445" s="223"/>
      <c r="Q445" s="223"/>
      <c r="R445" s="223"/>
      <c r="S445" s="223"/>
      <c r="T445" s="223"/>
      <c r="U445" s="223"/>
      <c r="V445" s="223"/>
      <c r="W445" s="223"/>
      <c r="X445" s="223"/>
      <c r="Y445" s="223"/>
      <c r="Z445" s="223"/>
      <c r="AA445" s="223"/>
      <c r="AB445" s="223"/>
    </row>
    <row r="446" spans="1:28" ht="15" thickBot="1" x14ac:dyDescent="0.25">
      <c r="A446" s="223"/>
      <c r="B446" s="227"/>
      <c r="C446" s="223"/>
      <c r="D446" s="227"/>
      <c r="E446" s="223"/>
      <c r="F446" s="223"/>
      <c r="G446" s="223"/>
      <c r="H446" s="225"/>
      <c r="I446" s="225"/>
      <c r="J446" s="223"/>
      <c r="K446" s="226"/>
      <c r="L446" s="223"/>
      <c r="M446" s="223"/>
      <c r="N446" s="223"/>
      <c r="O446" s="223"/>
      <c r="P446" s="223"/>
      <c r="Q446" s="223"/>
      <c r="R446" s="223"/>
      <c r="S446" s="223"/>
      <c r="T446" s="223"/>
      <c r="U446" s="223"/>
      <c r="V446" s="223"/>
      <c r="W446" s="223"/>
      <c r="X446" s="223"/>
      <c r="Y446" s="223"/>
      <c r="Z446" s="223"/>
      <c r="AA446" s="223"/>
      <c r="AB446" s="223"/>
    </row>
    <row r="447" spans="1:28" ht="15" thickBot="1" x14ac:dyDescent="0.25">
      <c r="A447" s="223"/>
      <c r="B447" s="227"/>
      <c r="C447" s="223"/>
      <c r="D447" s="227"/>
      <c r="E447" s="223"/>
      <c r="F447" s="223"/>
      <c r="G447" s="223"/>
      <c r="H447" s="225"/>
      <c r="I447" s="225"/>
      <c r="J447" s="223"/>
      <c r="K447" s="226"/>
      <c r="L447" s="223"/>
      <c r="M447" s="223"/>
      <c r="N447" s="223"/>
      <c r="O447" s="223"/>
      <c r="P447" s="223"/>
      <c r="Q447" s="223"/>
      <c r="R447" s="223"/>
      <c r="S447" s="223"/>
      <c r="T447" s="223"/>
      <c r="U447" s="223"/>
      <c r="V447" s="223"/>
      <c r="W447" s="223"/>
      <c r="X447" s="223"/>
      <c r="Y447" s="223"/>
      <c r="Z447" s="223"/>
      <c r="AA447" s="223"/>
      <c r="AB447" s="223"/>
    </row>
    <row r="448" spans="1:28" ht="15" thickBot="1" x14ac:dyDescent="0.25">
      <c r="A448" s="223"/>
      <c r="B448" s="227"/>
      <c r="C448" s="223"/>
      <c r="D448" s="227"/>
      <c r="E448" s="223"/>
      <c r="F448" s="223"/>
      <c r="G448" s="223"/>
      <c r="H448" s="225"/>
      <c r="I448" s="225"/>
      <c r="J448" s="223"/>
      <c r="K448" s="226"/>
      <c r="L448" s="223"/>
      <c r="M448" s="223"/>
      <c r="N448" s="223"/>
      <c r="O448" s="223"/>
      <c r="P448" s="223"/>
      <c r="Q448" s="223"/>
      <c r="R448" s="223"/>
      <c r="S448" s="223"/>
      <c r="T448" s="223"/>
      <c r="U448" s="223"/>
      <c r="V448" s="223"/>
      <c r="W448" s="223"/>
      <c r="X448" s="223"/>
      <c r="Y448" s="223"/>
      <c r="Z448" s="223"/>
      <c r="AA448" s="223"/>
      <c r="AB448" s="223"/>
    </row>
    <row r="449" spans="1:28" ht="15" thickBot="1" x14ac:dyDescent="0.25">
      <c r="A449" s="223"/>
      <c r="B449" s="227"/>
      <c r="C449" s="223"/>
      <c r="D449" s="227"/>
      <c r="E449" s="223"/>
      <c r="F449" s="223"/>
      <c r="G449" s="223"/>
      <c r="H449" s="225"/>
      <c r="I449" s="225"/>
      <c r="J449" s="223"/>
      <c r="K449" s="226"/>
      <c r="L449" s="223"/>
      <c r="M449" s="223"/>
      <c r="N449" s="223"/>
      <c r="O449" s="223"/>
      <c r="P449" s="223"/>
      <c r="Q449" s="223"/>
      <c r="R449" s="223"/>
      <c r="S449" s="223"/>
      <c r="T449" s="223"/>
      <c r="U449" s="223"/>
      <c r="V449" s="223"/>
      <c r="W449" s="223"/>
      <c r="X449" s="223"/>
      <c r="Y449" s="223"/>
      <c r="Z449" s="223"/>
      <c r="AA449" s="223"/>
      <c r="AB449" s="223"/>
    </row>
    <row r="450" spans="1:28" ht="15" thickBot="1" x14ac:dyDescent="0.25">
      <c r="A450" s="223"/>
      <c r="B450" s="227"/>
      <c r="C450" s="223"/>
      <c r="D450" s="227"/>
      <c r="E450" s="223"/>
      <c r="F450" s="223"/>
      <c r="G450" s="223"/>
      <c r="H450" s="225"/>
      <c r="I450" s="225"/>
      <c r="J450" s="223"/>
      <c r="K450" s="226"/>
      <c r="L450" s="223"/>
      <c r="M450" s="223"/>
      <c r="N450" s="223"/>
      <c r="O450" s="223"/>
      <c r="P450" s="223"/>
      <c r="Q450" s="223"/>
      <c r="R450" s="223"/>
      <c r="S450" s="223"/>
      <c r="T450" s="223"/>
      <c r="U450" s="223"/>
      <c r="V450" s="223"/>
      <c r="W450" s="223"/>
      <c r="X450" s="223"/>
      <c r="Y450" s="223"/>
      <c r="Z450" s="223"/>
      <c r="AA450" s="223"/>
      <c r="AB450" s="223"/>
    </row>
    <row r="451" spans="1:28" ht="15" thickBot="1" x14ac:dyDescent="0.25">
      <c r="A451" s="223"/>
      <c r="B451" s="227"/>
      <c r="C451" s="223"/>
      <c r="D451" s="227"/>
      <c r="E451" s="223"/>
      <c r="F451" s="223"/>
      <c r="G451" s="223"/>
      <c r="H451" s="225"/>
      <c r="I451" s="225"/>
      <c r="J451" s="223"/>
      <c r="K451" s="226"/>
      <c r="L451" s="223"/>
      <c r="M451" s="223"/>
      <c r="N451" s="223"/>
      <c r="O451" s="223"/>
      <c r="P451" s="223"/>
      <c r="Q451" s="223"/>
      <c r="R451" s="223"/>
      <c r="S451" s="223"/>
      <c r="T451" s="223"/>
      <c r="U451" s="223"/>
      <c r="V451" s="223"/>
      <c r="W451" s="223"/>
      <c r="X451" s="223"/>
      <c r="Y451" s="223"/>
      <c r="Z451" s="223"/>
      <c r="AA451" s="223"/>
      <c r="AB451" s="223"/>
    </row>
    <row r="452" spans="1:28" ht="15" thickBot="1" x14ac:dyDescent="0.25">
      <c r="A452" s="223"/>
      <c r="B452" s="227"/>
      <c r="C452" s="223"/>
      <c r="D452" s="227"/>
      <c r="E452" s="223"/>
      <c r="F452" s="223"/>
      <c r="G452" s="223"/>
      <c r="H452" s="225"/>
      <c r="I452" s="225"/>
      <c r="J452" s="223"/>
      <c r="K452" s="226"/>
      <c r="L452" s="223"/>
      <c r="M452" s="223"/>
      <c r="N452" s="223"/>
      <c r="O452" s="223"/>
      <c r="P452" s="223"/>
      <c r="Q452" s="223"/>
      <c r="R452" s="223"/>
      <c r="S452" s="223"/>
      <c r="T452" s="223"/>
      <c r="U452" s="223"/>
      <c r="V452" s="223"/>
      <c r="W452" s="223"/>
      <c r="X452" s="223"/>
      <c r="Y452" s="223"/>
      <c r="Z452" s="223"/>
      <c r="AA452" s="223"/>
      <c r="AB452" s="223"/>
    </row>
    <row r="453" spans="1:28" ht="15" thickBot="1" x14ac:dyDescent="0.25">
      <c r="A453" s="223"/>
      <c r="B453" s="227"/>
      <c r="C453" s="223"/>
      <c r="D453" s="227"/>
      <c r="E453" s="223"/>
      <c r="F453" s="223"/>
      <c r="G453" s="223"/>
      <c r="H453" s="225"/>
      <c r="I453" s="225"/>
      <c r="J453" s="223"/>
      <c r="K453" s="226"/>
      <c r="L453" s="223"/>
      <c r="M453" s="223"/>
      <c r="N453" s="223"/>
      <c r="O453" s="223"/>
      <c r="P453" s="223"/>
      <c r="Q453" s="223"/>
      <c r="R453" s="223"/>
      <c r="S453" s="223"/>
      <c r="T453" s="223"/>
      <c r="U453" s="223"/>
      <c r="V453" s="223"/>
      <c r="W453" s="223"/>
      <c r="X453" s="223"/>
      <c r="Y453" s="223"/>
      <c r="Z453" s="223"/>
      <c r="AA453" s="223"/>
      <c r="AB453" s="223"/>
    </row>
    <row r="454" spans="1:28" ht="15" thickBot="1" x14ac:dyDescent="0.25">
      <c r="A454" s="223"/>
      <c r="B454" s="227"/>
      <c r="C454" s="223"/>
      <c r="D454" s="227"/>
      <c r="E454" s="223"/>
      <c r="F454" s="223"/>
      <c r="G454" s="223"/>
      <c r="H454" s="225"/>
      <c r="I454" s="225"/>
      <c r="J454" s="223"/>
      <c r="K454" s="226"/>
      <c r="L454" s="223"/>
      <c r="M454" s="223"/>
      <c r="N454" s="223"/>
      <c r="O454" s="223"/>
      <c r="P454" s="223"/>
      <c r="Q454" s="223"/>
      <c r="R454" s="223"/>
      <c r="S454" s="223"/>
      <c r="T454" s="223"/>
      <c r="U454" s="223"/>
      <c r="V454" s="223"/>
      <c r="W454" s="223"/>
      <c r="X454" s="223"/>
      <c r="Y454" s="223"/>
      <c r="Z454" s="223"/>
      <c r="AA454" s="223"/>
      <c r="AB454" s="223"/>
    </row>
    <row r="455" spans="1:28" ht="15" thickBot="1" x14ac:dyDescent="0.25">
      <c r="A455" s="223"/>
      <c r="B455" s="227"/>
      <c r="C455" s="223"/>
      <c r="D455" s="227"/>
      <c r="E455" s="223"/>
      <c r="F455" s="223"/>
      <c r="G455" s="223"/>
      <c r="H455" s="225"/>
      <c r="I455" s="225"/>
      <c r="J455" s="223"/>
      <c r="K455" s="226"/>
      <c r="L455" s="223"/>
      <c r="M455" s="223"/>
      <c r="N455" s="223"/>
      <c r="O455" s="223"/>
      <c r="P455" s="223"/>
      <c r="Q455" s="223"/>
      <c r="R455" s="223"/>
      <c r="S455" s="223"/>
      <c r="T455" s="223"/>
      <c r="U455" s="223"/>
      <c r="V455" s="223"/>
      <c r="W455" s="223"/>
      <c r="X455" s="223"/>
      <c r="Y455" s="223"/>
      <c r="Z455" s="223"/>
      <c r="AA455" s="223"/>
      <c r="AB455" s="223"/>
    </row>
    <row r="456" spans="1:28" ht="15" thickBot="1" x14ac:dyDescent="0.25">
      <c r="A456" s="223"/>
      <c r="B456" s="227"/>
      <c r="C456" s="223"/>
      <c r="D456" s="227"/>
      <c r="E456" s="223"/>
      <c r="F456" s="223"/>
      <c r="G456" s="223"/>
      <c r="H456" s="225"/>
      <c r="I456" s="225"/>
      <c r="J456" s="223"/>
      <c r="K456" s="226"/>
      <c r="L456" s="223"/>
      <c r="M456" s="223"/>
      <c r="N456" s="223"/>
      <c r="O456" s="223"/>
      <c r="P456" s="223"/>
      <c r="Q456" s="223"/>
      <c r="R456" s="223"/>
      <c r="S456" s="223"/>
      <c r="T456" s="223"/>
      <c r="U456" s="223"/>
      <c r="V456" s="223"/>
      <c r="W456" s="223"/>
      <c r="X456" s="223"/>
      <c r="Y456" s="223"/>
      <c r="Z456" s="223"/>
      <c r="AA456" s="223"/>
      <c r="AB456" s="223"/>
    </row>
    <row r="457" spans="1:28" ht="15" thickBot="1" x14ac:dyDescent="0.25">
      <c r="A457" s="223"/>
      <c r="B457" s="227"/>
      <c r="C457" s="223"/>
      <c r="D457" s="227"/>
      <c r="E457" s="223"/>
      <c r="F457" s="223"/>
      <c r="G457" s="223"/>
      <c r="H457" s="225"/>
      <c r="I457" s="225"/>
      <c r="J457" s="223"/>
      <c r="K457" s="226"/>
      <c r="L457" s="223"/>
      <c r="M457" s="223"/>
      <c r="N457" s="223"/>
      <c r="O457" s="223"/>
      <c r="P457" s="223"/>
      <c r="Q457" s="223"/>
      <c r="R457" s="223"/>
      <c r="S457" s="223"/>
      <c r="T457" s="223"/>
      <c r="U457" s="223"/>
      <c r="V457" s="223"/>
      <c r="W457" s="223"/>
      <c r="X457" s="223"/>
      <c r="Y457" s="223"/>
      <c r="Z457" s="223"/>
      <c r="AA457" s="223"/>
      <c r="AB457" s="223"/>
    </row>
    <row r="458" spans="1:28" ht="15" thickBot="1" x14ac:dyDescent="0.25">
      <c r="A458" s="223"/>
      <c r="B458" s="227"/>
      <c r="C458" s="223"/>
      <c r="D458" s="227"/>
      <c r="E458" s="223"/>
      <c r="F458" s="223"/>
      <c r="G458" s="223"/>
      <c r="H458" s="225"/>
      <c r="I458" s="225"/>
      <c r="J458" s="223"/>
      <c r="K458" s="226"/>
      <c r="L458" s="223"/>
      <c r="M458" s="223"/>
      <c r="N458" s="223"/>
      <c r="O458" s="223"/>
      <c r="P458" s="223"/>
      <c r="Q458" s="223"/>
      <c r="R458" s="223"/>
      <c r="S458" s="223"/>
      <c r="T458" s="223"/>
      <c r="U458" s="223"/>
      <c r="V458" s="223"/>
      <c r="W458" s="223"/>
      <c r="X458" s="223"/>
      <c r="Y458" s="223"/>
      <c r="Z458" s="223"/>
      <c r="AA458" s="223"/>
      <c r="AB458" s="223"/>
    </row>
    <row r="459" spans="1:28" ht="15" thickBot="1" x14ac:dyDescent="0.25">
      <c r="A459" s="223"/>
      <c r="B459" s="227"/>
      <c r="C459" s="223"/>
      <c r="D459" s="227"/>
      <c r="E459" s="223"/>
      <c r="F459" s="223"/>
      <c r="G459" s="223"/>
      <c r="H459" s="225"/>
      <c r="I459" s="225"/>
      <c r="J459" s="223"/>
      <c r="K459" s="226"/>
      <c r="L459" s="223"/>
      <c r="M459" s="223"/>
      <c r="N459" s="223"/>
      <c r="O459" s="223"/>
      <c r="P459" s="223"/>
      <c r="Q459" s="223"/>
      <c r="R459" s="223"/>
      <c r="S459" s="223"/>
      <c r="T459" s="223"/>
      <c r="U459" s="223"/>
      <c r="V459" s="223"/>
      <c r="W459" s="223"/>
      <c r="X459" s="223"/>
      <c r="Y459" s="223"/>
      <c r="Z459" s="223"/>
      <c r="AA459" s="223"/>
      <c r="AB459" s="223"/>
    </row>
    <row r="460" spans="1:28" ht="15" thickBot="1" x14ac:dyDescent="0.25">
      <c r="A460" s="223"/>
      <c r="B460" s="227"/>
      <c r="C460" s="223"/>
      <c r="D460" s="227"/>
      <c r="E460" s="223"/>
      <c r="F460" s="223"/>
      <c r="G460" s="223"/>
      <c r="H460" s="225"/>
      <c r="I460" s="225"/>
      <c r="J460" s="223"/>
      <c r="K460" s="226"/>
      <c r="L460" s="223"/>
      <c r="M460" s="223"/>
      <c r="N460" s="223"/>
      <c r="O460" s="223"/>
      <c r="P460" s="223"/>
      <c r="Q460" s="223"/>
      <c r="R460" s="223"/>
      <c r="S460" s="223"/>
      <c r="T460" s="223"/>
      <c r="U460" s="223"/>
      <c r="V460" s="223"/>
      <c r="W460" s="223"/>
      <c r="X460" s="223"/>
      <c r="Y460" s="223"/>
      <c r="Z460" s="223"/>
      <c r="AA460" s="223"/>
      <c r="AB460" s="223"/>
    </row>
    <row r="461" spans="1:28" ht="15" thickBot="1" x14ac:dyDescent="0.25">
      <c r="A461" s="223"/>
      <c r="B461" s="227"/>
      <c r="C461" s="223"/>
      <c r="D461" s="227"/>
      <c r="E461" s="223"/>
      <c r="F461" s="223"/>
      <c r="G461" s="223"/>
      <c r="H461" s="225"/>
      <c r="I461" s="225"/>
      <c r="J461" s="223"/>
      <c r="K461" s="226"/>
      <c r="L461" s="223"/>
      <c r="M461" s="223"/>
      <c r="N461" s="223"/>
      <c r="O461" s="223"/>
      <c r="P461" s="223"/>
      <c r="Q461" s="223"/>
      <c r="R461" s="223"/>
      <c r="S461" s="223"/>
      <c r="T461" s="223"/>
      <c r="U461" s="223"/>
      <c r="V461" s="223"/>
      <c r="W461" s="223"/>
      <c r="X461" s="223"/>
      <c r="Y461" s="223"/>
      <c r="Z461" s="223"/>
      <c r="AA461" s="223"/>
      <c r="AB461" s="223"/>
    </row>
    <row r="462" spans="1:28" ht="15" thickBot="1" x14ac:dyDescent="0.25">
      <c r="A462" s="223"/>
      <c r="B462" s="227"/>
      <c r="C462" s="223"/>
      <c r="D462" s="227"/>
      <c r="E462" s="223"/>
      <c r="F462" s="223"/>
      <c r="G462" s="223"/>
      <c r="H462" s="225"/>
      <c r="I462" s="225"/>
      <c r="J462" s="223"/>
      <c r="K462" s="226"/>
      <c r="L462" s="223"/>
      <c r="M462" s="223"/>
      <c r="N462" s="223"/>
      <c r="O462" s="223"/>
      <c r="P462" s="223"/>
      <c r="Q462" s="223"/>
      <c r="R462" s="223"/>
      <c r="S462" s="223"/>
      <c r="T462" s="223"/>
      <c r="U462" s="223"/>
      <c r="V462" s="223"/>
      <c r="W462" s="223"/>
      <c r="X462" s="223"/>
      <c r="Y462" s="223"/>
      <c r="Z462" s="223"/>
      <c r="AA462" s="223"/>
      <c r="AB462" s="223"/>
    </row>
    <row r="463" spans="1:28" ht="15" thickBot="1" x14ac:dyDescent="0.25">
      <c r="A463" s="223"/>
      <c r="B463" s="227"/>
      <c r="C463" s="223"/>
      <c r="D463" s="227"/>
      <c r="E463" s="223"/>
      <c r="F463" s="223"/>
      <c r="G463" s="223"/>
      <c r="H463" s="225"/>
      <c r="I463" s="225"/>
      <c r="J463" s="223"/>
      <c r="K463" s="226"/>
      <c r="L463" s="223"/>
      <c r="M463" s="223"/>
      <c r="N463" s="223"/>
      <c r="O463" s="223"/>
      <c r="P463" s="223"/>
      <c r="Q463" s="223"/>
      <c r="R463" s="223"/>
      <c r="S463" s="223"/>
      <c r="T463" s="223"/>
      <c r="U463" s="223"/>
      <c r="V463" s="223"/>
      <c r="W463" s="223"/>
      <c r="X463" s="223"/>
      <c r="Y463" s="223"/>
      <c r="Z463" s="223"/>
      <c r="AA463" s="223"/>
      <c r="AB463" s="223"/>
    </row>
    <row r="464" spans="1:28" ht="15" thickBot="1" x14ac:dyDescent="0.25">
      <c r="A464" s="223"/>
      <c r="B464" s="227"/>
      <c r="C464" s="223"/>
      <c r="D464" s="227"/>
      <c r="E464" s="223"/>
      <c r="F464" s="223"/>
      <c r="G464" s="223"/>
      <c r="H464" s="225"/>
      <c r="I464" s="225"/>
      <c r="J464" s="223"/>
      <c r="K464" s="226"/>
      <c r="L464" s="223"/>
      <c r="M464" s="223"/>
      <c r="N464" s="223"/>
      <c r="O464" s="223"/>
      <c r="P464" s="223"/>
      <c r="Q464" s="223"/>
      <c r="R464" s="223"/>
      <c r="S464" s="223"/>
      <c r="T464" s="223"/>
      <c r="U464" s="223"/>
      <c r="V464" s="223"/>
      <c r="W464" s="223"/>
      <c r="X464" s="223"/>
      <c r="Y464" s="223"/>
      <c r="Z464" s="223"/>
      <c r="AA464" s="223"/>
      <c r="AB464" s="223"/>
    </row>
    <row r="465" spans="1:28" ht="15" thickBot="1" x14ac:dyDescent="0.25">
      <c r="A465" s="223"/>
      <c r="B465" s="227"/>
      <c r="C465" s="223"/>
      <c r="D465" s="227"/>
      <c r="E465" s="223"/>
      <c r="F465" s="223"/>
      <c r="G465" s="223"/>
      <c r="H465" s="225"/>
      <c r="I465" s="225"/>
      <c r="J465" s="223"/>
      <c r="K465" s="226"/>
      <c r="L465" s="223"/>
      <c r="M465" s="223"/>
      <c r="N465" s="223"/>
      <c r="O465" s="223"/>
      <c r="P465" s="223"/>
      <c r="Q465" s="223"/>
      <c r="R465" s="223"/>
      <c r="S465" s="223"/>
      <c r="T465" s="223"/>
      <c r="U465" s="223"/>
      <c r="V465" s="223"/>
      <c r="W465" s="223"/>
      <c r="X465" s="223"/>
      <c r="Y465" s="223"/>
      <c r="Z465" s="223"/>
      <c r="AA465" s="223"/>
      <c r="AB465" s="223"/>
    </row>
    <row r="466" spans="1:28" ht="15" thickBot="1" x14ac:dyDescent="0.25">
      <c r="A466" s="223"/>
      <c r="B466" s="227"/>
      <c r="C466" s="223"/>
      <c r="D466" s="227"/>
      <c r="E466" s="223"/>
      <c r="F466" s="223"/>
      <c r="G466" s="223"/>
      <c r="H466" s="225"/>
      <c r="I466" s="225"/>
      <c r="J466" s="223"/>
      <c r="K466" s="226"/>
      <c r="L466" s="223"/>
      <c r="M466" s="223"/>
      <c r="N466" s="223"/>
      <c r="O466" s="223"/>
      <c r="P466" s="223"/>
      <c r="Q466" s="223"/>
      <c r="R466" s="223"/>
      <c r="S466" s="223"/>
      <c r="T466" s="223"/>
      <c r="U466" s="223"/>
      <c r="V466" s="223"/>
      <c r="W466" s="223"/>
      <c r="X466" s="223"/>
      <c r="Y466" s="223"/>
      <c r="Z466" s="223"/>
      <c r="AA466" s="223"/>
      <c r="AB466" s="223"/>
    </row>
    <row r="467" spans="1:28" ht="15" thickBot="1" x14ac:dyDescent="0.25">
      <c r="A467" s="223"/>
      <c r="B467" s="227"/>
      <c r="C467" s="223"/>
      <c r="D467" s="227"/>
      <c r="E467" s="223"/>
      <c r="F467" s="223"/>
      <c r="G467" s="223"/>
      <c r="H467" s="225"/>
      <c r="I467" s="225"/>
      <c r="J467" s="223"/>
      <c r="K467" s="226"/>
      <c r="L467" s="223"/>
      <c r="M467" s="223"/>
      <c r="N467" s="223"/>
      <c r="O467" s="223"/>
      <c r="P467" s="223"/>
      <c r="Q467" s="223"/>
      <c r="R467" s="223"/>
      <c r="S467" s="223"/>
      <c r="T467" s="223"/>
      <c r="U467" s="223"/>
      <c r="V467" s="223"/>
      <c r="W467" s="223"/>
      <c r="X467" s="223"/>
      <c r="Y467" s="223"/>
      <c r="Z467" s="223"/>
      <c r="AA467" s="223"/>
      <c r="AB467" s="223"/>
    </row>
    <row r="468" spans="1:28" ht="15" thickBot="1" x14ac:dyDescent="0.25">
      <c r="A468" s="223"/>
      <c r="B468" s="227"/>
      <c r="C468" s="223"/>
      <c r="D468" s="227"/>
      <c r="E468" s="223"/>
      <c r="F468" s="223"/>
      <c r="G468" s="223"/>
      <c r="H468" s="225"/>
      <c r="I468" s="225"/>
      <c r="J468" s="223"/>
      <c r="K468" s="226"/>
      <c r="L468" s="223"/>
      <c r="M468" s="223"/>
      <c r="N468" s="223"/>
      <c r="O468" s="223"/>
      <c r="P468" s="223"/>
      <c r="Q468" s="223"/>
      <c r="R468" s="223"/>
      <c r="S468" s="223"/>
      <c r="T468" s="223"/>
      <c r="U468" s="223"/>
      <c r="V468" s="223"/>
      <c r="W468" s="223"/>
      <c r="X468" s="223"/>
      <c r="Y468" s="223"/>
      <c r="Z468" s="223"/>
      <c r="AA468" s="223"/>
      <c r="AB468" s="223"/>
    </row>
    <row r="469" spans="1:28" ht="15" thickBot="1" x14ac:dyDescent="0.25">
      <c r="A469" s="223"/>
      <c r="B469" s="227"/>
      <c r="C469" s="223"/>
      <c r="D469" s="227"/>
      <c r="E469" s="223"/>
      <c r="F469" s="223"/>
      <c r="G469" s="223"/>
      <c r="H469" s="225"/>
      <c r="I469" s="225"/>
      <c r="J469" s="223"/>
      <c r="K469" s="226"/>
      <c r="L469" s="223"/>
      <c r="M469" s="223"/>
      <c r="N469" s="223"/>
      <c r="O469" s="223"/>
      <c r="P469" s="223"/>
      <c r="Q469" s="223"/>
      <c r="R469" s="223"/>
      <c r="S469" s="223"/>
      <c r="T469" s="223"/>
      <c r="U469" s="223"/>
      <c r="V469" s="223"/>
      <c r="W469" s="223"/>
      <c r="X469" s="223"/>
      <c r="Y469" s="223"/>
      <c r="Z469" s="223"/>
      <c r="AA469" s="223"/>
      <c r="AB469" s="223"/>
    </row>
    <row r="470" spans="1:28" ht="15" thickBot="1" x14ac:dyDescent="0.25">
      <c r="A470" s="223"/>
      <c r="B470" s="227"/>
      <c r="C470" s="223"/>
      <c r="D470" s="227"/>
      <c r="E470" s="223"/>
      <c r="F470" s="223"/>
      <c r="G470" s="223"/>
      <c r="H470" s="225"/>
      <c r="I470" s="225"/>
      <c r="J470" s="223"/>
      <c r="K470" s="226"/>
      <c r="L470" s="223"/>
      <c r="M470" s="223"/>
      <c r="N470" s="223"/>
      <c r="O470" s="223"/>
      <c r="P470" s="223"/>
      <c r="Q470" s="223"/>
      <c r="R470" s="223"/>
      <c r="S470" s="223"/>
      <c r="T470" s="223"/>
      <c r="U470" s="223"/>
      <c r="V470" s="223"/>
      <c r="W470" s="223"/>
      <c r="X470" s="223"/>
      <c r="Y470" s="223"/>
      <c r="Z470" s="223"/>
      <c r="AA470" s="223"/>
      <c r="AB470" s="223"/>
    </row>
    <row r="471" spans="1:28" ht="15" thickBot="1" x14ac:dyDescent="0.25">
      <c r="A471" s="223"/>
      <c r="B471" s="227"/>
      <c r="C471" s="223"/>
      <c r="D471" s="227"/>
      <c r="E471" s="223"/>
      <c r="F471" s="223"/>
      <c r="G471" s="223"/>
      <c r="H471" s="225"/>
      <c r="I471" s="225"/>
      <c r="J471" s="223"/>
      <c r="K471" s="226"/>
      <c r="L471" s="223"/>
      <c r="M471" s="223"/>
      <c r="N471" s="223"/>
      <c r="O471" s="223"/>
      <c r="P471" s="223"/>
      <c r="Q471" s="223"/>
      <c r="R471" s="223"/>
      <c r="S471" s="223"/>
      <c r="T471" s="223"/>
      <c r="U471" s="223"/>
      <c r="V471" s="223"/>
      <c r="W471" s="223"/>
      <c r="X471" s="223"/>
      <c r="Y471" s="223"/>
      <c r="Z471" s="223"/>
      <c r="AA471" s="223"/>
      <c r="AB471" s="223"/>
    </row>
    <row r="472" spans="1:28" ht="15" thickBot="1" x14ac:dyDescent="0.25">
      <c r="A472" s="223"/>
      <c r="B472" s="227"/>
      <c r="C472" s="223"/>
      <c r="D472" s="227"/>
      <c r="E472" s="223"/>
      <c r="F472" s="223"/>
      <c r="G472" s="223"/>
      <c r="H472" s="225"/>
      <c r="I472" s="225"/>
      <c r="J472" s="223"/>
      <c r="K472" s="226"/>
      <c r="L472" s="223"/>
      <c r="M472" s="223"/>
      <c r="N472" s="223"/>
      <c r="O472" s="223"/>
      <c r="P472" s="223"/>
      <c r="Q472" s="223"/>
      <c r="R472" s="223"/>
      <c r="S472" s="223"/>
      <c r="T472" s="223"/>
      <c r="U472" s="223"/>
      <c r="V472" s="223"/>
      <c r="W472" s="223"/>
      <c r="X472" s="223"/>
      <c r="Y472" s="223"/>
      <c r="Z472" s="223"/>
      <c r="AA472" s="223"/>
      <c r="AB472" s="223"/>
    </row>
    <row r="473" spans="1:28" ht="15" thickBot="1" x14ac:dyDescent="0.25">
      <c r="A473" s="223"/>
      <c r="B473" s="227"/>
      <c r="C473" s="223"/>
      <c r="D473" s="227"/>
      <c r="E473" s="223"/>
      <c r="F473" s="223"/>
      <c r="G473" s="223"/>
      <c r="H473" s="225"/>
      <c r="I473" s="225"/>
      <c r="J473" s="223"/>
      <c r="K473" s="226"/>
      <c r="L473" s="223"/>
      <c r="M473" s="223"/>
      <c r="N473" s="223"/>
      <c r="O473" s="223"/>
      <c r="P473" s="223"/>
      <c r="Q473" s="223"/>
      <c r="R473" s="223"/>
      <c r="S473" s="223"/>
      <c r="T473" s="223"/>
      <c r="U473" s="223"/>
      <c r="V473" s="223"/>
      <c r="W473" s="223"/>
      <c r="X473" s="223"/>
      <c r="Y473" s="223"/>
      <c r="Z473" s="223"/>
      <c r="AA473" s="223"/>
      <c r="AB473" s="223"/>
    </row>
    <row r="474" spans="1:28" ht="15" thickBot="1" x14ac:dyDescent="0.25">
      <c r="A474" s="223"/>
      <c r="B474" s="227"/>
      <c r="C474" s="223"/>
      <c r="D474" s="227"/>
      <c r="E474" s="223"/>
      <c r="F474" s="223"/>
      <c r="G474" s="223"/>
      <c r="H474" s="225"/>
      <c r="I474" s="225"/>
      <c r="J474" s="223"/>
      <c r="K474" s="226"/>
      <c r="L474" s="223"/>
      <c r="M474" s="223"/>
      <c r="N474" s="223"/>
      <c r="O474" s="223"/>
      <c r="P474" s="223"/>
      <c r="Q474" s="223"/>
      <c r="R474" s="223"/>
      <c r="S474" s="223"/>
      <c r="T474" s="223"/>
      <c r="U474" s="223"/>
      <c r="V474" s="223"/>
      <c r="W474" s="223"/>
      <c r="X474" s="223"/>
      <c r="Y474" s="223"/>
      <c r="Z474" s="223"/>
      <c r="AA474" s="223"/>
      <c r="AB474" s="223"/>
    </row>
    <row r="475" spans="1:28" ht="15" thickBot="1" x14ac:dyDescent="0.25">
      <c r="A475" s="223"/>
      <c r="B475" s="227"/>
      <c r="C475" s="223"/>
      <c r="D475" s="227"/>
      <c r="E475" s="223"/>
      <c r="F475" s="223"/>
      <c r="G475" s="223"/>
      <c r="H475" s="225"/>
      <c r="I475" s="225"/>
      <c r="J475" s="223"/>
      <c r="K475" s="226"/>
      <c r="L475" s="223"/>
      <c r="M475" s="223"/>
      <c r="N475" s="223"/>
      <c r="O475" s="223"/>
      <c r="P475" s="223"/>
      <c r="Q475" s="223"/>
      <c r="R475" s="223"/>
      <c r="S475" s="223"/>
      <c r="T475" s="223"/>
      <c r="U475" s="223"/>
      <c r="V475" s="223"/>
      <c r="W475" s="223"/>
      <c r="X475" s="223"/>
      <c r="Y475" s="223"/>
      <c r="Z475" s="223"/>
      <c r="AA475" s="223"/>
      <c r="AB475" s="223"/>
    </row>
    <row r="476" spans="1:28" ht="15" thickBot="1" x14ac:dyDescent="0.25">
      <c r="A476" s="223"/>
      <c r="B476" s="227"/>
      <c r="C476" s="223"/>
      <c r="D476" s="227"/>
      <c r="E476" s="223"/>
      <c r="F476" s="223"/>
      <c r="G476" s="223"/>
      <c r="H476" s="225"/>
      <c r="I476" s="225"/>
      <c r="J476" s="223"/>
      <c r="K476" s="226"/>
      <c r="L476" s="223"/>
      <c r="M476" s="223"/>
      <c r="N476" s="223"/>
      <c r="O476" s="223"/>
      <c r="P476" s="223"/>
      <c r="Q476" s="223"/>
      <c r="R476" s="223"/>
      <c r="S476" s="223"/>
      <c r="T476" s="223"/>
      <c r="U476" s="223"/>
      <c r="V476" s="223"/>
      <c r="W476" s="223"/>
      <c r="X476" s="223"/>
      <c r="Y476" s="223"/>
      <c r="Z476" s="223"/>
      <c r="AA476" s="223"/>
      <c r="AB476" s="223"/>
    </row>
    <row r="477" spans="1:28" ht="15" thickBot="1" x14ac:dyDescent="0.25">
      <c r="A477" s="223"/>
      <c r="B477" s="227"/>
      <c r="C477" s="223"/>
      <c r="D477" s="227"/>
      <c r="E477" s="223"/>
      <c r="F477" s="223"/>
      <c r="G477" s="223"/>
      <c r="H477" s="225"/>
      <c r="I477" s="225"/>
      <c r="J477" s="223"/>
      <c r="K477" s="226"/>
      <c r="L477" s="223"/>
      <c r="M477" s="223"/>
      <c r="N477" s="223"/>
      <c r="O477" s="223"/>
      <c r="P477" s="223"/>
      <c r="Q477" s="223"/>
      <c r="R477" s="223"/>
      <c r="S477" s="223"/>
      <c r="T477" s="223"/>
      <c r="U477" s="223"/>
      <c r="V477" s="223"/>
      <c r="W477" s="223"/>
      <c r="X477" s="223"/>
      <c r="Y477" s="223"/>
      <c r="Z477" s="223"/>
      <c r="AA477" s="223"/>
      <c r="AB477" s="223"/>
    </row>
    <row r="478" spans="1:28" ht="15" thickBot="1" x14ac:dyDescent="0.25">
      <c r="A478" s="223"/>
      <c r="B478" s="227"/>
      <c r="C478" s="223"/>
      <c r="D478" s="227"/>
      <c r="E478" s="223"/>
      <c r="F478" s="223"/>
      <c r="G478" s="223"/>
      <c r="H478" s="225"/>
      <c r="I478" s="225"/>
      <c r="J478" s="223"/>
      <c r="K478" s="226"/>
      <c r="L478" s="223"/>
      <c r="M478" s="223"/>
      <c r="N478" s="223"/>
      <c r="O478" s="223"/>
      <c r="P478" s="223"/>
      <c r="Q478" s="223"/>
      <c r="R478" s="223"/>
      <c r="S478" s="223"/>
      <c r="T478" s="223"/>
      <c r="U478" s="223"/>
      <c r="V478" s="223"/>
      <c r="W478" s="223"/>
      <c r="X478" s="223"/>
      <c r="Y478" s="223"/>
      <c r="Z478" s="223"/>
      <c r="AA478" s="223"/>
      <c r="AB478" s="223"/>
    </row>
    <row r="479" spans="1:28" ht="15" thickBot="1" x14ac:dyDescent="0.25">
      <c r="A479" s="223"/>
      <c r="B479" s="227"/>
      <c r="C479" s="223"/>
      <c r="D479" s="227"/>
      <c r="E479" s="223"/>
      <c r="F479" s="223"/>
      <c r="G479" s="223"/>
      <c r="H479" s="225"/>
      <c r="I479" s="225"/>
      <c r="J479" s="223"/>
      <c r="K479" s="226"/>
      <c r="L479" s="223"/>
      <c r="M479" s="223"/>
      <c r="N479" s="223"/>
      <c r="O479" s="223"/>
      <c r="P479" s="223"/>
      <c r="Q479" s="223"/>
      <c r="R479" s="223"/>
      <c r="S479" s="223"/>
      <c r="T479" s="223"/>
      <c r="U479" s="223"/>
      <c r="V479" s="223"/>
      <c r="W479" s="223"/>
      <c r="X479" s="223"/>
      <c r="Y479" s="223"/>
      <c r="Z479" s="223"/>
      <c r="AA479" s="223"/>
      <c r="AB479" s="223"/>
    </row>
    <row r="480" spans="1:28" ht="15" thickBot="1" x14ac:dyDescent="0.25">
      <c r="A480" s="223"/>
      <c r="B480" s="227"/>
      <c r="C480" s="223"/>
      <c r="D480" s="227"/>
      <c r="E480" s="223"/>
      <c r="F480" s="223"/>
      <c r="G480" s="223"/>
      <c r="H480" s="225"/>
      <c r="I480" s="225"/>
      <c r="J480" s="223"/>
      <c r="K480" s="226"/>
      <c r="L480" s="223"/>
      <c r="M480" s="223"/>
      <c r="N480" s="223"/>
      <c r="O480" s="223"/>
      <c r="P480" s="223"/>
      <c r="Q480" s="223"/>
      <c r="R480" s="223"/>
      <c r="S480" s="223"/>
      <c r="T480" s="223"/>
      <c r="U480" s="223"/>
      <c r="V480" s="223"/>
      <c r="W480" s="223"/>
      <c r="X480" s="223"/>
      <c r="Y480" s="223"/>
      <c r="Z480" s="223"/>
      <c r="AA480" s="223"/>
      <c r="AB480" s="223"/>
    </row>
    <row r="481" spans="1:28" ht="15" thickBot="1" x14ac:dyDescent="0.25">
      <c r="A481" s="223"/>
      <c r="B481" s="227"/>
      <c r="C481" s="223"/>
      <c r="D481" s="227"/>
      <c r="E481" s="223"/>
      <c r="F481" s="223"/>
      <c r="G481" s="223"/>
      <c r="H481" s="225"/>
      <c r="I481" s="225"/>
      <c r="J481" s="223"/>
      <c r="K481" s="226"/>
      <c r="L481" s="223"/>
      <c r="M481" s="223"/>
      <c r="N481" s="223"/>
      <c r="O481" s="223"/>
      <c r="P481" s="223"/>
      <c r="Q481" s="223"/>
      <c r="R481" s="223"/>
      <c r="S481" s="223"/>
      <c r="T481" s="223"/>
      <c r="U481" s="223"/>
      <c r="V481" s="223"/>
      <c r="W481" s="223"/>
      <c r="X481" s="223"/>
      <c r="Y481" s="223"/>
      <c r="Z481" s="223"/>
      <c r="AA481" s="223"/>
      <c r="AB481" s="223"/>
    </row>
    <row r="482" spans="1:28" ht="15" thickBot="1" x14ac:dyDescent="0.25">
      <c r="A482" s="223"/>
      <c r="B482" s="227"/>
      <c r="C482" s="223"/>
      <c r="D482" s="227"/>
      <c r="E482" s="223"/>
      <c r="F482" s="223"/>
      <c r="G482" s="223"/>
      <c r="H482" s="225"/>
      <c r="I482" s="225"/>
      <c r="J482" s="223"/>
      <c r="K482" s="226"/>
      <c r="L482" s="223"/>
      <c r="M482" s="223"/>
      <c r="N482" s="223"/>
      <c r="O482" s="223"/>
      <c r="P482" s="223"/>
      <c r="Q482" s="223"/>
      <c r="R482" s="223"/>
      <c r="S482" s="223"/>
      <c r="T482" s="223"/>
      <c r="U482" s="223"/>
      <c r="V482" s="223"/>
      <c r="W482" s="223"/>
      <c r="X482" s="223"/>
      <c r="Y482" s="223"/>
      <c r="Z482" s="223"/>
      <c r="AA482" s="223"/>
      <c r="AB482" s="223"/>
    </row>
    <row r="483" spans="1:28" ht="15" thickBot="1" x14ac:dyDescent="0.25">
      <c r="A483" s="223"/>
      <c r="B483" s="227"/>
      <c r="C483" s="223"/>
      <c r="D483" s="227"/>
      <c r="E483" s="223"/>
      <c r="F483" s="223"/>
      <c r="G483" s="223"/>
      <c r="H483" s="225"/>
      <c r="I483" s="225"/>
      <c r="J483" s="223"/>
      <c r="K483" s="226"/>
      <c r="L483" s="223"/>
      <c r="M483" s="223"/>
      <c r="N483" s="223"/>
      <c r="O483" s="223"/>
      <c r="P483" s="223"/>
      <c r="Q483" s="223"/>
      <c r="R483" s="223"/>
      <c r="S483" s="223"/>
      <c r="T483" s="223"/>
      <c r="U483" s="223"/>
      <c r="V483" s="223"/>
      <c r="W483" s="223"/>
      <c r="X483" s="223"/>
      <c r="Y483" s="223"/>
      <c r="Z483" s="223"/>
      <c r="AA483" s="223"/>
      <c r="AB483" s="223"/>
    </row>
    <row r="484" spans="1:28" ht="15" thickBot="1" x14ac:dyDescent="0.25">
      <c r="A484" s="223"/>
      <c r="B484" s="227"/>
      <c r="C484" s="223"/>
      <c r="D484" s="227"/>
      <c r="E484" s="223"/>
      <c r="F484" s="223"/>
      <c r="G484" s="223"/>
      <c r="H484" s="225"/>
      <c r="I484" s="225"/>
      <c r="J484" s="223"/>
      <c r="K484" s="226"/>
      <c r="L484" s="223"/>
      <c r="M484" s="223"/>
      <c r="N484" s="223"/>
      <c r="O484" s="223"/>
      <c r="P484" s="223"/>
      <c r="Q484" s="223"/>
      <c r="R484" s="223"/>
      <c r="S484" s="223"/>
      <c r="T484" s="223"/>
      <c r="U484" s="223"/>
      <c r="V484" s="223"/>
      <c r="W484" s="223"/>
      <c r="X484" s="223"/>
      <c r="Y484" s="223"/>
      <c r="Z484" s="223"/>
      <c r="AA484" s="223"/>
      <c r="AB484" s="223"/>
    </row>
    <row r="485" spans="1:28" ht="15" thickBot="1" x14ac:dyDescent="0.25">
      <c r="A485" s="223"/>
      <c r="B485" s="227"/>
      <c r="C485" s="223"/>
      <c r="D485" s="227"/>
      <c r="E485" s="223"/>
      <c r="F485" s="223"/>
      <c r="G485" s="223"/>
      <c r="H485" s="225"/>
      <c r="I485" s="225"/>
      <c r="J485" s="223"/>
      <c r="K485" s="226"/>
      <c r="L485" s="223"/>
      <c r="M485" s="223"/>
      <c r="N485" s="223"/>
      <c r="O485" s="223"/>
      <c r="P485" s="223"/>
      <c r="Q485" s="223"/>
      <c r="R485" s="223"/>
      <c r="S485" s="223"/>
      <c r="T485" s="223"/>
      <c r="U485" s="223"/>
      <c r="V485" s="223"/>
      <c r="W485" s="223"/>
      <c r="X485" s="223"/>
      <c r="Y485" s="223"/>
      <c r="Z485" s="223"/>
      <c r="AA485" s="223"/>
      <c r="AB485" s="223"/>
    </row>
    <row r="486" spans="1:28" ht="15" thickBot="1" x14ac:dyDescent="0.25">
      <c r="A486" s="223"/>
      <c r="B486" s="227"/>
      <c r="C486" s="223"/>
      <c r="D486" s="227"/>
      <c r="E486" s="223"/>
      <c r="F486" s="223"/>
      <c r="G486" s="223"/>
      <c r="H486" s="225"/>
      <c r="I486" s="225"/>
      <c r="J486" s="223"/>
      <c r="K486" s="226"/>
      <c r="L486" s="223"/>
      <c r="M486" s="223"/>
      <c r="N486" s="223"/>
      <c r="O486" s="223"/>
      <c r="P486" s="223"/>
      <c r="Q486" s="223"/>
      <c r="R486" s="223"/>
      <c r="S486" s="223"/>
      <c r="T486" s="223"/>
      <c r="U486" s="223"/>
      <c r="V486" s="223"/>
      <c r="W486" s="223"/>
      <c r="X486" s="223"/>
      <c r="Y486" s="223"/>
      <c r="Z486" s="223"/>
      <c r="AA486" s="223"/>
      <c r="AB486" s="223"/>
    </row>
    <row r="487" spans="1:28" ht="15" thickBot="1" x14ac:dyDescent="0.25">
      <c r="A487" s="223"/>
      <c r="B487" s="227"/>
      <c r="C487" s="223"/>
      <c r="D487" s="227"/>
      <c r="E487" s="223"/>
      <c r="F487" s="223"/>
      <c r="G487" s="223"/>
      <c r="H487" s="225"/>
      <c r="I487" s="225"/>
      <c r="J487" s="223"/>
      <c r="K487" s="226"/>
      <c r="L487" s="223"/>
      <c r="M487" s="223"/>
      <c r="N487" s="223"/>
      <c r="O487" s="223"/>
      <c r="P487" s="223"/>
      <c r="Q487" s="223"/>
      <c r="R487" s="223"/>
      <c r="S487" s="223"/>
      <c r="T487" s="223"/>
      <c r="U487" s="223"/>
      <c r="V487" s="223"/>
      <c r="W487" s="223"/>
      <c r="X487" s="223"/>
      <c r="Y487" s="223"/>
      <c r="Z487" s="223"/>
      <c r="AA487" s="223"/>
      <c r="AB487" s="223"/>
    </row>
    <row r="488" spans="1:28" ht="15" thickBot="1" x14ac:dyDescent="0.25">
      <c r="A488" s="223"/>
      <c r="B488" s="227"/>
      <c r="C488" s="223"/>
      <c r="D488" s="227"/>
      <c r="E488" s="223"/>
      <c r="F488" s="223"/>
      <c r="G488" s="223"/>
      <c r="H488" s="225"/>
      <c r="I488" s="225"/>
      <c r="J488" s="223"/>
      <c r="K488" s="226"/>
      <c r="L488" s="223"/>
      <c r="M488" s="223"/>
      <c r="N488" s="223"/>
      <c r="O488" s="223"/>
      <c r="P488" s="223"/>
      <c r="Q488" s="223"/>
      <c r="R488" s="223"/>
      <c r="S488" s="223"/>
      <c r="T488" s="223"/>
      <c r="U488" s="223"/>
      <c r="V488" s="223"/>
      <c r="W488" s="223"/>
      <c r="X488" s="223"/>
      <c r="Y488" s="223"/>
      <c r="Z488" s="223"/>
      <c r="AA488" s="223"/>
      <c r="AB488" s="223"/>
    </row>
    <row r="489" spans="1:28" ht="15" thickBot="1" x14ac:dyDescent="0.25">
      <c r="A489" s="223"/>
      <c r="B489" s="227"/>
      <c r="C489" s="223"/>
      <c r="D489" s="227"/>
      <c r="E489" s="223"/>
      <c r="F489" s="223"/>
      <c r="G489" s="223"/>
      <c r="H489" s="225"/>
      <c r="I489" s="225"/>
      <c r="J489" s="223"/>
      <c r="K489" s="226"/>
      <c r="L489" s="223"/>
      <c r="M489" s="223"/>
      <c r="N489" s="223"/>
      <c r="O489" s="223"/>
      <c r="P489" s="223"/>
      <c r="Q489" s="223"/>
      <c r="R489" s="223"/>
      <c r="S489" s="223"/>
      <c r="T489" s="223"/>
      <c r="U489" s="223"/>
      <c r="V489" s="223"/>
      <c r="W489" s="223"/>
      <c r="X489" s="223"/>
      <c r="Y489" s="223"/>
      <c r="Z489" s="223"/>
      <c r="AA489" s="223"/>
      <c r="AB489" s="223"/>
    </row>
    <row r="490" spans="1:28" ht="15" thickBot="1" x14ac:dyDescent="0.25">
      <c r="A490" s="223"/>
      <c r="B490" s="227"/>
      <c r="C490" s="223"/>
      <c r="D490" s="227"/>
      <c r="E490" s="223"/>
      <c r="F490" s="223"/>
      <c r="G490" s="223"/>
      <c r="H490" s="225"/>
      <c r="I490" s="225"/>
      <c r="J490" s="223"/>
      <c r="K490" s="226"/>
      <c r="L490" s="223"/>
      <c r="M490" s="223"/>
      <c r="N490" s="223"/>
      <c r="O490" s="223"/>
      <c r="P490" s="223"/>
      <c r="Q490" s="223"/>
      <c r="R490" s="223"/>
      <c r="S490" s="223"/>
      <c r="T490" s="223"/>
      <c r="U490" s="223"/>
      <c r="V490" s="223"/>
      <c r="W490" s="223"/>
      <c r="X490" s="223"/>
      <c r="Y490" s="223"/>
      <c r="Z490" s="223"/>
      <c r="AA490" s="223"/>
      <c r="AB490" s="223"/>
    </row>
    <row r="491" spans="1:28" ht="15" thickBot="1" x14ac:dyDescent="0.25">
      <c r="A491" s="223"/>
      <c r="B491" s="227"/>
      <c r="C491" s="223"/>
      <c r="D491" s="227"/>
      <c r="E491" s="223"/>
      <c r="F491" s="223"/>
      <c r="G491" s="223"/>
      <c r="H491" s="225"/>
      <c r="I491" s="225"/>
      <c r="J491" s="223"/>
      <c r="K491" s="226"/>
      <c r="L491" s="223"/>
      <c r="M491" s="223"/>
      <c r="N491" s="223"/>
      <c r="O491" s="223"/>
      <c r="P491" s="223"/>
      <c r="Q491" s="223"/>
      <c r="R491" s="223"/>
      <c r="S491" s="223"/>
      <c r="T491" s="223"/>
      <c r="U491" s="223"/>
      <c r="V491" s="223"/>
      <c r="W491" s="223"/>
      <c r="X491" s="223"/>
      <c r="Y491" s="223"/>
      <c r="Z491" s="223"/>
      <c r="AA491" s="223"/>
      <c r="AB491" s="223"/>
    </row>
    <row r="492" spans="1:28" ht="15" thickBot="1" x14ac:dyDescent="0.25">
      <c r="A492" s="223"/>
      <c r="B492" s="227"/>
      <c r="C492" s="223"/>
      <c r="D492" s="227"/>
      <c r="E492" s="223"/>
      <c r="F492" s="223"/>
      <c r="G492" s="223"/>
      <c r="H492" s="225"/>
      <c r="I492" s="225"/>
      <c r="J492" s="223"/>
      <c r="K492" s="226"/>
      <c r="L492" s="223"/>
      <c r="M492" s="223"/>
      <c r="N492" s="223"/>
      <c r="O492" s="223"/>
      <c r="P492" s="223"/>
      <c r="Q492" s="223"/>
      <c r="R492" s="223"/>
      <c r="S492" s="223"/>
      <c r="T492" s="223"/>
      <c r="U492" s="223"/>
      <c r="V492" s="223"/>
      <c r="W492" s="223"/>
      <c r="X492" s="223"/>
      <c r="Y492" s="223"/>
      <c r="Z492" s="223"/>
      <c r="AA492" s="223"/>
      <c r="AB492" s="223"/>
    </row>
    <row r="493" spans="1:28" ht="15" thickBot="1" x14ac:dyDescent="0.25">
      <c r="A493" s="223"/>
      <c r="B493" s="227"/>
      <c r="C493" s="223"/>
      <c r="D493" s="227"/>
      <c r="E493" s="223"/>
      <c r="F493" s="223"/>
      <c r="G493" s="223"/>
      <c r="H493" s="225"/>
      <c r="I493" s="225"/>
      <c r="J493" s="223"/>
      <c r="K493" s="226"/>
      <c r="L493" s="223"/>
      <c r="M493" s="223"/>
      <c r="N493" s="223"/>
      <c r="O493" s="223"/>
      <c r="P493" s="223"/>
      <c r="Q493" s="223"/>
      <c r="R493" s="223"/>
      <c r="S493" s="223"/>
      <c r="T493" s="223"/>
      <c r="U493" s="223"/>
      <c r="V493" s="223"/>
      <c r="W493" s="223"/>
      <c r="X493" s="223"/>
      <c r="Y493" s="223"/>
      <c r="Z493" s="223"/>
      <c r="AA493" s="223"/>
      <c r="AB493" s="223"/>
    </row>
    <row r="494" spans="1:28" ht="15" thickBot="1" x14ac:dyDescent="0.25">
      <c r="A494" s="223"/>
      <c r="B494" s="227"/>
      <c r="C494" s="223"/>
      <c r="D494" s="227"/>
      <c r="E494" s="223"/>
      <c r="F494" s="223"/>
      <c r="G494" s="223"/>
      <c r="H494" s="225"/>
      <c r="I494" s="225"/>
      <c r="J494" s="223"/>
      <c r="K494" s="226"/>
      <c r="L494" s="223"/>
      <c r="M494" s="223"/>
      <c r="N494" s="223"/>
      <c r="O494" s="223"/>
      <c r="P494" s="223"/>
      <c r="Q494" s="223"/>
      <c r="R494" s="223"/>
      <c r="S494" s="223"/>
      <c r="T494" s="223"/>
      <c r="U494" s="223"/>
      <c r="V494" s="223"/>
      <c r="W494" s="223"/>
      <c r="X494" s="223"/>
      <c r="Y494" s="223"/>
      <c r="Z494" s="223"/>
      <c r="AA494" s="223"/>
      <c r="AB494" s="223"/>
    </row>
    <row r="495" spans="1:28" ht="15" thickBot="1" x14ac:dyDescent="0.25">
      <c r="A495" s="223"/>
      <c r="B495" s="227"/>
      <c r="C495" s="223"/>
      <c r="D495" s="227"/>
      <c r="E495" s="223"/>
      <c r="F495" s="223"/>
      <c r="G495" s="223"/>
      <c r="H495" s="225"/>
      <c r="I495" s="225"/>
      <c r="J495" s="223"/>
      <c r="K495" s="226"/>
      <c r="L495" s="223"/>
      <c r="M495" s="223"/>
      <c r="N495" s="223"/>
      <c r="O495" s="223"/>
      <c r="P495" s="223"/>
      <c r="Q495" s="223"/>
      <c r="R495" s="223"/>
      <c r="S495" s="223"/>
      <c r="T495" s="223"/>
      <c r="U495" s="223"/>
      <c r="V495" s="223"/>
      <c r="W495" s="223"/>
      <c r="X495" s="223"/>
      <c r="Y495" s="223"/>
      <c r="Z495" s="223"/>
      <c r="AA495" s="223"/>
      <c r="AB495" s="223"/>
    </row>
    <row r="496" spans="1:28" ht="15" thickBot="1" x14ac:dyDescent="0.25">
      <c r="A496" s="223"/>
      <c r="B496" s="227"/>
      <c r="C496" s="223"/>
      <c r="D496" s="227"/>
      <c r="E496" s="223"/>
      <c r="F496" s="223"/>
      <c r="G496" s="223"/>
      <c r="H496" s="225"/>
      <c r="I496" s="225"/>
      <c r="J496" s="223"/>
      <c r="K496" s="226"/>
      <c r="L496" s="223"/>
      <c r="M496" s="223"/>
      <c r="N496" s="223"/>
      <c r="O496" s="223"/>
      <c r="P496" s="223"/>
      <c r="Q496" s="223"/>
      <c r="R496" s="223"/>
      <c r="S496" s="223"/>
      <c r="T496" s="223"/>
      <c r="U496" s="223"/>
      <c r="V496" s="223"/>
      <c r="W496" s="223"/>
      <c r="X496" s="223"/>
      <c r="Y496" s="223"/>
      <c r="Z496" s="223"/>
      <c r="AA496" s="223"/>
      <c r="AB496" s="223"/>
    </row>
    <row r="497" spans="1:28" ht="15" thickBot="1" x14ac:dyDescent="0.25">
      <c r="A497" s="223"/>
      <c r="B497" s="227"/>
      <c r="C497" s="223"/>
      <c r="D497" s="227"/>
      <c r="E497" s="223"/>
      <c r="F497" s="223"/>
      <c r="G497" s="223"/>
      <c r="H497" s="225"/>
      <c r="I497" s="225"/>
      <c r="J497" s="223"/>
      <c r="K497" s="226"/>
      <c r="L497" s="223"/>
      <c r="M497" s="223"/>
      <c r="N497" s="223"/>
      <c r="O497" s="223"/>
      <c r="P497" s="223"/>
      <c r="Q497" s="223"/>
      <c r="R497" s="223"/>
      <c r="S497" s="223"/>
      <c r="T497" s="223"/>
      <c r="U497" s="223"/>
      <c r="V497" s="223"/>
      <c r="W497" s="223"/>
      <c r="X497" s="223"/>
      <c r="Y497" s="223"/>
      <c r="Z497" s="223"/>
      <c r="AA497" s="223"/>
      <c r="AB497" s="223"/>
    </row>
    <row r="498" spans="1:28" ht="15" thickBot="1" x14ac:dyDescent="0.25">
      <c r="A498" s="223"/>
      <c r="B498" s="227"/>
      <c r="C498" s="223"/>
      <c r="D498" s="227"/>
      <c r="E498" s="223"/>
      <c r="F498" s="223"/>
      <c r="G498" s="223"/>
      <c r="H498" s="225"/>
      <c r="I498" s="225"/>
      <c r="J498" s="223"/>
      <c r="K498" s="226"/>
      <c r="L498" s="223"/>
      <c r="M498" s="223"/>
      <c r="N498" s="223"/>
      <c r="O498" s="223"/>
      <c r="P498" s="223"/>
      <c r="Q498" s="223"/>
      <c r="R498" s="223"/>
      <c r="S498" s="223"/>
      <c r="T498" s="223"/>
      <c r="U498" s="223"/>
      <c r="V498" s="223"/>
      <c r="W498" s="223"/>
      <c r="X498" s="223"/>
      <c r="Y498" s="223"/>
      <c r="Z498" s="223"/>
      <c r="AA498" s="223"/>
      <c r="AB498" s="223"/>
    </row>
    <row r="499" spans="1:28" ht="15" thickBot="1" x14ac:dyDescent="0.25">
      <c r="A499" s="223"/>
      <c r="B499" s="227"/>
      <c r="C499" s="223"/>
      <c r="D499" s="227"/>
      <c r="E499" s="223"/>
      <c r="F499" s="223"/>
      <c r="G499" s="223"/>
      <c r="H499" s="225"/>
      <c r="I499" s="225"/>
      <c r="J499" s="223"/>
      <c r="K499" s="226"/>
      <c r="L499" s="223"/>
      <c r="M499" s="223"/>
      <c r="N499" s="223"/>
      <c r="O499" s="223"/>
      <c r="P499" s="223"/>
      <c r="Q499" s="223"/>
      <c r="R499" s="223"/>
      <c r="S499" s="223"/>
      <c r="T499" s="223"/>
      <c r="U499" s="223"/>
      <c r="V499" s="223"/>
      <c r="W499" s="223"/>
      <c r="X499" s="223"/>
      <c r="Y499" s="223"/>
      <c r="Z499" s="223"/>
      <c r="AA499" s="223"/>
      <c r="AB499" s="223"/>
    </row>
    <row r="500" spans="1:28" ht="15" thickBot="1" x14ac:dyDescent="0.25">
      <c r="A500" s="223"/>
      <c r="B500" s="227"/>
      <c r="C500" s="223"/>
      <c r="D500" s="227"/>
      <c r="E500" s="223"/>
      <c r="F500" s="223"/>
      <c r="G500" s="223"/>
      <c r="H500" s="225"/>
      <c r="I500" s="225"/>
      <c r="J500" s="223"/>
      <c r="K500" s="226"/>
      <c r="L500" s="223"/>
      <c r="M500" s="223"/>
      <c r="N500" s="223"/>
      <c r="O500" s="223"/>
      <c r="P500" s="223"/>
      <c r="Q500" s="223"/>
      <c r="R500" s="223"/>
      <c r="S500" s="223"/>
      <c r="T500" s="223"/>
      <c r="U500" s="223"/>
      <c r="V500" s="223"/>
      <c r="W500" s="223"/>
      <c r="X500" s="223"/>
      <c r="Y500" s="223"/>
      <c r="Z500" s="223"/>
      <c r="AA500" s="223"/>
      <c r="AB500" s="223"/>
    </row>
    <row r="501" spans="1:28" ht="15" thickBot="1" x14ac:dyDescent="0.25">
      <c r="A501" s="223"/>
      <c r="B501" s="227"/>
      <c r="C501" s="223"/>
      <c r="D501" s="227"/>
      <c r="E501" s="223"/>
      <c r="F501" s="223"/>
      <c r="G501" s="223"/>
      <c r="H501" s="225"/>
      <c r="I501" s="225"/>
      <c r="J501" s="223"/>
      <c r="K501" s="226"/>
      <c r="L501" s="223"/>
      <c r="M501" s="223"/>
      <c r="N501" s="223"/>
      <c r="O501" s="223"/>
      <c r="P501" s="223"/>
      <c r="Q501" s="223"/>
      <c r="R501" s="223"/>
      <c r="S501" s="223"/>
      <c r="T501" s="223"/>
      <c r="U501" s="223"/>
      <c r="V501" s="223"/>
      <c r="W501" s="223"/>
      <c r="X501" s="223"/>
      <c r="Y501" s="223"/>
      <c r="Z501" s="223"/>
      <c r="AA501" s="223"/>
      <c r="AB501" s="223"/>
    </row>
    <row r="502" spans="1:28" ht="15" thickBot="1" x14ac:dyDescent="0.25">
      <c r="A502" s="223"/>
      <c r="B502" s="227"/>
      <c r="C502" s="223"/>
      <c r="D502" s="227"/>
      <c r="E502" s="223"/>
      <c r="F502" s="223"/>
      <c r="G502" s="223"/>
      <c r="H502" s="225"/>
      <c r="I502" s="225"/>
      <c r="J502" s="223"/>
      <c r="K502" s="226"/>
      <c r="L502" s="223"/>
      <c r="M502" s="223"/>
      <c r="N502" s="223"/>
      <c r="O502" s="223"/>
      <c r="P502" s="223"/>
      <c r="Q502" s="223"/>
      <c r="R502" s="223"/>
      <c r="S502" s="223"/>
      <c r="T502" s="223"/>
      <c r="U502" s="223"/>
      <c r="V502" s="223"/>
      <c r="W502" s="223"/>
      <c r="X502" s="223"/>
      <c r="Y502" s="223"/>
      <c r="Z502" s="223"/>
      <c r="AA502" s="223"/>
      <c r="AB502" s="223"/>
    </row>
    <row r="503" spans="1:28" ht="15" thickBot="1" x14ac:dyDescent="0.25">
      <c r="A503" s="223"/>
      <c r="B503" s="227"/>
      <c r="C503" s="223"/>
      <c r="D503" s="227"/>
      <c r="E503" s="223"/>
      <c r="F503" s="223"/>
      <c r="G503" s="223"/>
      <c r="H503" s="225"/>
      <c r="I503" s="225"/>
      <c r="J503" s="223"/>
      <c r="K503" s="226"/>
      <c r="L503" s="223"/>
      <c r="M503" s="223"/>
      <c r="N503" s="223"/>
      <c r="O503" s="223"/>
      <c r="P503" s="223"/>
      <c r="Q503" s="223"/>
      <c r="R503" s="223"/>
      <c r="S503" s="223"/>
      <c r="T503" s="223"/>
      <c r="U503" s="223"/>
      <c r="V503" s="223"/>
      <c r="W503" s="223"/>
      <c r="X503" s="223"/>
      <c r="Y503" s="223"/>
      <c r="Z503" s="223"/>
      <c r="AA503" s="223"/>
      <c r="AB503" s="223"/>
    </row>
    <row r="504" spans="1:28" ht="15" thickBot="1" x14ac:dyDescent="0.25">
      <c r="A504" s="223"/>
      <c r="B504" s="227"/>
      <c r="C504" s="223"/>
      <c r="D504" s="227"/>
      <c r="E504" s="223"/>
      <c r="F504" s="223"/>
      <c r="G504" s="223"/>
      <c r="H504" s="225"/>
      <c r="I504" s="225"/>
      <c r="J504" s="223"/>
      <c r="K504" s="226"/>
      <c r="L504" s="223"/>
      <c r="M504" s="223"/>
      <c r="N504" s="223"/>
      <c r="O504" s="223"/>
      <c r="P504" s="223"/>
      <c r="Q504" s="223"/>
      <c r="R504" s="223"/>
      <c r="S504" s="223"/>
      <c r="T504" s="223"/>
      <c r="U504" s="223"/>
      <c r="V504" s="223"/>
      <c r="W504" s="223"/>
      <c r="X504" s="223"/>
      <c r="Y504" s="223"/>
      <c r="Z504" s="223"/>
      <c r="AA504" s="223"/>
      <c r="AB504" s="223"/>
    </row>
    <row r="505" spans="1:28" ht="15" thickBot="1" x14ac:dyDescent="0.25">
      <c r="A505" s="223"/>
      <c r="B505" s="227"/>
      <c r="C505" s="223"/>
      <c r="D505" s="227"/>
      <c r="E505" s="223"/>
      <c r="F505" s="223"/>
      <c r="G505" s="223"/>
      <c r="H505" s="225"/>
      <c r="I505" s="225"/>
      <c r="J505" s="223"/>
      <c r="K505" s="226"/>
      <c r="L505" s="223"/>
      <c r="M505" s="223"/>
      <c r="N505" s="223"/>
      <c r="O505" s="223"/>
      <c r="P505" s="223"/>
      <c r="Q505" s="223"/>
      <c r="R505" s="223"/>
      <c r="S505" s="223"/>
      <c r="T505" s="223"/>
      <c r="U505" s="223"/>
      <c r="V505" s="223"/>
      <c r="W505" s="223"/>
      <c r="X505" s="223"/>
      <c r="Y505" s="223"/>
      <c r="Z505" s="223"/>
      <c r="AA505" s="223"/>
      <c r="AB505" s="223"/>
    </row>
    <row r="506" spans="1:28" ht="15" thickBot="1" x14ac:dyDescent="0.25">
      <c r="A506" s="223"/>
      <c r="B506" s="227"/>
      <c r="C506" s="223"/>
      <c r="D506" s="227"/>
      <c r="E506" s="223"/>
      <c r="F506" s="223"/>
      <c r="G506" s="223"/>
      <c r="H506" s="225"/>
      <c r="I506" s="225"/>
      <c r="J506" s="223"/>
      <c r="K506" s="226"/>
      <c r="L506" s="223"/>
      <c r="M506" s="223"/>
      <c r="N506" s="223"/>
      <c r="O506" s="223"/>
      <c r="P506" s="223"/>
      <c r="Q506" s="223"/>
      <c r="R506" s="223"/>
      <c r="S506" s="223"/>
      <c r="T506" s="223"/>
      <c r="U506" s="223"/>
      <c r="V506" s="223"/>
      <c r="W506" s="223"/>
      <c r="X506" s="223"/>
      <c r="Y506" s="223"/>
      <c r="Z506" s="223"/>
      <c r="AA506" s="223"/>
      <c r="AB506" s="223"/>
    </row>
    <row r="507" spans="1:28" ht="15" thickBot="1" x14ac:dyDescent="0.25">
      <c r="A507" s="223"/>
      <c r="B507" s="227"/>
      <c r="C507" s="223"/>
      <c r="D507" s="227"/>
      <c r="E507" s="223"/>
      <c r="F507" s="223"/>
      <c r="G507" s="223"/>
      <c r="H507" s="225"/>
      <c r="I507" s="225"/>
      <c r="J507" s="223"/>
      <c r="K507" s="226"/>
      <c r="L507" s="223"/>
      <c r="M507" s="223"/>
      <c r="N507" s="223"/>
      <c r="O507" s="223"/>
      <c r="P507" s="223"/>
      <c r="Q507" s="223"/>
      <c r="R507" s="223"/>
      <c r="S507" s="223"/>
      <c r="T507" s="223"/>
      <c r="U507" s="223"/>
      <c r="V507" s="223"/>
      <c r="W507" s="223"/>
      <c r="X507" s="223"/>
      <c r="Y507" s="223"/>
      <c r="Z507" s="223"/>
      <c r="AA507" s="223"/>
      <c r="AB507" s="223"/>
    </row>
    <row r="508" spans="1:28" ht="15" thickBot="1" x14ac:dyDescent="0.25">
      <c r="A508" s="223"/>
      <c r="B508" s="227"/>
      <c r="C508" s="223"/>
      <c r="D508" s="227"/>
      <c r="E508" s="223"/>
      <c r="F508" s="223"/>
      <c r="G508" s="223"/>
      <c r="H508" s="225"/>
      <c r="I508" s="225"/>
      <c r="J508" s="223"/>
      <c r="K508" s="226"/>
      <c r="L508" s="223"/>
      <c r="M508" s="223"/>
      <c r="N508" s="223"/>
      <c r="O508" s="223"/>
      <c r="P508" s="223"/>
      <c r="Q508" s="223"/>
      <c r="R508" s="223"/>
      <c r="S508" s="223"/>
      <c r="T508" s="223"/>
      <c r="U508" s="223"/>
      <c r="V508" s="223"/>
      <c r="W508" s="223"/>
      <c r="X508" s="223"/>
      <c r="Y508" s="223"/>
      <c r="Z508" s="223"/>
      <c r="AA508" s="223"/>
      <c r="AB508" s="223"/>
    </row>
    <row r="509" spans="1:28" ht="15" thickBot="1" x14ac:dyDescent="0.25">
      <c r="A509" s="223"/>
      <c r="B509" s="227"/>
      <c r="C509" s="223"/>
      <c r="D509" s="227"/>
      <c r="E509" s="223"/>
      <c r="F509" s="223"/>
      <c r="G509" s="223"/>
      <c r="H509" s="225"/>
      <c r="I509" s="225"/>
      <c r="J509" s="223"/>
      <c r="K509" s="226"/>
      <c r="L509" s="223"/>
      <c r="M509" s="223"/>
      <c r="N509" s="223"/>
      <c r="O509" s="223"/>
      <c r="P509" s="223"/>
      <c r="Q509" s="223"/>
      <c r="R509" s="223"/>
      <c r="S509" s="223"/>
      <c r="T509" s="223"/>
      <c r="U509" s="223"/>
      <c r="V509" s="223"/>
      <c r="W509" s="223"/>
      <c r="X509" s="223"/>
      <c r="Y509" s="223"/>
      <c r="Z509" s="223"/>
      <c r="AA509" s="223"/>
      <c r="AB509" s="223"/>
    </row>
    <row r="510" spans="1:28" ht="15" thickBot="1" x14ac:dyDescent="0.25">
      <c r="A510" s="223"/>
      <c r="B510" s="227"/>
      <c r="C510" s="223"/>
      <c r="D510" s="227"/>
      <c r="E510" s="223"/>
      <c r="F510" s="223"/>
      <c r="G510" s="223"/>
      <c r="H510" s="225"/>
      <c r="I510" s="225"/>
      <c r="J510" s="223"/>
      <c r="K510" s="226"/>
      <c r="L510" s="223"/>
      <c r="M510" s="223"/>
      <c r="N510" s="223"/>
      <c r="O510" s="223"/>
      <c r="P510" s="223"/>
      <c r="Q510" s="223"/>
      <c r="R510" s="223"/>
      <c r="S510" s="223"/>
      <c r="T510" s="223"/>
      <c r="U510" s="223"/>
      <c r="V510" s="223"/>
      <c r="W510" s="223"/>
      <c r="X510" s="223"/>
      <c r="Y510" s="223"/>
      <c r="Z510" s="223"/>
      <c r="AA510" s="223"/>
      <c r="AB510" s="223"/>
    </row>
    <row r="511" spans="1:28" ht="15" thickBot="1" x14ac:dyDescent="0.25">
      <c r="A511" s="223"/>
      <c r="B511" s="227"/>
      <c r="C511" s="223"/>
      <c r="D511" s="227"/>
      <c r="E511" s="223"/>
      <c r="F511" s="223"/>
      <c r="G511" s="223"/>
      <c r="H511" s="225"/>
      <c r="I511" s="225"/>
      <c r="J511" s="223"/>
      <c r="K511" s="226"/>
      <c r="L511" s="223"/>
      <c r="M511" s="223"/>
      <c r="N511" s="223"/>
      <c r="O511" s="223"/>
      <c r="P511" s="223"/>
      <c r="Q511" s="223"/>
      <c r="R511" s="223"/>
      <c r="S511" s="223"/>
      <c r="T511" s="223"/>
      <c r="U511" s="223"/>
      <c r="V511" s="223"/>
      <c r="W511" s="223"/>
      <c r="X511" s="223"/>
      <c r="Y511" s="223"/>
      <c r="Z511" s="223"/>
      <c r="AA511" s="223"/>
      <c r="AB511" s="223"/>
    </row>
    <row r="512" spans="1:28" ht="15" thickBot="1" x14ac:dyDescent="0.25">
      <c r="A512" s="223"/>
      <c r="B512" s="227"/>
      <c r="C512" s="223"/>
      <c r="D512" s="227"/>
      <c r="E512" s="223"/>
      <c r="F512" s="223"/>
      <c r="G512" s="223"/>
      <c r="H512" s="225"/>
      <c r="I512" s="225"/>
      <c r="J512" s="223"/>
      <c r="K512" s="226"/>
      <c r="L512" s="223"/>
      <c r="M512" s="223"/>
      <c r="N512" s="223"/>
      <c r="O512" s="223"/>
      <c r="P512" s="223"/>
      <c r="Q512" s="223"/>
      <c r="R512" s="223"/>
      <c r="S512" s="223"/>
      <c r="T512" s="223"/>
      <c r="U512" s="223"/>
      <c r="V512" s="223"/>
      <c r="W512" s="223"/>
      <c r="X512" s="223"/>
      <c r="Y512" s="223"/>
      <c r="Z512" s="223"/>
      <c r="AA512" s="223"/>
      <c r="AB512" s="223"/>
    </row>
    <row r="513" spans="1:28" ht="15" thickBot="1" x14ac:dyDescent="0.25">
      <c r="A513" s="223"/>
      <c r="B513" s="227"/>
      <c r="C513" s="223"/>
      <c r="D513" s="227"/>
      <c r="E513" s="223"/>
      <c r="F513" s="223"/>
      <c r="G513" s="223"/>
      <c r="H513" s="225"/>
      <c r="I513" s="225"/>
      <c r="J513" s="223"/>
      <c r="K513" s="226"/>
      <c r="L513" s="223"/>
      <c r="M513" s="223"/>
      <c r="N513" s="223"/>
      <c r="O513" s="223"/>
      <c r="P513" s="223"/>
      <c r="Q513" s="223"/>
      <c r="R513" s="223"/>
      <c r="S513" s="223"/>
      <c r="T513" s="223"/>
      <c r="U513" s="223"/>
      <c r="V513" s="223"/>
      <c r="W513" s="223"/>
      <c r="X513" s="223"/>
      <c r="Y513" s="223"/>
      <c r="Z513" s="223"/>
      <c r="AA513" s="223"/>
      <c r="AB513" s="223"/>
    </row>
    <row r="514" spans="1:28" ht="15" thickBot="1" x14ac:dyDescent="0.25">
      <c r="A514" s="223"/>
      <c r="B514" s="227"/>
      <c r="C514" s="223"/>
      <c r="D514" s="227"/>
      <c r="E514" s="223"/>
      <c r="F514" s="223"/>
      <c r="G514" s="223"/>
      <c r="H514" s="225"/>
      <c r="I514" s="225"/>
      <c r="J514" s="223"/>
      <c r="K514" s="226"/>
      <c r="L514" s="223"/>
      <c r="M514" s="223"/>
      <c r="N514" s="223"/>
      <c r="O514" s="223"/>
      <c r="P514" s="223"/>
      <c r="Q514" s="223"/>
      <c r="R514" s="223"/>
      <c r="S514" s="223"/>
      <c r="T514" s="223"/>
      <c r="U514" s="223"/>
      <c r="V514" s="223"/>
      <c r="W514" s="223"/>
      <c r="X514" s="223"/>
      <c r="Y514" s="223"/>
      <c r="Z514" s="223"/>
      <c r="AA514" s="223"/>
      <c r="AB514" s="223"/>
    </row>
    <row r="515" spans="1:28" ht="15" thickBot="1" x14ac:dyDescent="0.25">
      <c r="A515" s="223"/>
      <c r="B515" s="227"/>
      <c r="C515" s="223"/>
      <c r="D515" s="227"/>
      <c r="E515" s="223"/>
      <c r="F515" s="223"/>
      <c r="G515" s="223"/>
      <c r="H515" s="225"/>
      <c r="I515" s="225"/>
      <c r="J515" s="223"/>
      <c r="K515" s="226"/>
      <c r="L515" s="223"/>
      <c r="M515" s="223"/>
      <c r="N515" s="223"/>
      <c r="O515" s="223"/>
      <c r="P515" s="223"/>
      <c r="Q515" s="223"/>
      <c r="R515" s="223"/>
      <c r="S515" s="223"/>
      <c r="T515" s="223"/>
      <c r="U515" s="223"/>
      <c r="V515" s="223"/>
      <c r="W515" s="223"/>
      <c r="X515" s="223"/>
      <c r="Y515" s="223"/>
      <c r="Z515" s="223"/>
      <c r="AA515" s="223"/>
      <c r="AB515" s="223"/>
    </row>
    <row r="516" spans="1:28" ht="15" thickBot="1" x14ac:dyDescent="0.25">
      <c r="A516" s="223"/>
      <c r="B516" s="227"/>
      <c r="C516" s="223"/>
      <c r="D516" s="227"/>
      <c r="E516" s="223"/>
      <c r="F516" s="223"/>
      <c r="G516" s="223"/>
      <c r="H516" s="225"/>
      <c r="I516" s="225"/>
      <c r="J516" s="223"/>
      <c r="K516" s="226"/>
      <c r="L516" s="223"/>
      <c r="M516" s="223"/>
      <c r="N516" s="223"/>
      <c r="O516" s="223"/>
      <c r="P516" s="223"/>
      <c r="Q516" s="223"/>
      <c r="R516" s="223"/>
      <c r="S516" s="223"/>
      <c r="T516" s="223"/>
      <c r="U516" s="223"/>
      <c r="V516" s="223"/>
      <c r="W516" s="223"/>
      <c r="X516" s="223"/>
      <c r="Y516" s="223"/>
      <c r="Z516" s="223"/>
      <c r="AA516" s="223"/>
      <c r="AB516" s="223"/>
    </row>
    <row r="517" spans="1:28" ht="15" thickBot="1" x14ac:dyDescent="0.25">
      <c r="A517" s="223"/>
      <c r="B517" s="227"/>
      <c r="C517" s="223"/>
      <c r="D517" s="227"/>
      <c r="E517" s="223"/>
      <c r="F517" s="223"/>
      <c r="G517" s="223"/>
      <c r="H517" s="225"/>
      <c r="I517" s="225"/>
      <c r="J517" s="223"/>
      <c r="K517" s="226"/>
      <c r="L517" s="223"/>
      <c r="M517" s="223"/>
      <c r="N517" s="223"/>
      <c r="O517" s="223"/>
      <c r="P517" s="223"/>
      <c r="Q517" s="223"/>
      <c r="R517" s="223"/>
      <c r="S517" s="223"/>
      <c r="T517" s="223"/>
      <c r="U517" s="223"/>
      <c r="V517" s="223"/>
      <c r="W517" s="223"/>
      <c r="X517" s="223"/>
      <c r="Y517" s="223"/>
      <c r="Z517" s="223"/>
      <c r="AA517" s="223"/>
      <c r="AB517" s="223"/>
    </row>
    <row r="518" spans="1:28" ht="15" thickBot="1" x14ac:dyDescent="0.25">
      <c r="A518" s="223"/>
      <c r="B518" s="227"/>
      <c r="C518" s="223"/>
      <c r="D518" s="227"/>
      <c r="E518" s="223"/>
      <c r="F518" s="223"/>
      <c r="G518" s="223"/>
      <c r="H518" s="225"/>
      <c r="I518" s="225"/>
      <c r="J518" s="223"/>
      <c r="K518" s="226"/>
      <c r="L518" s="223"/>
      <c r="M518" s="223"/>
      <c r="N518" s="223"/>
      <c r="O518" s="223"/>
      <c r="P518" s="223"/>
      <c r="Q518" s="223"/>
      <c r="R518" s="223"/>
      <c r="S518" s="223"/>
      <c r="T518" s="223"/>
      <c r="U518" s="223"/>
      <c r="V518" s="223"/>
      <c r="W518" s="223"/>
      <c r="X518" s="223"/>
      <c r="Y518" s="223"/>
      <c r="Z518" s="223"/>
      <c r="AA518" s="223"/>
      <c r="AB518" s="223"/>
    </row>
    <row r="519" spans="1:28" ht="15" thickBot="1" x14ac:dyDescent="0.25">
      <c r="A519" s="223"/>
      <c r="B519" s="227"/>
      <c r="C519" s="223"/>
      <c r="D519" s="227"/>
      <c r="E519" s="223"/>
      <c r="F519" s="223"/>
      <c r="G519" s="223"/>
      <c r="H519" s="225"/>
      <c r="I519" s="225"/>
      <c r="J519" s="223"/>
      <c r="K519" s="226"/>
      <c r="L519" s="223"/>
      <c r="M519" s="223"/>
      <c r="N519" s="223"/>
      <c r="O519" s="223"/>
      <c r="P519" s="223"/>
      <c r="Q519" s="223"/>
      <c r="R519" s="223"/>
      <c r="S519" s="223"/>
      <c r="T519" s="223"/>
      <c r="U519" s="223"/>
      <c r="V519" s="223"/>
      <c r="W519" s="223"/>
      <c r="X519" s="223"/>
      <c r="Y519" s="223"/>
      <c r="Z519" s="223"/>
      <c r="AA519" s="223"/>
      <c r="AB519" s="223"/>
    </row>
    <row r="520" spans="1:28" ht="15" thickBot="1" x14ac:dyDescent="0.25">
      <c r="A520" s="223"/>
      <c r="B520" s="227"/>
      <c r="C520" s="223"/>
      <c r="D520" s="227"/>
      <c r="E520" s="223"/>
      <c r="F520" s="223"/>
      <c r="G520" s="223"/>
      <c r="H520" s="225"/>
      <c r="I520" s="225"/>
      <c r="J520" s="223"/>
      <c r="K520" s="226"/>
      <c r="L520" s="223"/>
      <c r="M520" s="223"/>
      <c r="N520" s="223"/>
      <c r="O520" s="223"/>
      <c r="P520" s="223"/>
      <c r="Q520" s="223"/>
      <c r="R520" s="223"/>
      <c r="S520" s="223"/>
      <c r="T520" s="223"/>
      <c r="U520" s="223"/>
      <c r="V520" s="223"/>
      <c r="W520" s="223"/>
      <c r="X520" s="223"/>
      <c r="Y520" s="223"/>
      <c r="Z520" s="223"/>
      <c r="AA520" s="223"/>
      <c r="AB520" s="223"/>
    </row>
    <row r="521" spans="1:28" ht="15" thickBot="1" x14ac:dyDescent="0.25">
      <c r="A521" s="223"/>
      <c r="B521" s="227"/>
      <c r="C521" s="223"/>
      <c r="D521" s="227"/>
      <c r="E521" s="223"/>
      <c r="F521" s="223"/>
      <c r="G521" s="223"/>
      <c r="H521" s="225"/>
      <c r="I521" s="225"/>
      <c r="J521" s="223"/>
      <c r="K521" s="226"/>
      <c r="L521" s="223"/>
      <c r="M521" s="223"/>
      <c r="N521" s="223"/>
      <c r="O521" s="223"/>
      <c r="P521" s="223"/>
      <c r="Q521" s="223"/>
      <c r="R521" s="223"/>
      <c r="S521" s="223"/>
      <c r="T521" s="223"/>
      <c r="U521" s="223"/>
      <c r="V521" s="223"/>
      <c r="W521" s="223"/>
      <c r="X521" s="223"/>
      <c r="Y521" s="223"/>
      <c r="Z521" s="223"/>
      <c r="AA521" s="223"/>
      <c r="AB521" s="223"/>
    </row>
    <row r="522" spans="1:28" ht="15" thickBot="1" x14ac:dyDescent="0.25">
      <c r="A522" s="223"/>
      <c r="B522" s="227"/>
      <c r="C522" s="223"/>
      <c r="D522" s="227"/>
      <c r="E522" s="223"/>
      <c r="F522" s="223"/>
      <c r="G522" s="223"/>
      <c r="H522" s="225"/>
      <c r="I522" s="225"/>
      <c r="J522" s="223"/>
      <c r="K522" s="226"/>
      <c r="L522" s="223"/>
      <c r="M522" s="223"/>
      <c r="N522" s="223"/>
      <c r="O522" s="223"/>
      <c r="P522" s="223"/>
      <c r="Q522" s="223"/>
      <c r="R522" s="223"/>
      <c r="S522" s="223"/>
      <c r="T522" s="223"/>
      <c r="U522" s="223"/>
      <c r="V522" s="223"/>
      <c r="W522" s="223"/>
      <c r="X522" s="223"/>
      <c r="Y522" s="223"/>
      <c r="Z522" s="223"/>
      <c r="AA522" s="223"/>
      <c r="AB522" s="223"/>
    </row>
    <row r="523" spans="1:28" ht="15" thickBot="1" x14ac:dyDescent="0.25">
      <c r="A523" s="223"/>
      <c r="B523" s="227"/>
      <c r="C523" s="223"/>
      <c r="D523" s="227"/>
      <c r="E523" s="223"/>
      <c r="F523" s="223"/>
      <c r="G523" s="223"/>
      <c r="H523" s="225"/>
      <c r="I523" s="225"/>
      <c r="J523" s="223"/>
      <c r="K523" s="226"/>
      <c r="L523" s="223"/>
      <c r="M523" s="223"/>
      <c r="N523" s="223"/>
      <c r="O523" s="223"/>
      <c r="P523" s="223"/>
      <c r="Q523" s="223"/>
      <c r="R523" s="223"/>
      <c r="S523" s="223"/>
      <c r="T523" s="223"/>
      <c r="U523" s="223"/>
      <c r="V523" s="223"/>
      <c r="W523" s="223"/>
      <c r="X523" s="223"/>
      <c r="Y523" s="223"/>
      <c r="Z523" s="223"/>
      <c r="AA523" s="223"/>
      <c r="AB523" s="223"/>
    </row>
    <row r="524" spans="1:28" ht="15" thickBot="1" x14ac:dyDescent="0.25">
      <c r="A524" s="223"/>
      <c r="B524" s="227"/>
      <c r="C524" s="223"/>
      <c r="D524" s="227"/>
      <c r="E524" s="223"/>
      <c r="F524" s="223"/>
      <c r="G524" s="223"/>
      <c r="H524" s="225"/>
      <c r="I524" s="225"/>
      <c r="J524" s="223"/>
      <c r="K524" s="226"/>
      <c r="L524" s="223"/>
      <c r="M524" s="223"/>
      <c r="N524" s="223"/>
      <c r="O524" s="223"/>
      <c r="P524" s="223"/>
      <c r="Q524" s="223"/>
      <c r="R524" s="223"/>
      <c r="S524" s="223"/>
      <c r="T524" s="223"/>
      <c r="U524" s="223"/>
      <c r="V524" s="223"/>
      <c r="W524" s="223"/>
      <c r="X524" s="223"/>
      <c r="Y524" s="223"/>
      <c r="Z524" s="223"/>
      <c r="AA524" s="223"/>
      <c r="AB524" s="223"/>
    </row>
    <row r="525" spans="1:28" ht="15" thickBot="1" x14ac:dyDescent="0.25">
      <c r="A525" s="223"/>
      <c r="B525" s="227"/>
      <c r="C525" s="223"/>
      <c r="D525" s="227"/>
      <c r="E525" s="223"/>
      <c r="F525" s="223"/>
      <c r="G525" s="223"/>
      <c r="H525" s="225"/>
      <c r="I525" s="225"/>
      <c r="J525" s="223"/>
      <c r="K525" s="226"/>
      <c r="L525" s="223"/>
      <c r="M525" s="223"/>
      <c r="N525" s="223"/>
      <c r="O525" s="223"/>
      <c r="P525" s="223"/>
      <c r="Q525" s="223"/>
      <c r="R525" s="223"/>
      <c r="S525" s="223"/>
      <c r="T525" s="223"/>
      <c r="U525" s="223"/>
      <c r="V525" s="223"/>
      <c r="W525" s="223"/>
      <c r="X525" s="223"/>
      <c r="Y525" s="223"/>
      <c r="Z525" s="223"/>
      <c r="AA525" s="223"/>
      <c r="AB525" s="223"/>
    </row>
    <row r="526" spans="1:28" ht="15" thickBot="1" x14ac:dyDescent="0.25">
      <c r="A526" s="223"/>
      <c r="B526" s="227"/>
      <c r="C526" s="223"/>
      <c r="D526" s="227"/>
      <c r="E526" s="223"/>
      <c r="F526" s="223"/>
      <c r="G526" s="223"/>
      <c r="H526" s="225"/>
      <c r="I526" s="225"/>
      <c r="J526" s="223"/>
      <c r="K526" s="226"/>
      <c r="L526" s="223"/>
      <c r="M526" s="223"/>
      <c r="N526" s="223"/>
      <c r="O526" s="223"/>
      <c r="P526" s="223"/>
      <c r="Q526" s="223"/>
      <c r="R526" s="223"/>
      <c r="S526" s="223"/>
      <c r="T526" s="223"/>
      <c r="U526" s="223"/>
      <c r="V526" s="223"/>
      <c r="W526" s="223"/>
      <c r="X526" s="223"/>
      <c r="Y526" s="223"/>
      <c r="Z526" s="223"/>
      <c r="AA526" s="223"/>
      <c r="AB526" s="223"/>
    </row>
    <row r="527" spans="1:28" ht="15" thickBot="1" x14ac:dyDescent="0.25">
      <c r="A527" s="223"/>
      <c r="B527" s="227"/>
      <c r="C527" s="223"/>
      <c r="D527" s="227"/>
      <c r="E527" s="223"/>
      <c r="F527" s="223"/>
      <c r="G527" s="223"/>
      <c r="H527" s="225"/>
      <c r="I527" s="225"/>
      <c r="J527" s="223"/>
      <c r="K527" s="226"/>
      <c r="L527" s="223"/>
      <c r="M527" s="223"/>
      <c r="N527" s="223"/>
      <c r="O527" s="223"/>
      <c r="P527" s="223"/>
      <c r="Q527" s="223"/>
      <c r="R527" s="223"/>
      <c r="S527" s="223"/>
      <c r="T527" s="223"/>
      <c r="U527" s="223"/>
      <c r="V527" s="223"/>
      <c r="W527" s="223"/>
      <c r="X527" s="223"/>
      <c r="Y527" s="223"/>
      <c r="Z527" s="223"/>
      <c r="AA527" s="223"/>
      <c r="AB527" s="223"/>
    </row>
    <row r="528" spans="1:28" ht="15" thickBot="1" x14ac:dyDescent="0.25">
      <c r="A528" s="223"/>
      <c r="B528" s="227"/>
      <c r="C528" s="223"/>
      <c r="D528" s="227"/>
      <c r="E528" s="223"/>
      <c r="F528" s="223"/>
      <c r="G528" s="223"/>
      <c r="H528" s="225"/>
      <c r="I528" s="225"/>
      <c r="J528" s="223"/>
      <c r="K528" s="226"/>
      <c r="L528" s="223"/>
      <c r="M528" s="223"/>
      <c r="N528" s="223"/>
      <c r="O528" s="223"/>
      <c r="P528" s="223"/>
      <c r="Q528" s="223"/>
      <c r="R528" s="223"/>
      <c r="S528" s="223"/>
      <c r="T528" s="223"/>
      <c r="U528" s="223"/>
      <c r="V528" s="223"/>
      <c r="W528" s="223"/>
      <c r="X528" s="223"/>
      <c r="Y528" s="223"/>
      <c r="Z528" s="223"/>
      <c r="AA528" s="223"/>
      <c r="AB528" s="223"/>
    </row>
    <row r="529" spans="1:28" ht="15" thickBot="1" x14ac:dyDescent="0.25">
      <c r="A529" s="223"/>
      <c r="B529" s="227"/>
      <c r="C529" s="223"/>
      <c r="D529" s="227"/>
      <c r="E529" s="223"/>
      <c r="F529" s="223"/>
      <c r="G529" s="223"/>
      <c r="H529" s="225"/>
      <c r="I529" s="225"/>
      <c r="J529" s="223"/>
      <c r="K529" s="226"/>
      <c r="L529" s="223"/>
      <c r="M529" s="223"/>
      <c r="N529" s="223"/>
      <c r="O529" s="223"/>
      <c r="P529" s="223"/>
      <c r="Q529" s="223"/>
      <c r="R529" s="223"/>
      <c r="S529" s="223"/>
      <c r="T529" s="223"/>
      <c r="U529" s="223"/>
      <c r="V529" s="223"/>
      <c r="W529" s="223"/>
      <c r="X529" s="223"/>
      <c r="Y529" s="223"/>
      <c r="Z529" s="223"/>
      <c r="AA529" s="223"/>
      <c r="AB529" s="223"/>
    </row>
    <row r="530" spans="1:28" ht="15" thickBot="1" x14ac:dyDescent="0.25">
      <c r="A530" s="223"/>
      <c r="B530" s="227"/>
      <c r="C530" s="223"/>
      <c r="D530" s="227"/>
      <c r="E530" s="223"/>
      <c r="F530" s="223"/>
      <c r="G530" s="223"/>
      <c r="H530" s="225"/>
      <c r="I530" s="225"/>
      <c r="J530" s="223"/>
      <c r="K530" s="226"/>
      <c r="L530" s="223"/>
      <c r="M530" s="223"/>
      <c r="N530" s="223"/>
      <c r="O530" s="223"/>
      <c r="P530" s="223"/>
      <c r="Q530" s="223"/>
      <c r="R530" s="223"/>
      <c r="S530" s="223"/>
      <c r="T530" s="223"/>
      <c r="U530" s="223"/>
      <c r="V530" s="223"/>
      <c r="W530" s="223"/>
      <c r="X530" s="223"/>
      <c r="Y530" s="223"/>
      <c r="Z530" s="223"/>
      <c r="AA530" s="223"/>
      <c r="AB530" s="223"/>
    </row>
    <row r="531" spans="1:28" ht="15" thickBot="1" x14ac:dyDescent="0.25">
      <c r="A531" s="223"/>
      <c r="B531" s="227"/>
      <c r="C531" s="223"/>
      <c r="D531" s="227"/>
      <c r="E531" s="223"/>
      <c r="F531" s="223"/>
      <c r="G531" s="223"/>
      <c r="H531" s="225"/>
      <c r="I531" s="225"/>
      <c r="J531" s="223"/>
      <c r="K531" s="226"/>
      <c r="L531" s="223"/>
      <c r="M531" s="223"/>
      <c r="N531" s="223"/>
      <c r="O531" s="223"/>
      <c r="P531" s="223"/>
      <c r="Q531" s="223"/>
      <c r="R531" s="223"/>
      <c r="S531" s="223"/>
      <c r="T531" s="223"/>
      <c r="U531" s="223"/>
      <c r="V531" s="223"/>
      <c r="W531" s="223"/>
      <c r="X531" s="223"/>
      <c r="Y531" s="223"/>
      <c r="Z531" s="223"/>
      <c r="AA531" s="223"/>
      <c r="AB531" s="223"/>
    </row>
    <row r="532" spans="1:28" ht="15" thickBot="1" x14ac:dyDescent="0.25">
      <c r="A532" s="223"/>
      <c r="B532" s="227"/>
      <c r="C532" s="223"/>
      <c r="D532" s="227"/>
      <c r="E532" s="223"/>
      <c r="F532" s="223"/>
      <c r="G532" s="223"/>
      <c r="H532" s="225"/>
      <c r="I532" s="225"/>
      <c r="J532" s="223"/>
      <c r="K532" s="226"/>
      <c r="L532" s="223"/>
      <c r="M532" s="223"/>
      <c r="N532" s="223"/>
      <c r="O532" s="223"/>
      <c r="P532" s="223"/>
      <c r="Q532" s="223"/>
      <c r="R532" s="223"/>
      <c r="S532" s="223"/>
      <c r="T532" s="223"/>
      <c r="U532" s="223"/>
      <c r="V532" s="223"/>
      <c r="W532" s="223"/>
      <c r="X532" s="223"/>
      <c r="Y532" s="223"/>
      <c r="Z532" s="223"/>
      <c r="AA532" s="223"/>
      <c r="AB532" s="223"/>
    </row>
    <row r="533" spans="1:28" ht="15" thickBot="1" x14ac:dyDescent="0.25">
      <c r="A533" s="223"/>
      <c r="B533" s="227"/>
      <c r="C533" s="223"/>
      <c r="D533" s="227"/>
      <c r="E533" s="223"/>
      <c r="F533" s="223"/>
      <c r="G533" s="223"/>
      <c r="H533" s="225"/>
      <c r="I533" s="225"/>
      <c r="J533" s="223"/>
      <c r="K533" s="226"/>
      <c r="L533" s="223"/>
      <c r="M533" s="223"/>
      <c r="N533" s="223"/>
      <c r="O533" s="223"/>
      <c r="P533" s="223"/>
      <c r="Q533" s="223"/>
      <c r="R533" s="223"/>
      <c r="S533" s="223"/>
      <c r="T533" s="223"/>
      <c r="U533" s="223"/>
      <c r="V533" s="223"/>
      <c r="W533" s="223"/>
      <c r="X533" s="223"/>
      <c r="Y533" s="223"/>
      <c r="Z533" s="223"/>
      <c r="AA533" s="223"/>
      <c r="AB533" s="223"/>
    </row>
    <row r="534" spans="1:28" ht="15" thickBot="1" x14ac:dyDescent="0.25">
      <c r="A534" s="223"/>
      <c r="B534" s="227"/>
      <c r="C534" s="223"/>
      <c r="D534" s="227"/>
      <c r="E534" s="223"/>
      <c r="F534" s="223"/>
      <c r="G534" s="223"/>
      <c r="H534" s="225"/>
      <c r="I534" s="225"/>
      <c r="J534" s="223"/>
      <c r="K534" s="226"/>
      <c r="L534" s="223"/>
      <c r="M534" s="223"/>
      <c r="N534" s="223"/>
      <c r="O534" s="223"/>
      <c r="P534" s="223"/>
      <c r="Q534" s="223"/>
      <c r="R534" s="223"/>
      <c r="S534" s="223"/>
      <c r="T534" s="223"/>
      <c r="U534" s="223"/>
      <c r="V534" s="223"/>
      <c r="W534" s="223"/>
      <c r="X534" s="223"/>
      <c r="Y534" s="223"/>
      <c r="Z534" s="223"/>
      <c r="AA534" s="223"/>
      <c r="AB534" s="223"/>
    </row>
    <row r="535" spans="1:28" ht="15" thickBot="1" x14ac:dyDescent="0.25">
      <c r="A535" s="223"/>
      <c r="B535" s="227"/>
      <c r="C535" s="223"/>
      <c r="D535" s="227"/>
      <c r="E535" s="223"/>
      <c r="F535" s="223"/>
      <c r="G535" s="223"/>
      <c r="H535" s="225"/>
      <c r="I535" s="225"/>
      <c r="J535" s="223"/>
      <c r="K535" s="226"/>
      <c r="L535" s="223"/>
      <c r="M535" s="223"/>
      <c r="N535" s="223"/>
      <c r="O535" s="223"/>
      <c r="P535" s="223"/>
      <c r="Q535" s="223"/>
      <c r="R535" s="223"/>
      <c r="S535" s="223"/>
      <c r="T535" s="223"/>
      <c r="U535" s="223"/>
      <c r="V535" s="223"/>
      <c r="W535" s="223"/>
      <c r="X535" s="223"/>
      <c r="Y535" s="223"/>
      <c r="Z535" s="223"/>
      <c r="AA535" s="223"/>
      <c r="AB535" s="223"/>
    </row>
    <row r="536" spans="1:28" ht="15" thickBot="1" x14ac:dyDescent="0.25">
      <c r="A536" s="223"/>
      <c r="B536" s="227"/>
      <c r="C536" s="223"/>
      <c r="D536" s="227"/>
      <c r="E536" s="223"/>
      <c r="F536" s="223"/>
      <c r="G536" s="223"/>
      <c r="H536" s="225"/>
      <c r="I536" s="225"/>
      <c r="J536" s="223"/>
      <c r="K536" s="226"/>
      <c r="L536" s="223"/>
      <c r="M536" s="223"/>
      <c r="N536" s="223"/>
      <c r="O536" s="223"/>
      <c r="P536" s="223"/>
      <c r="Q536" s="223"/>
      <c r="R536" s="223"/>
      <c r="S536" s="223"/>
      <c r="T536" s="223"/>
      <c r="U536" s="223"/>
      <c r="V536" s="223"/>
      <c r="W536" s="223"/>
      <c r="X536" s="223"/>
      <c r="Y536" s="223"/>
      <c r="Z536" s="223"/>
      <c r="AA536" s="223"/>
      <c r="AB536" s="223"/>
    </row>
    <row r="537" spans="1:28" ht="15" thickBot="1" x14ac:dyDescent="0.25">
      <c r="A537" s="223"/>
      <c r="B537" s="227"/>
      <c r="C537" s="223"/>
      <c r="D537" s="227"/>
      <c r="E537" s="223"/>
      <c r="F537" s="223"/>
      <c r="G537" s="223"/>
      <c r="H537" s="225"/>
      <c r="I537" s="225"/>
      <c r="J537" s="223"/>
      <c r="K537" s="226"/>
      <c r="L537" s="223"/>
      <c r="M537" s="223"/>
      <c r="N537" s="223"/>
      <c r="O537" s="223"/>
      <c r="P537" s="223"/>
      <c r="Q537" s="223"/>
      <c r="R537" s="223"/>
      <c r="S537" s="223"/>
      <c r="T537" s="223"/>
      <c r="U537" s="223"/>
      <c r="V537" s="223"/>
      <c r="W537" s="223"/>
      <c r="X537" s="223"/>
      <c r="Y537" s="223"/>
      <c r="Z537" s="223"/>
      <c r="AA537" s="223"/>
      <c r="AB537" s="223"/>
    </row>
    <row r="538" spans="1:28" ht="15" thickBot="1" x14ac:dyDescent="0.25">
      <c r="A538" s="223"/>
      <c r="B538" s="227"/>
      <c r="C538" s="223"/>
      <c r="D538" s="227"/>
      <c r="E538" s="223"/>
      <c r="F538" s="223"/>
      <c r="G538" s="223"/>
      <c r="H538" s="225"/>
      <c r="I538" s="225"/>
      <c r="J538" s="223"/>
      <c r="K538" s="226"/>
      <c r="L538" s="223"/>
      <c r="M538" s="223"/>
      <c r="N538" s="223"/>
      <c r="O538" s="223"/>
      <c r="P538" s="223"/>
      <c r="Q538" s="223"/>
      <c r="R538" s="223"/>
      <c r="S538" s="223"/>
      <c r="T538" s="223"/>
      <c r="U538" s="223"/>
      <c r="V538" s="223"/>
      <c r="W538" s="223"/>
      <c r="X538" s="223"/>
      <c r="Y538" s="223"/>
      <c r="Z538" s="223"/>
      <c r="AA538" s="223"/>
      <c r="AB538" s="223"/>
    </row>
    <row r="539" spans="1:28" ht="15" thickBot="1" x14ac:dyDescent="0.25">
      <c r="A539" s="223"/>
      <c r="B539" s="227"/>
      <c r="C539" s="223"/>
      <c r="D539" s="227"/>
      <c r="E539" s="223"/>
      <c r="F539" s="223"/>
      <c r="G539" s="223"/>
      <c r="H539" s="225"/>
      <c r="I539" s="225"/>
      <c r="J539" s="223"/>
      <c r="K539" s="226"/>
      <c r="L539" s="223"/>
      <c r="M539" s="223"/>
      <c r="N539" s="223"/>
      <c r="O539" s="223"/>
      <c r="P539" s="223"/>
      <c r="Q539" s="223"/>
      <c r="R539" s="223"/>
      <c r="S539" s="223"/>
      <c r="T539" s="223"/>
      <c r="U539" s="223"/>
      <c r="V539" s="223"/>
      <c r="W539" s="223"/>
      <c r="X539" s="223"/>
      <c r="Y539" s="223"/>
      <c r="Z539" s="223"/>
      <c r="AA539" s="223"/>
      <c r="AB539" s="223"/>
    </row>
    <row r="540" spans="1:28" ht="15" thickBot="1" x14ac:dyDescent="0.25">
      <c r="A540" s="223"/>
      <c r="B540" s="227"/>
      <c r="C540" s="223"/>
      <c r="D540" s="227"/>
      <c r="E540" s="223"/>
      <c r="F540" s="223"/>
      <c r="G540" s="223"/>
      <c r="H540" s="225"/>
      <c r="I540" s="225"/>
      <c r="J540" s="223"/>
      <c r="K540" s="226"/>
      <c r="L540" s="223"/>
      <c r="M540" s="223"/>
      <c r="N540" s="223"/>
      <c r="O540" s="223"/>
      <c r="P540" s="223"/>
      <c r="Q540" s="223"/>
      <c r="R540" s="223"/>
      <c r="S540" s="223"/>
      <c r="T540" s="223"/>
      <c r="U540" s="223"/>
      <c r="V540" s="223"/>
      <c r="W540" s="223"/>
      <c r="X540" s="223"/>
      <c r="Y540" s="223"/>
      <c r="Z540" s="223"/>
      <c r="AA540" s="223"/>
      <c r="AB540" s="223"/>
    </row>
    <row r="541" spans="1:28" ht="15" thickBot="1" x14ac:dyDescent="0.25">
      <c r="A541" s="223"/>
      <c r="B541" s="227"/>
      <c r="C541" s="223"/>
      <c r="D541" s="227"/>
      <c r="E541" s="223"/>
      <c r="F541" s="223"/>
      <c r="G541" s="223"/>
      <c r="H541" s="225"/>
      <c r="I541" s="225"/>
      <c r="J541" s="223"/>
      <c r="K541" s="226"/>
      <c r="L541" s="223"/>
      <c r="M541" s="223"/>
      <c r="N541" s="223"/>
      <c r="O541" s="223"/>
      <c r="P541" s="223"/>
      <c r="Q541" s="223"/>
      <c r="R541" s="223"/>
      <c r="S541" s="223"/>
      <c r="T541" s="223"/>
      <c r="U541" s="223"/>
      <c r="V541" s="223"/>
      <c r="W541" s="223"/>
      <c r="X541" s="223"/>
      <c r="Y541" s="223"/>
      <c r="Z541" s="223"/>
      <c r="AA541" s="223"/>
      <c r="AB541" s="223"/>
    </row>
    <row r="542" spans="1:28" ht="15" thickBot="1" x14ac:dyDescent="0.25">
      <c r="A542" s="223"/>
      <c r="B542" s="227"/>
      <c r="C542" s="223"/>
      <c r="D542" s="227"/>
      <c r="E542" s="223"/>
      <c r="F542" s="223"/>
      <c r="G542" s="223"/>
      <c r="H542" s="225"/>
      <c r="I542" s="225"/>
      <c r="J542" s="223"/>
      <c r="K542" s="226"/>
      <c r="L542" s="223"/>
      <c r="M542" s="223"/>
      <c r="N542" s="223"/>
      <c r="O542" s="223"/>
      <c r="P542" s="223"/>
      <c r="Q542" s="223"/>
      <c r="R542" s="223"/>
      <c r="S542" s="223"/>
      <c r="T542" s="223"/>
      <c r="U542" s="223"/>
      <c r="V542" s="223"/>
      <c r="W542" s="223"/>
      <c r="X542" s="223"/>
      <c r="Y542" s="223"/>
      <c r="Z542" s="223"/>
      <c r="AA542" s="223"/>
      <c r="AB542" s="223"/>
    </row>
    <row r="543" spans="1:28" ht="15" thickBot="1" x14ac:dyDescent="0.25">
      <c r="A543" s="223"/>
      <c r="B543" s="227"/>
      <c r="C543" s="223"/>
      <c r="D543" s="227"/>
      <c r="E543" s="223"/>
      <c r="F543" s="223"/>
      <c r="G543" s="223"/>
      <c r="H543" s="225"/>
      <c r="I543" s="225"/>
      <c r="J543" s="223"/>
      <c r="K543" s="226"/>
      <c r="L543" s="223"/>
      <c r="M543" s="223"/>
      <c r="N543" s="223"/>
      <c r="O543" s="223"/>
      <c r="P543" s="223"/>
      <c r="Q543" s="223"/>
      <c r="R543" s="223"/>
      <c r="S543" s="223"/>
      <c r="T543" s="223"/>
      <c r="U543" s="223"/>
      <c r="V543" s="223"/>
      <c r="W543" s="223"/>
      <c r="X543" s="223"/>
      <c r="Y543" s="223"/>
      <c r="Z543" s="223"/>
      <c r="AA543" s="223"/>
      <c r="AB543" s="223"/>
    </row>
    <row r="544" spans="1:28" ht="15" thickBot="1" x14ac:dyDescent="0.25">
      <c r="A544" s="223"/>
      <c r="B544" s="227"/>
      <c r="C544" s="223"/>
      <c r="D544" s="227"/>
      <c r="E544" s="223"/>
      <c r="F544" s="223"/>
      <c r="G544" s="223"/>
      <c r="H544" s="225"/>
      <c r="I544" s="225"/>
      <c r="J544" s="223"/>
      <c r="K544" s="226"/>
      <c r="L544" s="223"/>
      <c r="M544" s="223"/>
      <c r="N544" s="223"/>
      <c r="O544" s="223"/>
      <c r="P544" s="223"/>
      <c r="Q544" s="223"/>
      <c r="R544" s="223"/>
      <c r="S544" s="223"/>
      <c r="T544" s="223"/>
      <c r="U544" s="223"/>
      <c r="V544" s="223"/>
      <c r="W544" s="223"/>
      <c r="X544" s="223"/>
      <c r="Y544" s="223"/>
      <c r="Z544" s="223"/>
      <c r="AA544" s="223"/>
      <c r="AB544" s="223"/>
    </row>
    <row r="545" spans="1:28" ht="15" thickBot="1" x14ac:dyDescent="0.25">
      <c r="A545" s="223"/>
      <c r="B545" s="227"/>
      <c r="C545" s="223"/>
      <c r="D545" s="227"/>
      <c r="E545" s="223"/>
      <c r="F545" s="223"/>
      <c r="G545" s="223"/>
      <c r="H545" s="225"/>
      <c r="I545" s="225"/>
      <c r="J545" s="223"/>
      <c r="K545" s="226"/>
      <c r="L545" s="223"/>
      <c r="M545" s="223"/>
      <c r="N545" s="223"/>
      <c r="O545" s="223"/>
      <c r="P545" s="223"/>
      <c r="Q545" s="223"/>
      <c r="R545" s="223"/>
      <c r="S545" s="223"/>
      <c r="T545" s="223"/>
      <c r="U545" s="223"/>
      <c r="V545" s="223"/>
      <c r="W545" s="223"/>
      <c r="X545" s="223"/>
      <c r="Y545" s="223"/>
      <c r="Z545" s="223"/>
      <c r="AA545" s="223"/>
      <c r="AB545" s="223"/>
    </row>
    <row r="546" spans="1:28" ht="15" thickBot="1" x14ac:dyDescent="0.25">
      <c r="A546" s="223"/>
      <c r="B546" s="227"/>
      <c r="C546" s="223"/>
      <c r="D546" s="227"/>
      <c r="E546" s="223"/>
      <c r="F546" s="223"/>
      <c r="G546" s="223"/>
      <c r="H546" s="225"/>
      <c r="I546" s="225"/>
      <c r="J546" s="223"/>
      <c r="K546" s="226"/>
      <c r="L546" s="223"/>
      <c r="M546" s="223"/>
      <c r="N546" s="223"/>
      <c r="O546" s="223"/>
      <c r="P546" s="223"/>
      <c r="Q546" s="223"/>
      <c r="R546" s="223"/>
      <c r="S546" s="223"/>
      <c r="T546" s="223"/>
      <c r="U546" s="223"/>
      <c r="V546" s="223"/>
      <c r="W546" s="223"/>
      <c r="X546" s="223"/>
      <c r="Y546" s="223"/>
      <c r="Z546" s="223"/>
      <c r="AA546" s="223"/>
      <c r="AB546" s="223"/>
    </row>
    <row r="547" spans="1:28" ht="15" thickBot="1" x14ac:dyDescent="0.25">
      <c r="A547" s="223"/>
      <c r="B547" s="227"/>
      <c r="C547" s="223"/>
      <c r="D547" s="227"/>
      <c r="E547" s="223"/>
      <c r="F547" s="223"/>
      <c r="G547" s="223"/>
      <c r="H547" s="225"/>
      <c r="I547" s="225"/>
      <c r="J547" s="223"/>
      <c r="K547" s="226"/>
      <c r="L547" s="223"/>
      <c r="M547" s="223"/>
      <c r="N547" s="223"/>
      <c r="O547" s="223"/>
      <c r="P547" s="223"/>
      <c r="Q547" s="223"/>
      <c r="R547" s="223"/>
      <c r="S547" s="223"/>
      <c r="T547" s="223"/>
      <c r="U547" s="223"/>
      <c r="V547" s="223"/>
      <c r="W547" s="223"/>
      <c r="X547" s="223"/>
      <c r="Y547" s="223"/>
      <c r="Z547" s="223"/>
      <c r="AA547" s="223"/>
      <c r="AB547" s="223"/>
    </row>
    <row r="548" spans="1:28" ht="15" thickBot="1" x14ac:dyDescent="0.25">
      <c r="A548" s="223"/>
      <c r="B548" s="227"/>
      <c r="C548" s="223"/>
      <c r="D548" s="227"/>
      <c r="E548" s="223"/>
      <c r="F548" s="223"/>
      <c r="G548" s="223"/>
      <c r="H548" s="225"/>
      <c r="I548" s="225"/>
      <c r="J548" s="223"/>
      <c r="K548" s="226"/>
      <c r="L548" s="223"/>
      <c r="M548" s="223"/>
      <c r="N548" s="223"/>
      <c r="O548" s="223"/>
      <c r="P548" s="223"/>
      <c r="Q548" s="223"/>
      <c r="R548" s="223"/>
      <c r="S548" s="223"/>
      <c r="T548" s="223"/>
      <c r="U548" s="223"/>
      <c r="V548" s="223"/>
      <c r="W548" s="223"/>
      <c r="X548" s="223"/>
      <c r="Y548" s="223"/>
      <c r="Z548" s="223"/>
      <c r="AA548" s="223"/>
      <c r="AB548" s="223"/>
    </row>
    <row r="549" spans="1:28" ht="15" thickBot="1" x14ac:dyDescent="0.25">
      <c r="A549" s="223"/>
      <c r="B549" s="227"/>
      <c r="C549" s="223"/>
      <c r="D549" s="227"/>
      <c r="E549" s="223"/>
      <c r="F549" s="223"/>
      <c r="G549" s="223"/>
      <c r="H549" s="225"/>
      <c r="I549" s="225"/>
      <c r="J549" s="223"/>
      <c r="K549" s="226"/>
      <c r="L549" s="223"/>
      <c r="M549" s="223"/>
      <c r="N549" s="223"/>
      <c r="O549" s="223"/>
      <c r="P549" s="223"/>
      <c r="Q549" s="223"/>
      <c r="R549" s="223"/>
      <c r="S549" s="223"/>
      <c r="T549" s="223"/>
      <c r="U549" s="223"/>
      <c r="V549" s="223"/>
      <c r="W549" s="223"/>
      <c r="X549" s="223"/>
      <c r="Y549" s="223"/>
      <c r="Z549" s="223"/>
      <c r="AA549" s="223"/>
      <c r="AB549" s="223"/>
    </row>
    <row r="550" spans="1:28" ht="15" thickBot="1" x14ac:dyDescent="0.25">
      <c r="A550" s="223"/>
      <c r="B550" s="227"/>
      <c r="C550" s="223"/>
      <c r="D550" s="227"/>
      <c r="E550" s="223"/>
      <c r="F550" s="223"/>
      <c r="G550" s="223"/>
      <c r="H550" s="225"/>
      <c r="I550" s="225"/>
      <c r="J550" s="223"/>
      <c r="K550" s="226"/>
      <c r="L550" s="223"/>
      <c r="M550" s="223"/>
      <c r="N550" s="223"/>
      <c r="O550" s="223"/>
      <c r="P550" s="223"/>
      <c r="Q550" s="223"/>
      <c r="R550" s="223"/>
      <c r="S550" s="223"/>
      <c r="T550" s="223"/>
      <c r="U550" s="223"/>
      <c r="V550" s="223"/>
      <c r="W550" s="223"/>
      <c r="X550" s="223"/>
      <c r="Y550" s="223"/>
      <c r="Z550" s="223"/>
      <c r="AA550" s="223"/>
      <c r="AB550" s="223"/>
    </row>
    <row r="551" spans="1:28" ht="15" thickBot="1" x14ac:dyDescent="0.25">
      <c r="A551" s="223"/>
      <c r="B551" s="227"/>
      <c r="C551" s="223"/>
      <c r="D551" s="227"/>
      <c r="E551" s="223"/>
      <c r="F551" s="223"/>
      <c r="G551" s="223"/>
      <c r="H551" s="225"/>
      <c r="I551" s="225"/>
      <c r="J551" s="223"/>
      <c r="K551" s="226"/>
      <c r="L551" s="223"/>
      <c r="M551" s="223"/>
      <c r="N551" s="223"/>
      <c r="O551" s="223"/>
      <c r="P551" s="223"/>
      <c r="Q551" s="223"/>
      <c r="R551" s="223"/>
      <c r="S551" s="223"/>
      <c r="T551" s="223"/>
      <c r="U551" s="223"/>
      <c r="V551" s="223"/>
      <c r="W551" s="223"/>
      <c r="X551" s="223"/>
      <c r="Y551" s="223"/>
      <c r="Z551" s="223"/>
      <c r="AA551" s="223"/>
      <c r="AB551" s="223"/>
    </row>
    <row r="552" spans="1:28" ht="15" thickBot="1" x14ac:dyDescent="0.25">
      <c r="A552" s="223"/>
      <c r="B552" s="227"/>
      <c r="C552" s="223"/>
      <c r="D552" s="227"/>
      <c r="E552" s="223"/>
      <c r="F552" s="223"/>
      <c r="G552" s="223"/>
      <c r="H552" s="225"/>
      <c r="I552" s="225"/>
      <c r="J552" s="223"/>
      <c r="K552" s="226"/>
      <c r="L552" s="223"/>
      <c r="M552" s="223"/>
      <c r="N552" s="223"/>
      <c r="O552" s="223"/>
      <c r="P552" s="223"/>
      <c r="Q552" s="223"/>
      <c r="R552" s="223"/>
      <c r="S552" s="223"/>
      <c r="T552" s="223"/>
      <c r="U552" s="223"/>
      <c r="V552" s="223"/>
      <c r="W552" s="223"/>
      <c r="X552" s="223"/>
      <c r="Y552" s="223"/>
      <c r="Z552" s="223"/>
      <c r="AA552" s="223"/>
      <c r="AB552" s="223"/>
    </row>
    <row r="553" spans="1:28" ht="15" thickBot="1" x14ac:dyDescent="0.25">
      <c r="A553" s="223"/>
      <c r="B553" s="227"/>
      <c r="C553" s="223"/>
      <c r="D553" s="227"/>
      <c r="E553" s="223"/>
      <c r="F553" s="223"/>
      <c r="G553" s="223"/>
      <c r="H553" s="225"/>
      <c r="I553" s="225"/>
      <c r="J553" s="223"/>
      <c r="K553" s="226"/>
      <c r="L553" s="223"/>
      <c r="M553" s="223"/>
      <c r="N553" s="223"/>
      <c r="O553" s="223"/>
      <c r="P553" s="223"/>
      <c r="Q553" s="223"/>
      <c r="R553" s="223"/>
      <c r="S553" s="223"/>
      <c r="T553" s="223"/>
      <c r="U553" s="223"/>
      <c r="V553" s="223"/>
      <c r="W553" s="223"/>
      <c r="X553" s="223"/>
      <c r="Y553" s="223"/>
      <c r="Z553" s="223"/>
      <c r="AA553" s="223"/>
      <c r="AB553" s="223"/>
    </row>
    <row r="554" spans="1:28" ht="15" thickBot="1" x14ac:dyDescent="0.25">
      <c r="A554" s="223"/>
      <c r="B554" s="227"/>
      <c r="C554" s="223"/>
      <c r="D554" s="227"/>
      <c r="E554" s="223"/>
      <c r="F554" s="223"/>
      <c r="G554" s="223"/>
      <c r="H554" s="225"/>
      <c r="I554" s="225"/>
      <c r="J554" s="223"/>
      <c r="K554" s="226"/>
      <c r="L554" s="223"/>
      <c r="M554" s="223"/>
      <c r="N554" s="223"/>
      <c r="O554" s="223"/>
      <c r="P554" s="223"/>
      <c r="Q554" s="223"/>
      <c r="R554" s="223"/>
      <c r="S554" s="223"/>
      <c r="T554" s="223"/>
      <c r="U554" s="223"/>
      <c r="V554" s="223"/>
      <c r="W554" s="223"/>
      <c r="X554" s="223"/>
      <c r="Y554" s="223"/>
      <c r="Z554" s="223"/>
      <c r="AA554" s="223"/>
      <c r="AB554" s="223"/>
    </row>
    <row r="555" spans="1:28" ht="15" thickBot="1" x14ac:dyDescent="0.25">
      <c r="A555" s="223"/>
      <c r="B555" s="227"/>
      <c r="C555" s="223"/>
      <c r="D555" s="227"/>
      <c r="E555" s="223"/>
      <c r="F555" s="223"/>
      <c r="G555" s="223"/>
      <c r="H555" s="225"/>
      <c r="I555" s="225"/>
      <c r="J555" s="223"/>
      <c r="K555" s="226"/>
      <c r="L555" s="223"/>
      <c r="M555" s="223"/>
      <c r="N555" s="223"/>
      <c r="O555" s="223"/>
      <c r="P555" s="223"/>
      <c r="Q555" s="223"/>
      <c r="R555" s="223"/>
      <c r="S555" s="223"/>
      <c r="T555" s="223"/>
      <c r="U555" s="223"/>
      <c r="V555" s="223"/>
      <c r="W555" s="223"/>
      <c r="X555" s="223"/>
      <c r="Y555" s="223"/>
      <c r="Z555" s="223"/>
      <c r="AA555" s="223"/>
      <c r="AB555" s="223"/>
    </row>
    <row r="556" spans="1:28" ht="15" thickBot="1" x14ac:dyDescent="0.25">
      <c r="A556" s="223"/>
      <c r="B556" s="227"/>
      <c r="C556" s="223"/>
      <c r="D556" s="227"/>
      <c r="E556" s="223"/>
      <c r="F556" s="223"/>
      <c r="G556" s="223"/>
      <c r="H556" s="225"/>
      <c r="I556" s="225"/>
      <c r="J556" s="223"/>
      <c r="K556" s="226"/>
      <c r="L556" s="223"/>
      <c r="M556" s="223"/>
      <c r="N556" s="223"/>
      <c r="O556" s="223"/>
      <c r="P556" s="223"/>
      <c r="Q556" s="223"/>
      <c r="R556" s="223"/>
      <c r="S556" s="223"/>
      <c r="T556" s="223"/>
      <c r="U556" s="223"/>
      <c r="V556" s="223"/>
      <c r="W556" s="223"/>
      <c r="X556" s="223"/>
      <c r="Y556" s="223"/>
      <c r="Z556" s="223"/>
      <c r="AA556" s="223"/>
      <c r="AB556" s="223"/>
    </row>
    <row r="557" spans="1:28" ht="15" thickBot="1" x14ac:dyDescent="0.25">
      <c r="A557" s="223"/>
      <c r="B557" s="227"/>
      <c r="C557" s="223"/>
      <c r="D557" s="227"/>
      <c r="E557" s="223"/>
      <c r="F557" s="223"/>
      <c r="G557" s="223"/>
      <c r="H557" s="225"/>
      <c r="I557" s="225"/>
      <c r="J557" s="223"/>
      <c r="K557" s="226"/>
      <c r="L557" s="223"/>
      <c r="M557" s="223"/>
      <c r="N557" s="223"/>
      <c r="O557" s="223"/>
      <c r="P557" s="223"/>
      <c r="Q557" s="223"/>
      <c r="R557" s="223"/>
      <c r="S557" s="223"/>
      <c r="T557" s="223"/>
      <c r="U557" s="223"/>
      <c r="V557" s="223"/>
      <c r="W557" s="223"/>
      <c r="X557" s="223"/>
      <c r="Y557" s="223"/>
      <c r="Z557" s="223"/>
      <c r="AA557" s="223"/>
      <c r="AB557" s="223"/>
    </row>
    <row r="558" spans="1:28" ht="15" thickBot="1" x14ac:dyDescent="0.25">
      <c r="A558" s="223"/>
      <c r="B558" s="227"/>
      <c r="C558" s="223"/>
      <c r="D558" s="227"/>
      <c r="E558" s="223"/>
      <c r="F558" s="223"/>
      <c r="G558" s="223"/>
      <c r="H558" s="225"/>
      <c r="I558" s="225"/>
      <c r="J558" s="223"/>
      <c r="K558" s="226"/>
      <c r="L558" s="223"/>
      <c r="M558" s="223"/>
      <c r="N558" s="223"/>
      <c r="O558" s="223"/>
      <c r="P558" s="223"/>
      <c r="Q558" s="223"/>
      <c r="R558" s="223"/>
      <c r="S558" s="223"/>
      <c r="T558" s="223"/>
      <c r="U558" s="223"/>
      <c r="V558" s="223"/>
      <c r="W558" s="223"/>
      <c r="X558" s="223"/>
      <c r="Y558" s="223"/>
      <c r="Z558" s="223"/>
      <c r="AA558" s="223"/>
      <c r="AB558" s="223"/>
    </row>
    <row r="559" spans="1:28" ht="15" thickBot="1" x14ac:dyDescent="0.25">
      <c r="A559" s="223"/>
      <c r="B559" s="227"/>
      <c r="C559" s="223"/>
      <c r="D559" s="227"/>
      <c r="E559" s="223"/>
      <c r="F559" s="223"/>
      <c r="G559" s="223"/>
      <c r="H559" s="225"/>
      <c r="I559" s="225"/>
      <c r="J559" s="223"/>
      <c r="K559" s="226"/>
      <c r="L559" s="223"/>
      <c r="M559" s="223"/>
      <c r="N559" s="223"/>
      <c r="O559" s="223"/>
      <c r="P559" s="223"/>
      <c r="Q559" s="223"/>
      <c r="R559" s="223"/>
      <c r="S559" s="223"/>
      <c r="T559" s="223"/>
      <c r="U559" s="223"/>
      <c r="V559" s="223"/>
      <c r="W559" s="223"/>
      <c r="X559" s="223"/>
      <c r="Y559" s="223"/>
      <c r="Z559" s="223"/>
      <c r="AA559" s="223"/>
      <c r="AB559" s="223"/>
    </row>
    <row r="560" spans="1:28" ht="15" thickBot="1" x14ac:dyDescent="0.25">
      <c r="A560" s="223"/>
      <c r="B560" s="227"/>
      <c r="C560" s="223"/>
      <c r="D560" s="227"/>
      <c r="E560" s="223"/>
      <c r="F560" s="223"/>
      <c r="G560" s="223"/>
      <c r="H560" s="225"/>
      <c r="I560" s="225"/>
      <c r="J560" s="223"/>
      <c r="K560" s="226"/>
      <c r="L560" s="223"/>
      <c r="M560" s="223"/>
      <c r="N560" s="223"/>
      <c r="O560" s="223"/>
      <c r="P560" s="223"/>
      <c r="Q560" s="223"/>
      <c r="R560" s="223"/>
      <c r="S560" s="223"/>
      <c r="T560" s="223"/>
      <c r="U560" s="223"/>
      <c r="V560" s="223"/>
      <c r="W560" s="223"/>
      <c r="X560" s="223"/>
      <c r="Y560" s="223"/>
      <c r="Z560" s="223"/>
      <c r="AA560" s="223"/>
      <c r="AB560" s="223"/>
    </row>
    <row r="561" spans="1:28" ht="15" thickBot="1" x14ac:dyDescent="0.25">
      <c r="A561" s="223"/>
      <c r="B561" s="227"/>
      <c r="C561" s="223"/>
      <c r="D561" s="227"/>
      <c r="E561" s="223"/>
      <c r="F561" s="223"/>
      <c r="G561" s="223"/>
      <c r="H561" s="225"/>
      <c r="I561" s="225"/>
      <c r="J561" s="223"/>
      <c r="K561" s="226"/>
      <c r="L561" s="223"/>
      <c r="M561" s="223"/>
      <c r="N561" s="223"/>
      <c r="O561" s="223"/>
      <c r="P561" s="223"/>
      <c r="Q561" s="223"/>
      <c r="R561" s="223"/>
      <c r="S561" s="223"/>
      <c r="T561" s="223"/>
      <c r="U561" s="223"/>
      <c r="V561" s="223"/>
      <c r="W561" s="223"/>
      <c r="X561" s="223"/>
      <c r="Y561" s="223"/>
      <c r="Z561" s="223"/>
      <c r="AA561" s="223"/>
      <c r="AB561" s="223"/>
    </row>
    <row r="562" spans="1:28" ht="15" thickBot="1" x14ac:dyDescent="0.25">
      <c r="A562" s="223"/>
      <c r="B562" s="227"/>
      <c r="C562" s="223"/>
      <c r="D562" s="227"/>
      <c r="E562" s="223"/>
      <c r="F562" s="223"/>
      <c r="G562" s="223"/>
      <c r="H562" s="225"/>
      <c r="I562" s="225"/>
      <c r="J562" s="223"/>
      <c r="K562" s="226"/>
      <c r="L562" s="223"/>
      <c r="M562" s="223"/>
      <c r="N562" s="223"/>
      <c r="O562" s="223"/>
      <c r="P562" s="223"/>
      <c r="Q562" s="223"/>
      <c r="R562" s="223"/>
      <c r="S562" s="223"/>
      <c r="T562" s="223"/>
      <c r="U562" s="223"/>
      <c r="V562" s="223"/>
      <c r="W562" s="223"/>
      <c r="X562" s="223"/>
      <c r="Y562" s="223"/>
      <c r="Z562" s="223"/>
      <c r="AA562" s="223"/>
      <c r="AB562" s="223"/>
    </row>
    <row r="563" spans="1:28" ht="15" thickBot="1" x14ac:dyDescent="0.25">
      <c r="A563" s="223"/>
      <c r="B563" s="227"/>
      <c r="C563" s="223"/>
      <c r="D563" s="227"/>
      <c r="E563" s="223"/>
      <c r="F563" s="223"/>
      <c r="G563" s="223"/>
      <c r="H563" s="225"/>
      <c r="I563" s="225"/>
      <c r="J563" s="223"/>
      <c r="K563" s="226"/>
      <c r="L563" s="223"/>
      <c r="M563" s="223"/>
      <c r="N563" s="223"/>
      <c r="O563" s="223"/>
      <c r="P563" s="223"/>
      <c r="Q563" s="223"/>
      <c r="R563" s="223"/>
      <c r="S563" s="223"/>
      <c r="T563" s="223"/>
      <c r="U563" s="223"/>
      <c r="V563" s="223"/>
      <c r="W563" s="223"/>
      <c r="X563" s="223"/>
      <c r="Y563" s="223"/>
      <c r="Z563" s="223"/>
      <c r="AA563" s="223"/>
      <c r="AB563" s="223"/>
    </row>
    <row r="564" spans="1:28" ht="15" thickBot="1" x14ac:dyDescent="0.25">
      <c r="A564" s="223"/>
      <c r="B564" s="227"/>
      <c r="C564" s="223"/>
      <c r="D564" s="227"/>
      <c r="E564" s="223"/>
      <c r="F564" s="223"/>
      <c r="G564" s="223"/>
      <c r="H564" s="225"/>
      <c r="I564" s="225"/>
      <c r="J564" s="223"/>
      <c r="K564" s="226"/>
      <c r="L564" s="223"/>
      <c r="M564" s="223"/>
      <c r="N564" s="223"/>
      <c r="O564" s="223"/>
      <c r="P564" s="223"/>
      <c r="Q564" s="223"/>
      <c r="R564" s="223"/>
      <c r="S564" s="223"/>
      <c r="T564" s="223"/>
      <c r="U564" s="223"/>
      <c r="V564" s="223"/>
      <c r="W564" s="223"/>
      <c r="X564" s="223"/>
      <c r="Y564" s="223"/>
      <c r="Z564" s="223"/>
      <c r="AA564" s="223"/>
      <c r="AB564" s="223"/>
    </row>
    <row r="565" spans="1:28" ht="15" thickBot="1" x14ac:dyDescent="0.25">
      <c r="A565" s="223"/>
      <c r="B565" s="227"/>
      <c r="C565" s="223"/>
      <c r="D565" s="227"/>
      <c r="E565" s="223"/>
      <c r="F565" s="223"/>
      <c r="G565" s="223"/>
      <c r="H565" s="225"/>
      <c r="I565" s="225"/>
      <c r="J565" s="223"/>
      <c r="K565" s="226"/>
      <c r="L565" s="223"/>
      <c r="M565" s="223"/>
      <c r="N565" s="223"/>
      <c r="O565" s="223"/>
      <c r="P565" s="223"/>
      <c r="Q565" s="223"/>
      <c r="R565" s="223"/>
      <c r="S565" s="223"/>
      <c r="T565" s="223"/>
      <c r="U565" s="223"/>
      <c r="V565" s="223"/>
      <c r="W565" s="223"/>
      <c r="X565" s="223"/>
      <c r="Y565" s="223"/>
      <c r="Z565" s="223"/>
      <c r="AA565" s="223"/>
      <c r="AB565" s="223"/>
    </row>
    <row r="566" spans="1:28" ht="15" thickBot="1" x14ac:dyDescent="0.25">
      <c r="A566" s="223"/>
      <c r="B566" s="227"/>
      <c r="C566" s="223"/>
      <c r="D566" s="227"/>
      <c r="E566" s="223"/>
      <c r="F566" s="223"/>
      <c r="G566" s="223"/>
      <c r="H566" s="225"/>
      <c r="I566" s="225"/>
      <c r="J566" s="223"/>
      <c r="K566" s="226"/>
      <c r="L566" s="223"/>
      <c r="M566" s="223"/>
      <c r="N566" s="223"/>
      <c r="O566" s="223"/>
      <c r="P566" s="223"/>
      <c r="Q566" s="223"/>
      <c r="R566" s="223"/>
      <c r="S566" s="223"/>
      <c r="T566" s="223"/>
      <c r="U566" s="223"/>
      <c r="V566" s="223"/>
      <c r="W566" s="223"/>
      <c r="X566" s="223"/>
      <c r="Y566" s="223"/>
      <c r="Z566" s="223"/>
      <c r="AA566" s="223"/>
      <c r="AB566" s="223"/>
    </row>
    <row r="567" spans="1:28" ht="15" thickBot="1" x14ac:dyDescent="0.25">
      <c r="A567" s="223"/>
      <c r="B567" s="227"/>
      <c r="C567" s="223"/>
      <c r="D567" s="227"/>
      <c r="E567" s="223"/>
      <c r="F567" s="223"/>
      <c r="G567" s="223"/>
      <c r="H567" s="225"/>
      <c r="I567" s="225"/>
      <c r="J567" s="223"/>
      <c r="K567" s="226"/>
      <c r="L567" s="223"/>
      <c r="M567" s="223"/>
      <c r="N567" s="223"/>
      <c r="O567" s="223"/>
      <c r="P567" s="223"/>
      <c r="Q567" s="223"/>
      <c r="R567" s="223"/>
      <c r="S567" s="223"/>
      <c r="T567" s="223"/>
      <c r="U567" s="223"/>
      <c r="V567" s="223"/>
      <c r="W567" s="223"/>
      <c r="X567" s="223"/>
      <c r="Y567" s="223"/>
      <c r="Z567" s="223"/>
      <c r="AA567" s="223"/>
      <c r="AB567" s="223"/>
    </row>
    <row r="568" spans="1:28" ht="15" thickBot="1" x14ac:dyDescent="0.25">
      <c r="A568" s="223"/>
      <c r="B568" s="227"/>
      <c r="C568" s="223"/>
      <c r="D568" s="227"/>
      <c r="E568" s="223"/>
      <c r="F568" s="223"/>
      <c r="G568" s="223"/>
      <c r="H568" s="225"/>
      <c r="I568" s="225"/>
      <c r="J568" s="223"/>
      <c r="K568" s="226"/>
      <c r="L568" s="223"/>
      <c r="M568" s="223"/>
      <c r="N568" s="223"/>
      <c r="O568" s="223"/>
      <c r="P568" s="223"/>
      <c r="Q568" s="223"/>
      <c r="R568" s="223"/>
      <c r="S568" s="223"/>
      <c r="T568" s="223"/>
      <c r="U568" s="223"/>
      <c r="V568" s="223"/>
      <c r="W568" s="223"/>
      <c r="X568" s="223"/>
      <c r="Y568" s="223"/>
      <c r="Z568" s="223"/>
      <c r="AA568" s="223"/>
      <c r="AB568" s="223"/>
    </row>
    <row r="569" spans="1:28" ht="15" thickBot="1" x14ac:dyDescent="0.25">
      <c r="A569" s="223"/>
      <c r="B569" s="227"/>
      <c r="C569" s="223"/>
      <c r="D569" s="227"/>
      <c r="E569" s="223"/>
      <c r="F569" s="223"/>
      <c r="G569" s="223"/>
      <c r="H569" s="225"/>
      <c r="I569" s="225"/>
      <c r="J569" s="223"/>
      <c r="K569" s="226"/>
      <c r="L569" s="223"/>
      <c r="M569" s="223"/>
      <c r="N569" s="223"/>
      <c r="O569" s="223"/>
      <c r="P569" s="223"/>
      <c r="Q569" s="223"/>
      <c r="R569" s="223"/>
      <c r="S569" s="223"/>
      <c r="T569" s="223"/>
      <c r="U569" s="223"/>
      <c r="V569" s="223"/>
      <c r="W569" s="223"/>
      <c r="X569" s="223"/>
      <c r="Y569" s="223"/>
      <c r="Z569" s="223"/>
      <c r="AA569" s="223"/>
      <c r="AB569" s="223"/>
    </row>
    <row r="570" spans="1:28" ht="15" thickBot="1" x14ac:dyDescent="0.25">
      <c r="A570" s="223"/>
      <c r="B570" s="227"/>
      <c r="C570" s="223"/>
      <c r="D570" s="227"/>
      <c r="E570" s="223"/>
      <c r="F570" s="223"/>
      <c r="G570" s="223"/>
      <c r="H570" s="225"/>
      <c r="I570" s="225"/>
      <c r="J570" s="223"/>
      <c r="K570" s="226"/>
      <c r="L570" s="223"/>
      <c r="M570" s="223"/>
      <c r="N570" s="223"/>
      <c r="O570" s="223"/>
      <c r="P570" s="223"/>
      <c r="Q570" s="223"/>
      <c r="R570" s="223"/>
      <c r="S570" s="223"/>
      <c r="T570" s="223"/>
      <c r="U570" s="223"/>
      <c r="V570" s="223"/>
      <c r="W570" s="223"/>
      <c r="X570" s="223"/>
      <c r="Y570" s="223"/>
      <c r="Z570" s="223"/>
      <c r="AA570" s="223"/>
      <c r="AB570" s="223"/>
    </row>
    <row r="571" spans="1:28" ht="15" thickBot="1" x14ac:dyDescent="0.25">
      <c r="A571" s="223"/>
      <c r="B571" s="227"/>
      <c r="C571" s="223"/>
      <c r="D571" s="227"/>
      <c r="E571" s="223"/>
      <c r="F571" s="223"/>
      <c r="G571" s="223"/>
      <c r="H571" s="225"/>
      <c r="I571" s="225"/>
      <c r="J571" s="223"/>
      <c r="K571" s="226"/>
      <c r="L571" s="223"/>
      <c r="M571" s="223"/>
      <c r="N571" s="223"/>
      <c r="O571" s="223"/>
      <c r="P571" s="223"/>
      <c r="Q571" s="223"/>
      <c r="R571" s="223"/>
      <c r="S571" s="223"/>
      <c r="T571" s="223"/>
      <c r="U571" s="223"/>
      <c r="V571" s="223"/>
      <c r="W571" s="223"/>
      <c r="X571" s="223"/>
      <c r="Y571" s="223"/>
      <c r="Z571" s="223"/>
      <c r="AA571" s="223"/>
      <c r="AB571" s="223"/>
    </row>
    <row r="572" spans="1:28" ht="15" thickBot="1" x14ac:dyDescent="0.25">
      <c r="A572" s="223"/>
      <c r="B572" s="227"/>
      <c r="C572" s="223"/>
      <c r="D572" s="227"/>
      <c r="E572" s="223"/>
      <c r="F572" s="223"/>
      <c r="G572" s="223"/>
      <c r="H572" s="225"/>
      <c r="I572" s="225"/>
      <c r="J572" s="223"/>
      <c r="K572" s="226"/>
      <c r="L572" s="223"/>
      <c r="M572" s="223"/>
      <c r="N572" s="223"/>
      <c r="O572" s="223"/>
      <c r="P572" s="223"/>
      <c r="Q572" s="223"/>
      <c r="R572" s="223"/>
      <c r="S572" s="223"/>
      <c r="T572" s="223"/>
      <c r="U572" s="223"/>
      <c r="V572" s="223"/>
      <c r="W572" s="223"/>
      <c r="X572" s="223"/>
      <c r="Y572" s="223"/>
      <c r="Z572" s="223"/>
      <c r="AA572" s="223"/>
      <c r="AB572" s="223"/>
    </row>
    <row r="573" spans="1:28" ht="15" thickBot="1" x14ac:dyDescent="0.25">
      <c r="A573" s="223"/>
      <c r="B573" s="227"/>
      <c r="C573" s="223"/>
      <c r="D573" s="227"/>
      <c r="E573" s="223"/>
      <c r="F573" s="223"/>
      <c r="G573" s="223"/>
      <c r="H573" s="225"/>
      <c r="I573" s="225"/>
      <c r="J573" s="223"/>
      <c r="K573" s="226"/>
      <c r="L573" s="223"/>
      <c r="M573" s="223"/>
      <c r="N573" s="223"/>
      <c r="O573" s="223"/>
      <c r="P573" s="223"/>
      <c r="Q573" s="223"/>
      <c r="R573" s="223"/>
      <c r="S573" s="223"/>
      <c r="T573" s="223"/>
      <c r="U573" s="223"/>
      <c r="V573" s="223"/>
      <c r="W573" s="223"/>
      <c r="X573" s="223"/>
      <c r="Y573" s="223"/>
      <c r="Z573" s="223"/>
      <c r="AA573" s="223"/>
      <c r="AB573" s="223"/>
    </row>
    <row r="574" spans="1:28" ht="15" thickBot="1" x14ac:dyDescent="0.25">
      <c r="A574" s="223"/>
      <c r="B574" s="227"/>
      <c r="C574" s="223"/>
      <c r="D574" s="227"/>
      <c r="E574" s="223"/>
      <c r="F574" s="223"/>
      <c r="G574" s="223"/>
      <c r="H574" s="225"/>
      <c r="I574" s="225"/>
      <c r="J574" s="223"/>
      <c r="K574" s="226"/>
      <c r="L574" s="223"/>
      <c r="M574" s="223"/>
      <c r="N574" s="223"/>
      <c r="O574" s="223"/>
      <c r="P574" s="223"/>
      <c r="Q574" s="223"/>
      <c r="R574" s="223"/>
      <c r="S574" s="223"/>
      <c r="T574" s="223"/>
      <c r="U574" s="223"/>
      <c r="V574" s="223"/>
      <c r="W574" s="223"/>
      <c r="X574" s="223"/>
      <c r="Y574" s="223"/>
      <c r="Z574" s="223"/>
      <c r="AA574" s="223"/>
      <c r="AB574" s="223"/>
    </row>
    <row r="575" spans="1:28" ht="15" thickBot="1" x14ac:dyDescent="0.25">
      <c r="A575" s="223"/>
      <c r="B575" s="227"/>
      <c r="C575" s="223"/>
      <c r="D575" s="227"/>
      <c r="E575" s="223"/>
      <c r="F575" s="223"/>
      <c r="G575" s="223"/>
      <c r="H575" s="225"/>
      <c r="I575" s="225"/>
      <c r="J575" s="223"/>
      <c r="K575" s="226"/>
      <c r="L575" s="223"/>
      <c r="M575" s="223"/>
      <c r="N575" s="223"/>
      <c r="O575" s="223"/>
      <c r="P575" s="223"/>
      <c r="Q575" s="223"/>
      <c r="R575" s="223"/>
      <c r="S575" s="223"/>
      <c r="T575" s="223"/>
      <c r="U575" s="223"/>
      <c r="V575" s="223"/>
      <c r="W575" s="223"/>
      <c r="X575" s="223"/>
      <c r="Y575" s="223"/>
      <c r="Z575" s="223"/>
      <c r="AA575" s="223"/>
      <c r="AB575" s="223"/>
    </row>
    <row r="576" spans="1:28" ht="15" thickBot="1" x14ac:dyDescent="0.25">
      <c r="A576" s="223"/>
      <c r="B576" s="227"/>
      <c r="C576" s="223"/>
      <c r="D576" s="227"/>
      <c r="E576" s="223"/>
      <c r="F576" s="223"/>
      <c r="G576" s="223"/>
      <c r="H576" s="225"/>
      <c r="I576" s="225"/>
      <c r="J576" s="223"/>
      <c r="K576" s="226"/>
      <c r="L576" s="223"/>
      <c r="M576" s="223"/>
      <c r="N576" s="223"/>
      <c r="O576" s="223"/>
      <c r="P576" s="223"/>
      <c r="Q576" s="223"/>
      <c r="R576" s="223"/>
      <c r="S576" s="223"/>
      <c r="T576" s="223"/>
      <c r="U576" s="223"/>
      <c r="V576" s="223"/>
      <c r="W576" s="223"/>
      <c r="X576" s="223"/>
      <c r="Y576" s="223"/>
      <c r="Z576" s="223"/>
      <c r="AA576" s="223"/>
      <c r="AB576" s="223"/>
    </row>
    <row r="577" spans="1:28" ht="15" thickBot="1" x14ac:dyDescent="0.25">
      <c r="A577" s="223"/>
      <c r="B577" s="227"/>
      <c r="C577" s="223"/>
      <c r="D577" s="227"/>
      <c r="E577" s="223"/>
      <c r="F577" s="223"/>
      <c r="G577" s="223"/>
      <c r="H577" s="225"/>
      <c r="I577" s="225"/>
      <c r="J577" s="223"/>
      <c r="K577" s="226"/>
      <c r="L577" s="223"/>
      <c r="M577" s="223"/>
      <c r="N577" s="223"/>
      <c r="O577" s="223"/>
      <c r="P577" s="223"/>
      <c r="Q577" s="223"/>
      <c r="R577" s="223"/>
      <c r="S577" s="223"/>
      <c r="T577" s="223"/>
      <c r="U577" s="223"/>
      <c r="V577" s="223"/>
      <c r="W577" s="223"/>
      <c r="X577" s="223"/>
      <c r="Y577" s="223"/>
      <c r="Z577" s="223"/>
      <c r="AA577" s="223"/>
      <c r="AB577" s="223"/>
    </row>
    <row r="578" spans="1:28" ht="15" thickBot="1" x14ac:dyDescent="0.25">
      <c r="A578" s="223"/>
      <c r="B578" s="227"/>
      <c r="C578" s="223"/>
      <c r="D578" s="227"/>
      <c r="E578" s="223"/>
      <c r="F578" s="223"/>
      <c r="G578" s="223"/>
      <c r="H578" s="225"/>
      <c r="I578" s="225"/>
      <c r="J578" s="223"/>
      <c r="K578" s="226"/>
      <c r="L578" s="223"/>
      <c r="M578" s="223"/>
      <c r="N578" s="223"/>
      <c r="O578" s="223"/>
      <c r="P578" s="223"/>
      <c r="Q578" s="223"/>
      <c r="R578" s="223"/>
      <c r="S578" s="223"/>
      <c r="T578" s="223"/>
      <c r="U578" s="223"/>
      <c r="V578" s="223"/>
      <c r="W578" s="223"/>
      <c r="X578" s="223"/>
      <c r="Y578" s="223"/>
      <c r="Z578" s="223"/>
      <c r="AA578" s="223"/>
      <c r="AB578" s="223"/>
    </row>
    <row r="579" spans="1:28" ht="15" thickBot="1" x14ac:dyDescent="0.25">
      <c r="A579" s="223"/>
      <c r="B579" s="227"/>
      <c r="C579" s="223"/>
      <c r="D579" s="227"/>
      <c r="E579" s="223"/>
      <c r="F579" s="223"/>
      <c r="G579" s="223"/>
      <c r="H579" s="225"/>
      <c r="I579" s="225"/>
      <c r="J579" s="223"/>
      <c r="K579" s="226"/>
      <c r="L579" s="223"/>
      <c r="M579" s="223"/>
      <c r="N579" s="223"/>
      <c r="O579" s="223"/>
      <c r="P579" s="223"/>
      <c r="Q579" s="223"/>
      <c r="R579" s="223"/>
      <c r="S579" s="223"/>
      <c r="T579" s="223"/>
      <c r="U579" s="223"/>
      <c r="V579" s="223"/>
      <c r="W579" s="223"/>
      <c r="X579" s="223"/>
      <c r="Y579" s="223"/>
      <c r="Z579" s="223"/>
      <c r="AA579" s="223"/>
      <c r="AB579" s="223"/>
    </row>
    <row r="580" spans="1:28" ht="15" thickBot="1" x14ac:dyDescent="0.25">
      <c r="A580" s="223"/>
      <c r="B580" s="227"/>
      <c r="C580" s="223"/>
      <c r="D580" s="227"/>
      <c r="E580" s="223"/>
      <c r="F580" s="223"/>
      <c r="G580" s="223"/>
      <c r="H580" s="225"/>
      <c r="I580" s="225"/>
      <c r="J580" s="223"/>
      <c r="K580" s="226"/>
      <c r="L580" s="223"/>
      <c r="M580" s="223"/>
      <c r="N580" s="223"/>
      <c r="O580" s="223"/>
      <c r="P580" s="223"/>
      <c r="Q580" s="223"/>
      <c r="R580" s="223"/>
      <c r="S580" s="223"/>
      <c r="T580" s="223"/>
      <c r="U580" s="223"/>
      <c r="V580" s="223"/>
      <c r="W580" s="223"/>
      <c r="X580" s="223"/>
      <c r="Y580" s="223"/>
      <c r="Z580" s="223"/>
      <c r="AA580" s="223"/>
      <c r="AB580" s="223"/>
    </row>
    <row r="581" spans="1:28" ht="15" thickBot="1" x14ac:dyDescent="0.25">
      <c r="A581" s="223"/>
      <c r="B581" s="227"/>
      <c r="C581" s="223"/>
      <c r="D581" s="227"/>
      <c r="E581" s="223"/>
      <c r="F581" s="223"/>
      <c r="G581" s="223"/>
      <c r="H581" s="225"/>
      <c r="I581" s="225"/>
      <c r="J581" s="223"/>
      <c r="K581" s="226"/>
      <c r="L581" s="223"/>
      <c r="M581" s="223"/>
      <c r="N581" s="223"/>
      <c r="O581" s="223"/>
      <c r="P581" s="223"/>
      <c r="Q581" s="223"/>
      <c r="R581" s="223"/>
      <c r="S581" s="223"/>
      <c r="T581" s="223"/>
      <c r="U581" s="223"/>
      <c r="V581" s="223"/>
      <c r="W581" s="223"/>
      <c r="X581" s="223"/>
      <c r="Y581" s="223"/>
      <c r="Z581" s="223"/>
      <c r="AA581" s="223"/>
      <c r="AB581" s="223"/>
    </row>
    <row r="582" spans="1:28" ht="15" thickBot="1" x14ac:dyDescent="0.25">
      <c r="A582" s="223"/>
      <c r="B582" s="227"/>
      <c r="C582" s="223"/>
      <c r="D582" s="227"/>
      <c r="E582" s="223"/>
      <c r="F582" s="223"/>
      <c r="G582" s="223"/>
      <c r="H582" s="225"/>
      <c r="I582" s="225"/>
      <c r="J582" s="223"/>
      <c r="K582" s="226"/>
      <c r="L582" s="223"/>
      <c r="M582" s="223"/>
      <c r="N582" s="223"/>
      <c r="O582" s="223"/>
      <c r="P582" s="223"/>
      <c r="Q582" s="223"/>
      <c r="R582" s="223"/>
      <c r="S582" s="223"/>
      <c r="T582" s="223"/>
      <c r="U582" s="223"/>
      <c r="V582" s="223"/>
      <c r="W582" s="223"/>
      <c r="X582" s="223"/>
      <c r="Y582" s="223"/>
      <c r="Z582" s="223"/>
      <c r="AA582" s="223"/>
      <c r="AB582" s="223"/>
    </row>
    <row r="583" spans="1:28" ht="15" thickBot="1" x14ac:dyDescent="0.25">
      <c r="A583" s="223"/>
      <c r="B583" s="227"/>
      <c r="C583" s="223"/>
      <c r="D583" s="227"/>
      <c r="E583" s="223"/>
      <c r="F583" s="223"/>
      <c r="G583" s="223"/>
      <c r="H583" s="225"/>
      <c r="I583" s="225"/>
      <c r="J583" s="223"/>
      <c r="K583" s="226"/>
      <c r="L583" s="223"/>
      <c r="M583" s="223"/>
      <c r="N583" s="223"/>
      <c r="O583" s="223"/>
      <c r="P583" s="223"/>
      <c r="Q583" s="223"/>
      <c r="R583" s="223"/>
      <c r="S583" s="223"/>
      <c r="T583" s="223"/>
      <c r="U583" s="223"/>
      <c r="V583" s="223"/>
      <c r="W583" s="223"/>
      <c r="X583" s="223"/>
      <c r="Y583" s="223"/>
      <c r="Z583" s="223"/>
      <c r="AA583" s="223"/>
      <c r="AB583" s="223"/>
    </row>
    <row r="584" spans="1:28" ht="15" thickBot="1" x14ac:dyDescent="0.25">
      <c r="A584" s="223"/>
      <c r="B584" s="227"/>
      <c r="C584" s="223"/>
      <c r="D584" s="227"/>
      <c r="E584" s="223"/>
      <c r="F584" s="223"/>
      <c r="G584" s="223"/>
      <c r="H584" s="225"/>
      <c r="I584" s="225"/>
      <c r="J584" s="223"/>
      <c r="K584" s="226"/>
      <c r="L584" s="223"/>
      <c r="M584" s="223"/>
      <c r="N584" s="223"/>
      <c r="O584" s="223"/>
      <c r="P584" s="223"/>
      <c r="Q584" s="223"/>
      <c r="R584" s="223"/>
      <c r="S584" s="223"/>
      <c r="T584" s="223"/>
      <c r="U584" s="223"/>
      <c r="V584" s="223"/>
      <c r="W584" s="223"/>
      <c r="X584" s="223"/>
      <c r="Y584" s="223"/>
      <c r="Z584" s="223"/>
      <c r="AA584" s="223"/>
      <c r="AB584" s="223"/>
    </row>
    <row r="585" spans="1:28" ht="15" thickBot="1" x14ac:dyDescent="0.25">
      <c r="A585" s="223"/>
      <c r="B585" s="227"/>
      <c r="C585" s="223"/>
      <c r="D585" s="227"/>
      <c r="E585" s="223"/>
      <c r="F585" s="223"/>
      <c r="G585" s="223"/>
      <c r="H585" s="225"/>
      <c r="I585" s="225"/>
      <c r="J585" s="223"/>
      <c r="K585" s="226"/>
      <c r="L585" s="223"/>
      <c r="M585" s="223"/>
      <c r="N585" s="223"/>
      <c r="O585" s="223"/>
      <c r="P585" s="223"/>
      <c r="Q585" s="223"/>
      <c r="R585" s="223"/>
      <c r="S585" s="223"/>
      <c r="T585" s="223"/>
      <c r="U585" s="223"/>
      <c r="V585" s="223"/>
      <c r="W585" s="223"/>
      <c r="X585" s="223"/>
      <c r="Y585" s="223"/>
      <c r="Z585" s="223"/>
      <c r="AA585" s="223"/>
      <c r="AB585" s="223"/>
    </row>
    <row r="586" spans="1:28" ht="15" thickBot="1" x14ac:dyDescent="0.25">
      <c r="A586" s="223"/>
      <c r="B586" s="227"/>
      <c r="C586" s="223"/>
      <c r="D586" s="227"/>
      <c r="E586" s="223"/>
      <c r="F586" s="223"/>
      <c r="G586" s="223"/>
      <c r="H586" s="225"/>
      <c r="I586" s="225"/>
      <c r="J586" s="223"/>
      <c r="K586" s="226"/>
      <c r="L586" s="223"/>
      <c r="M586" s="223"/>
      <c r="N586" s="223"/>
      <c r="O586" s="223"/>
      <c r="P586" s="223"/>
      <c r="Q586" s="223"/>
      <c r="R586" s="223"/>
      <c r="S586" s="223"/>
      <c r="T586" s="223"/>
      <c r="U586" s="223"/>
      <c r="V586" s="223"/>
      <c r="W586" s="223"/>
      <c r="X586" s="223"/>
      <c r="Y586" s="223"/>
      <c r="Z586" s="223"/>
      <c r="AA586" s="223"/>
      <c r="AB586" s="223"/>
    </row>
    <row r="587" spans="1:28" ht="15" thickBot="1" x14ac:dyDescent="0.25">
      <c r="A587" s="223"/>
      <c r="B587" s="227"/>
      <c r="C587" s="223"/>
      <c r="D587" s="227"/>
      <c r="E587" s="223"/>
      <c r="F587" s="223"/>
      <c r="G587" s="223"/>
      <c r="H587" s="225"/>
      <c r="I587" s="225"/>
      <c r="J587" s="223"/>
      <c r="K587" s="226"/>
      <c r="L587" s="223"/>
      <c r="M587" s="223"/>
      <c r="N587" s="223"/>
      <c r="O587" s="223"/>
      <c r="P587" s="223"/>
      <c r="Q587" s="223"/>
      <c r="R587" s="223"/>
      <c r="S587" s="223"/>
      <c r="T587" s="223"/>
      <c r="U587" s="223"/>
      <c r="V587" s="223"/>
      <c r="W587" s="223"/>
      <c r="X587" s="223"/>
      <c r="Y587" s="223"/>
      <c r="Z587" s="223"/>
      <c r="AA587" s="223"/>
      <c r="AB587" s="223"/>
    </row>
    <row r="588" spans="1:28" ht="15" thickBot="1" x14ac:dyDescent="0.25">
      <c r="A588" s="223"/>
      <c r="B588" s="227"/>
      <c r="C588" s="223"/>
      <c r="D588" s="227"/>
      <c r="E588" s="223"/>
      <c r="F588" s="223"/>
      <c r="G588" s="223"/>
      <c r="H588" s="225"/>
      <c r="I588" s="225"/>
      <c r="J588" s="223"/>
      <c r="K588" s="226"/>
      <c r="L588" s="223"/>
      <c r="M588" s="223"/>
      <c r="N588" s="223"/>
      <c r="O588" s="223"/>
      <c r="P588" s="223"/>
      <c r="Q588" s="223"/>
      <c r="R588" s="223"/>
      <c r="S588" s="223"/>
      <c r="T588" s="223"/>
      <c r="U588" s="223"/>
      <c r="V588" s="223"/>
      <c r="W588" s="223"/>
      <c r="X588" s="223"/>
      <c r="Y588" s="223"/>
      <c r="Z588" s="223"/>
      <c r="AA588" s="223"/>
      <c r="AB588" s="223"/>
    </row>
    <row r="589" spans="1:28" ht="15" thickBot="1" x14ac:dyDescent="0.25">
      <c r="A589" s="223"/>
      <c r="B589" s="227"/>
      <c r="C589" s="223"/>
      <c r="D589" s="227"/>
      <c r="E589" s="223"/>
      <c r="F589" s="223"/>
      <c r="G589" s="223"/>
      <c r="H589" s="225"/>
      <c r="I589" s="225"/>
      <c r="J589" s="223"/>
      <c r="K589" s="226"/>
      <c r="L589" s="223"/>
      <c r="M589" s="223"/>
      <c r="N589" s="223"/>
      <c r="O589" s="223"/>
      <c r="P589" s="223"/>
      <c r="Q589" s="223"/>
      <c r="R589" s="223"/>
      <c r="S589" s="223"/>
      <c r="T589" s="223"/>
      <c r="U589" s="223"/>
      <c r="V589" s="223"/>
      <c r="W589" s="223"/>
      <c r="X589" s="223"/>
      <c r="Y589" s="223"/>
      <c r="Z589" s="223"/>
      <c r="AA589" s="223"/>
      <c r="AB589" s="223"/>
    </row>
    <row r="590" spans="1:28" ht="15" thickBot="1" x14ac:dyDescent="0.25">
      <c r="A590" s="223"/>
      <c r="B590" s="227"/>
      <c r="C590" s="223"/>
      <c r="D590" s="227"/>
      <c r="E590" s="223"/>
      <c r="F590" s="223"/>
      <c r="G590" s="223"/>
      <c r="H590" s="225"/>
      <c r="I590" s="225"/>
      <c r="J590" s="223"/>
      <c r="K590" s="226"/>
      <c r="L590" s="223"/>
      <c r="M590" s="223"/>
      <c r="N590" s="223"/>
      <c r="O590" s="223"/>
      <c r="P590" s="223"/>
      <c r="Q590" s="223"/>
      <c r="R590" s="223"/>
      <c r="S590" s="223"/>
      <c r="T590" s="223"/>
      <c r="U590" s="223"/>
      <c r="V590" s="223"/>
      <c r="W590" s="223"/>
      <c r="X590" s="223"/>
      <c r="Y590" s="223"/>
      <c r="Z590" s="223"/>
      <c r="AA590" s="223"/>
      <c r="AB590" s="223"/>
    </row>
    <row r="591" spans="1:28" ht="15" thickBot="1" x14ac:dyDescent="0.25">
      <c r="A591" s="223"/>
      <c r="B591" s="227"/>
      <c r="C591" s="223"/>
      <c r="D591" s="227"/>
      <c r="E591" s="223"/>
      <c r="F591" s="223"/>
      <c r="G591" s="223"/>
      <c r="H591" s="225"/>
      <c r="I591" s="225"/>
      <c r="J591" s="223"/>
      <c r="K591" s="226"/>
      <c r="L591" s="223"/>
      <c r="M591" s="223"/>
      <c r="N591" s="223"/>
      <c r="O591" s="223"/>
      <c r="P591" s="223"/>
      <c r="Q591" s="223"/>
      <c r="R591" s="223"/>
      <c r="S591" s="223"/>
      <c r="T591" s="223"/>
      <c r="U591" s="223"/>
      <c r="V591" s="223"/>
      <c r="W591" s="223"/>
      <c r="X591" s="223"/>
      <c r="Y591" s="223"/>
      <c r="Z591" s="223"/>
      <c r="AA591" s="223"/>
      <c r="AB591" s="223"/>
    </row>
    <row r="592" spans="1:28" ht="15" thickBot="1" x14ac:dyDescent="0.25">
      <c r="A592" s="223"/>
      <c r="B592" s="227"/>
      <c r="C592" s="223"/>
      <c r="D592" s="227"/>
      <c r="E592" s="223"/>
      <c r="F592" s="223"/>
      <c r="G592" s="223"/>
      <c r="H592" s="225"/>
      <c r="I592" s="225"/>
      <c r="J592" s="223"/>
      <c r="K592" s="226"/>
      <c r="L592" s="223"/>
      <c r="M592" s="223"/>
      <c r="N592" s="223"/>
      <c r="O592" s="223"/>
      <c r="P592" s="223"/>
      <c r="Q592" s="223"/>
      <c r="R592" s="223"/>
      <c r="S592" s="223"/>
      <c r="T592" s="223"/>
      <c r="U592" s="223"/>
      <c r="V592" s="223"/>
      <c r="W592" s="223"/>
      <c r="X592" s="223"/>
      <c r="Y592" s="223"/>
      <c r="Z592" s="223"/>
      <c r="AA592" s="223"/>
      <c r="AB592" s="223"/>
    </row>
    <row r="593" spans="1:28" ht="15" thickBot="1" x14ac:dyDescent="0.25">
      <c r="A593" s="223"/>
      <c r="B593" s="227"/>
      <c r="C593" s="223"/>
      <c r="D593" s="227"/>
      <c r="E593" s="223"/>
      <c r="F593" s="223"/>
      <c r="G593" s="223"/>
      <c r="H593" s="225"/>
      <c r="I593" s="225"/>
      <c r="J593" s="223"/>
      <c r="K593" s="226"/>
      <c r="L593" s="223"/>
      <c r="M593" s="223"/>
      <c r="N593" s="223"/>
      <c r="O593" s="223"/>
      <c r="P593" s="223"/>
      <c r="Q593" s="223"/>
      <c r="R593" s="223"/>
      <c r="S593" s="223"/>
      <c r="T593" s="223"/>
      <c r="U593" s="223"/>
      <c r="V593" s="223"/>
      <c r="W593" s="223"/>
      <c r="X593" s="223"/>
      <c r="Y593" s="223"/>
      <c r="Z593" s="223"/>
      <c r="AA593" s="223"/>
      <c r="AB593" s="223"/>
    </row>
    <row r="594" spans="1:28" ht="15" thickBot="1" x14ac:dyDescent="0.25">
      <c r="A594" s="223"/>
      <c r="B594" s="227"/>
      <c r="C594" s="223"/>
      <c r="D594" s="227"/>
      <c r="E594" s="223"/>
      <c r="F594" s="223"/>
      <c r="G594" s="223"/>
      <c r="H594" s="225"/>
      <c r="I594" s="225"/>
      <c r="J594" s="223"/>
      <c r="K594" s="226"/>
      <c r="L594" s="223"/>
      <c r="M594" s="223"/>
      <c r="N594" s="223"/>
      <c r="O594" s="223"/>
      <c r="P594" s="223"/>
      <c r="Q594" s="223"/>
      <c r="R594" s="223"/>
      <c r="S594" s="223"/>
      <c r="T594" s="223"/>
      <c r="U594" s="223"/>
      <c r="V594" s="223"/>
      <c r="W594" s="223"/>
      <c r="X594" s="223"/>
      <c r="Y594" s="223"/>
      <c r="Z594" s="223"/>
      <c r="AA594" s="223"/>
      <c r="AB594" s="223"/>
    </row>
    <row r="595" spans="1:28" ht="15" thickBot="1" x14ac:dyDescent="0.25">
      <c r="A595" s="223"/>
      <c r="B595" s="227"/>
      <c r="C595" s="223"/>
      <c r="D595" s="227"/>
      <c r="E595" s="223"/>
      <c r="F595" s="223"/>
      <c r="G595" s="223"/>
      <c r="H595" s="225"/>
      <c r="I595" s="225"/>
      <c r="J595" s="223"/>
      <c r="K595" s="226"/>
      <c r="L595" s="223"/>
      <c r="M595" s="223"/>
      <c r="N595" s="223"/>
      <c r="O595" s="223"/>
      <c r="P595" s="223"/>
      <c r="Q595" s="223"/>
      <c r="R595" s="223"/>
      <c r="S595" s="223"/>
      <c r="T595" s="223"/>
      <c r="U595" s="223"/>
      <c r="V595" s="223"/>
      <c r="W595" s="223"/>
      <c r="X595" s="223"/>
      <c r="Y595" s="223"/>
      <c r="Z595" s="223"/>
      <c r="AA595" s="223"/>
      <c r="AB595" s="223"/>
    </row>
    <row r="596" spans="1:28" ht="15" thickBot="1" x14ac:dyDescent="0.25">
      <c r="A596" s="223"/>
      <c r="B596" s="227"/>
      <c r="C596" s="223"/>
      <c r="D596" s="227"/>
      <c r="E596" s="223"/>
      <c r="F596" s="223"/>
      <c r="G596" s="223"/>
      <c r="H596" s="225"/>
      <c r="I596" s="225"/>
      <c r="J596" s="223"/>
      <c r="K596" s="226"/>
      <c r="L596" s="223"/>
      <c r="M596" s="223"/>
      <c r="N596" s="223"/>
      <c r="O596" s="223"/>
      <c r="P596" s="223"/>
      <c r="Q596" s="223"/>
      <c r="R596" s="223"/>
      <c r="S596" s="223"/>
      <c r="T596" s="223"/>
      <c r="U596" s="223"/>
      <c r="V596" s="223"/>
      <c r="W596" s="223"/>
      <c r="X596" s="223"/>
      <c r="Y596" s="223"/>
      <c r="Z596" s="223"/>
      <c r="AA596" s="223"/>
      <c r="AB596" s="223"/>
    </row>
    <row r="597" spans="1:28" ht="15" thickBot="1" x14ac:dyDescent="0.25">
      <c r="A597" s="223"/>
      <c r="B597" s="227"/>
      <c r="C597" s="223"/>
      <c r="D597" s="227"/>
      <c r="E597" s="223"/>
      <c r="F597" s="223"/>
      <c r="G597" s="223"/>
      <c r="H597" s="225"/>
      <c r="I597" s="225"/>
      <c r="J597" s="223"/>
      <c r="K597" s="226"/>
      <c r="L597" s="223"/>
      <c r="M597" s="223"/>
      <c r="N597" s="223"/>
      <c r="O597" s="223"/>
      <c r="P597" s="223"/>
      <c r="Q597" s="223"/>
      <c r="R597" s="223"/>
      <c r="S597" s="223"/>
      <c r="T597" s="223"/>
      <c r="U597" s="223"/>
      <c r="V597" s="223"/>
      <c r="W597" s="223"/>
      <c r="X597" s="223"/>
      <c r="Y597" s="223"/>
      <c r="Z597" s="223"/>
      <c r="AA597" s="223"/>
      <c r="AB597" s="223"/>
    </row>
    <row r="598" spans="1:28" ht="15" thickBot="1" x14ac:dyDescent="0.25">
      <c r="A598" s="223"/>
      <c r="B598" s="227"/>
      <c r="C598" s="223"/>
      <c r="D598" s="227"/>
      <c r="E598" s="223"/>
      <c r="F598" s="223"/>
      <c r="G598" s="223"/>
      <c r="H598" s="225"/>
      <c r="I598" s="225"/>
      <c r="J598" s="223"/>
      <c r="K598" s="226"/>
      <c r="L598" s="223"/>
      <c r="M598" s="223"/>
      <c r="N598" s="223"/>
      <c r="O598" s="223"/>
      <c r="P598" s="223"/>
      <c r="Q598" s="223"/>
      <c r="R598" s="223"/>
      <c r="S598" s="223"/>
      <c r="T598" s="223"/>
      <c r="U598" s="223"/>
      <c r="V598" s="223"/>
      <c r="W598" s="223"/>
      <c r="X598" s="223"/>
      <c r="Y598" s="223"/>
      <c r="Z598" s="223"/>
      <c r="AA598" s="223"/>
      <c r="AB598" s="223"/>
    </row>
    <row r="599" spans="1:28" ht="15" thickBot="1" x14ac:dyDescent="0.25">
      <c r="A599" s="223"/>
      <c r="B599" s="227"/>
      <c r="C599" s="223"/>
      <c r="D599" s="227"/>
      <c r="E599" s="223"/>
      <c r="F599" s="223"/>
      <c r="G599" s="223"/>
      <c r="H599" s="225"/>
      <c r="I599" s="225"/>
      <c r="J599" s="223"/>
      <c r="K599" s="226"/>
      <c r="L599" s="223"/>
      <c r="M599" s="223"/>
      <c r="N599" s="223"/>
      <c r="O599" s="223"/>
      <c r="P599" s="223"/>
      <c r="Q599" s="223"/>
      <c r="R599" s="223"/>
      <c r="S599" s="223"/>
      <c r="T599" s="223"/>
      <c r="U599" s="223"/>
      <c r="V599" s="223"/>
      <c r="W599" s="223"/>
      <c r="X599" s="223"/>
      <c r="Y599" s="223"/>
      <c r="Z599" s="223"/>
      <c r="AA599" s="223"/>
      <c r="AB599" s="223"/>
    </row>
    <row r="600" spans="1:28" ht="15" thickBot="1" x14ac:dyDescent="0.25">
      <c r="A600" s="223"/>
      <c r="B600" s="227"/>
      <c r="C600" s="223"/>
      <c r="D600" s="227"/>
      <c r="E600" s="223"/>
      <c r="F600" s="223"/>
      <c r="G600" s="223"/>
      <c r="H600" s="225"/>
      <c r="I600" s="225"/>
      <c r="J600" s="223"/>
      <c r="K600" s="226"/>
      <c r="L600" s="223"/>
      <c r="M600" s="223"/>
      <c r="N600" s="223"/>
      <c r="O600" s="223"/>
      <c r="P600" s="223"/>
      <c r="Q600" s="223"/>
      <c r="R600" s="223"/>
      <c r="S600" s="223"/>
      <c r="T600" s="223"/>
      <c r="U600" s="223"/>
      <c r="V600" s="223"/>
      <c r="W600" s="223"/>
      <c r="X600" s="223"/>
      <c r="Y600" s="223"/>
      <c r="Z600" s="223"/>
      <c r="AA600" s="223"/>
      <c r="AB600" s="223"/>
    </row>
    <row r="601" spans="1:28" ht="15" thickBot="1" x14ac:dyDescent="0.25">
      <c r="A601" s="223"/>
      <c r="B601" s="227"/>
      <c r="C601" s="223"/>
      <c r="D601" s="227"/>
      <c r="E601" s="223"/>
      <c r="F601" s="223"/>
      <c r="G601" s="223"/>
      <c r="H601" s="225"/>
      <c r="I601" s="225"/>
      <c r="J601" s="223"/>
      <c r="K601" s="226"/>
      <c r="L601" s="223"/>
      <c r="M601" s="223"/>
      <c r="N601" s="223"/>
      <c r="O601" s="223"/>
      <c r="P601" s="223"/>
      <c r="Q601" s="223"/>
      <c r="R601" s="223"/>
      <c r="S601" s="223"/>
      <c r="T601" s="223"/>
      <c r="U601" s="223"/>
      <c r="V601" s="223"/>
      <c r="W601" s="223"/>
      <c r="X601" s="223"/>
      <c r="Y601" s="223"/>
      <c r="Z601" s="223"/>
      <c r="AA601" s="223"/>
      <c r="AB601" s="223"/>
    </row>
    <row r="602" spans="1:28" ht="15" thickBot="1" x14ac:dyDescent="0.25">
      <c r="A602" s="223"/>
      <c r="B602" s="227"/>
      <c r="C602" s="223"/>
      <c r="D602" s="227"/>
      <c r="E602" s="223"/>
      <c r="F602" s="223"/>
      <c r="G602" s="223"/>
      <c r="H602" s="225"/>
      <c r="I602" s="225"/>
      <c r="J602" s="223"/>
      <c r="K602" s="226"/>
      <c r="L602" s="223"/>
      <c r="M602" s="223"/>
      <c r="N602" s="223"/>
      <c r="O602" s="223"/>
      <c r="P602" s="223"/>
      <c r="Q602" s="223"/>
      <c r="R602" s="223"/>
      <c r="S602" s="223"/>
      <c r="T602" s="223"/>
      <c r="U602" s="223"/>
      <c r="V602" s="223"/>
      <c r="W602" s="223"/>
      <c r="X602" s="223"/>
      <c r="Y602" s="223"/>
      <c r="Z602" s="223"/>
      <c r="AA602" s="223"/>
      <c r="AB602" s="223"/>
    </row>
    <row r="603" spans="1:28" ht="15" thickBot="1" x14ac:dyDescent="0.25">
      <c r="A603" s="223"/>
      <c r="B603" s="227"/>
      <c r="C603" s="223"/>
      <c r="D603" s="227"/>
      <c r="E603" s="223"/>
      <c r="F603" s="223"/>
      <c r="G603" s="223"/>
      <c r="H603" s="225"/>
      <c r="I603" s="225"/>
      <c r="J603" s="223"/>
      <c r="K603" s="226"/>
      <c r="L603" s="223"/>
      <c r="M603" s="223"/>
      <c r="N603" s="223"/>
      <c r="O603" s="223"/>
      <c r="P603" s="223"/>
      <c r="Q603" s="223"/>
      <c r="R603" s="223"/>
      <c r="S603" s="223"/>
      <c r="T603" s="223"/>
      <c r="U603" s="223"/>
      <c r="V603" s="223"/>
      <c r="W603" s="223"/>
      <c r="X603" s="223"/>
      <c r="Y603" s="223"/>
      <c r="Z603" s="223"/>
      <c r="AA603" s="223"/>
      <c r="AB603" s="223"/>
    </row>
    <row r="604" spans="1:28" ht="15" thickBot="1" x14ac:dyDescent="0.25">
      <c r="A604" s="223"/>
      <c r="B604" s="227"/>
      <c r="C604" s="223"/>
      <c r="D604" s="227"/>
      <c r="E604" s="223"/>
      <c r="F604" s="223"/>
      <c r="G604" s="223"/>
      <c r="H604" s="225"/>
      <c r="I604" s="225"/>
      <c r="J604" s="223"/>
      <c r="K604" s="226"/>
      <c r="L604" s="223"/>
      <c r="M604" s="223"/>
      <c r="N604" s="223"/>
      <c r="O604" s="223"/>
      <c r="P604" s="223"/>
      <c r="Q604" s="223"/>
      <c r="R604" s="223"/>
      <c r="S604" s="223"/>
      <c r="T604" s="223"/>
      <c r="U604" s="223"/>
      <c r="V604" s="223"/>
      <c r="W604" s="223"/>
      <c r="X604" s="223"/>
      <c r="Y604" s="223"/>
      <c r="Z604" s="223"/>
      <c r="AA604" s="223"/>
      <c r="AB604" s="223"/>
    </row>
    <row r="605" spans="1:28" ht="15" thickBot="1" x14ac:dyDescent="0.25">
      <c r="A605" s="223"/>
      <c r="B605" s="227"/>
      <c r="C605" s="223"/>
      <c r="D605" s="227"/>
      <c r="E605" s="223"/>
      <c r="F605" s="223"/>
      <c r="G605" s="223"/>
      <c r="H605" s="225"/>
      <c r="I605" s="225"/>
      <c r="J605" s="223"/>
      <c r="K605" s="226"/>
      <c r="L605" s="223"/>
      <c r="M605" s="223"/>
      <c r="N605" s="223"/>
      <c r="O605" s="223"/>
      <c r="P605" s="223"/>
      <c r="Q605" s="223"/>
      <c r="R605" s="223"/>
      <c r="S605" s="223"/>
      <c r="T605" s="223"/>
      <c r="U605" s="223"/>
      <c r="V605" s="223"/>
      <c r="W605" s="223"/>
      <c r="X605" s="223"/>
      <c r="Y605" s="223"/>
      <c r="Z605" s="223"/>
      <c r="AA605" s="223"/>
      <c r="AB605" s="223"/>
    </row>
    <row r="606" spans="1:28" ht="15" thickBot="1" x14ac:dyDescent="0.25">
      <c r="A606" s="223"/>
      <c r="B606" s="227"/>
      <c r="C606" s="223"/>
      <c r="D606" s="227"/>
      <c r="E606" s="223"/>
      <c r="F606" s="223"/>
      <c r="G606" s="223"/>
      <c r="H606" s="225"/>
      <c r="I606" s="225"/>
      <c r="J606" s="223"/>
      <c r="K606" s="226"/>
      <c r="L606" s="223"/>
      <c r="M606" s="223"/>
      <c r="N606" s="223"/>
      <c r="O606" s="223"/>
      <c r="P606" s="223"/>
      <c r="Q606" s="223"/>
      <c r="R606" s="223"/>
      <c r="S606" s="223"/>
      <c r="T606" s="223"/>
      <c r="U606" s="223"/>
      <c r="V606" s="223"/>
      <c r="W606" s="223"/>
      <c r="X606" s="223"/>
      <c r="Y606" s="223"/>
      <c r="Z606" s="223"/>
      <c r="AA606" s="223"/>
      <c r="AB606" s="223"/>
    </row>
    <row r="607" spans="1:28" ht="15" thickBot="1" x14ac:dyDescent="0.25">
      <c r="A607" s="223"/>
      <c r="B607" s="227"/>
      <c r="C607" s="223"/>
      <c r="D607" s="227"/>
      <c r="E607" s="223"/>
      <c r="F607" s="223"/>
      <c r="G607" s="223"/>
      <c r="H607" s="225"/>
      <c r="I607" s="225"/>
      <c r="J607" s="223"/>
      <c r="K607" s="226"/>
      <c r="L607" s="223"/>
      <c r="M607" s="223"/>
      <c r="N607" s="223"/>
      <c r="O607" s="223"/>
      <c r="P607" s="223"/>
      <c r="Q607" s="223"/>
      <c r="R607" s="223"/>
      <c r="S607" s="223"/>
      <c r="T607" s="223"/>
      <c r="U607" s="223"/>
      <c r="V607" s="223"/>
      <c r="W607" s="223"/>
      <c r="X607" s="223"/>
      <c r="Y607" s="223"/>
      <c r="Z607" s="223"/>
      <c r="AA607" s="223"/>
      <c r="AB607" s="223"/>
    </row>
    <row r="608" spans="1:28" ht="15" thickBot="1" x14ac:dyDescent="0.25">
      <c r="A608" s="223"/>
      <c r="B608" s="227"/>
      <c r="C608" s="223"/>
      <c r="D608" s="227"/>
      <c r="E608" s="223"/>
      <c r="F608" s="223"/>
      <c r="G608" s="223"/>
      <c r="H608" s="225"/>
      <c r="I608" s="225"/>
      <c r="J608" s="223"/>
      <c r="K608" s="226"/>
      <c r="L608" s="223"/>
      <c r="M608" s="223"/>
      <c r="N608" s="223"/>
      <c r="O608" s="223"/>
      <c r="P608" s="223"/>
      <c r="Q608" s="223"/>
      <c r="R608" s="223"/>
      <c r="S608" s="223"/>
      <c r="T608" s="223"/>
      <c r="U608" s="223"/>
      <c r="V608" s="223"/>
      <c r="W608" s="223"/>
      <c r="X608" s="223"/>
      <c r="Y608" s="223"/>
      <c r="Z608" s="223"/>
      <c r="AA608" s="223"/>
      <c r="AB608" s="223"/>
    </row>
    <row r="609" spans="1:28" ht="15" thickBot="1" x14ac:dyDescent="0.25">
      <c r="A609" s="223"/>
      <c r="B609" s="227"/>
      <c r="C609" s="223"/>
      <c r="D609" s="227"/>
      <c r="E609" s="223"/>
      <c r="F609" s="223"/>
      <c r="G609" s="223"/>
      <c r="H609" s="225"/>
      <c r="I609" s="225"/>
      <c r="J609" s="223"/>
      <c r="K609" s="226"/>
      <c r="L609" s="223"/>
      <c r="M609" s="223"/>
      <c r="N609" s="223"/>
      <c r="O609" s="223"/>
      <c r="P609" s="223"/>
      <c r="Q609" s="223"/>
      <c r="R609" s="223"/>
      <c r="S609" s="223"/>
      <c r="T609" s="223"/>
      <c r="U609" s="223"/>
      <c r="V609" s="223"/>
      <c r="W609" s="223"/>
      <c r="X609" s="223"/>
      <c r="Y609" s="223"/>
      <c r="Z609" s="223"/>
      <c r="AA609" s="223"/>
      <c r="AB609" s="223"/>
    </row>
    <row r="610" spans="1:28" ht="15" thickBot="1" x14ac:dyDescent="0.25">
      <c r="A610" s="223"/>
      <c r="B610" s="227"/>
      <c r="C610" s="223"/>
      <c r="D610" s="227"/>
      <c r="E610" s="223"/>
      <c r="F610" s="223"/>
      <c r="G610" s="223"/>
      <c r="H610" s="225"/>
      <c r="I610" s="225"/>
      <c r="J610" s="223"/>
      <c r="K610" s="226"/>
      <c r="L610" s="223"/>
      <c r="M610" s="223"/>
      <c r="N610" s="223"/>
      <c r="O610" s="223"/>
      <c r="P610" s="223"/>
      <c r="Q610" s="223"/>
      <c r="R610" s="223"/>
      <c r="S610" s="223"/>
      <c r="T610" s="223"/>
      <c r="U610" s="223"/>
      <c r="V610" s="223"/>
      <c r="W610" s="223"/>
      <c r="X610" s="223"/>
      <c r="Y610" s="223"/>
      <c r="Z610" s="223"/>
      <c r="AA610" s="223"/>
      <c r="AB610" s="223"/>
    </row>
    <row r="611" spans="1:28" ht="15" thickBot="1" x14ac:dyDescent="0.25">
      <c r="A611" s="223"/>
      <c r="B611" s="227"/>
      <c r="C611" s="223"/>
      <c r="D611" s="227"/>
      <c r="E611" s="223"/>
      <c r="F611" s="223"/>
      <c r="G611" s="223"/>
      <c r="H611" s="225"/>
      <c r="I611" s="225"/>
      <c r="J611" s="223"/>
      <c r="K611" s="226"/>
      <c r="L611" s="223"/>
      <c r="M611" s="223"/>
      <c r="N611" s="223"/>
      <c r="O611" s="223"/>
      <c r="P611" s="223"/>
      <c r="Q611" s="223"/>
      <c r="R611" s="223"/>
      <c r="S611" s="223"/>
      <c r="T611" s="223"/>
      <c r="U611" s="223"/>
      <c r="V611" s="223"/>
      <c r="W611" s="223"/>
      <c r="X611" s="223"/>
      <c r="Y611" s="223"/>
      <c r="Z611" s="223"/>
      <c r="AA611" s="223"/>
      <c r="AB611" s="223"/>
    </row>
    <row r="612" spans="1:28" ht="15" thickBot="1" x14ac:dyDescent="0.25">
      <c r="A612" s="223"/>
      <c r="B612" s="227"/>
      <c r="C612" s="223"/>
      <c r="D612" s="227"/>
      <c r="E612" s="223"/>
      <c r="F612" s="223"/>
      <c r="G612" s="223"/>
      <c r="H612" s="225"/>
      <c r="I612" s="225"/>
      <c r="J612" s="223"/>
      <c r="K612" s="226"/>
      <c r="L612" s="223"/>
      <c r="M612" s="223"/>
      <c r="N612" s="223"/>
      <c r="O612" s="223"/>
      <c r="P612" s="223"/>
      <c r="Q612" s="223"/>
      <c r="R612" s="223"/>
      <c r="S612" s="223"/>
      <c r="T612" s="223"/>
      <c r="U612" s="223"/>
      <c r="V612" s="223"/>
      <c r="W612" s="223"/>
      <c r="X612" s="223"/>
      <c r="Y612" s="223"/>
      <c r="Z612" s="223"/>
      <c r="AA612" s="223"/>
      <c r="AB612" s="223"/>
    </row>
    <row r="613" spans="1:28" ht="15" thickBot="1" x14ac:dyDescent="0.25">
      <c r="A613" s="223"/>
      <c r="B613" s="227"/>
      <c r="C613" s="223"/>
      <c r="D613" s="227"/>
      <c r="E613" s="223"/>
      <c r="F613" s="223"/>
      <c r="G613" s="223"/>
      <c r="H613" s="225"/>
      <c r="I613" s="225"/>
      <c r="J613" s="223"/>
      <c r="K613" s="226"/>
      <c r="L613" s="223"/>
      <c r="M613" s="223"/>
      <c r="N613" s="223"/>
      <c r="O613" s="223"/>
      <c r="P613" s="223"/>
      <c r="Q613" s="223"/>
      <c r="R613" s="223"/>
      <c r="S613" s="223"/>
      <c r="T613" s="223"/>
      <c r="U613" s="223"/>
      <c r="V613" s="223"/>
      <c r="W613" s="223"/>
      <c r="X613" s="223"/>
      <c r="Y613" s="223"/>
      <c r="Z613" s="223"/>
      <c r="AA613" s="223"/>
      <c r="AB613" s="223"/>
    </row>
    <row r="614" spans="1:28" ht="15" thickBot="1" x14ac:dyDescent="0.25">
      <c r="A614" s="223"/>
      <c r="B614" s="227"/>
      <c r="C614" s="223"/>
      <c r="D614" s="227"/>
      <c r="E614" s="223"/>
      <c r="F614" s="223"/>
      <c r="G614" s="223"/>
      <c r="H614" s="225"/>
      <c r="I614" s="225"/>
      <c r="J614" s="223"/>
      <c r="K614" s="226"/>
      <c r="L614" s="223"/>
      <c r="M614" s="223"/>
      <c r="N614" s="223"/>
      <c r="O614" s="223"/>
      <c r="P614" s="223"/>
      <c r="Q614" s="223"/>
      <c r="R614" s="223"/>
      <c r="S614" s="223"/>
      <c r="T614" s="223"/>
      <c r="U614" s="223"/>
      <c r="V614" s="223"/>
      <c r="W614" s="223"/>
      <c r="X614" s="223"/>
      <c r="Y614" s="223"/>
      <c r="Z614" s="223"/>
      <c r="AA614" s="223"/>
      <c r="AB614" s="223"/>
    </row>
    <row r="615" spans="1:28" ht="15" thickBot="1" x14ac:dyDescent="0.25">
      <c r="A615" s="223"/>
      <c r="B615" s="227"/>
      <c r="C615" s="223"/>
      <c r="D615" s="227"/>
      <c r="E615" s="223"/>
      <c r="F615" s="223"/>
      <c r="G615" s="223"/>
      <c r="H615" s="225"/>
      <c r="I615" s="225"/>
      <c r="J615" s="223"/>
      <c r="K615" s="226"/>
      <c r="L615" s="223"/>
      <c r="M615" s="223"/>
      <c r="N615" s="223"/>
      <c r="O615" s="223"/>
      <c r="P615" s="223"/>
      <c r="Q615" s="223"/>
      <c r="R615" s="223"/>
      <c r="S615" s="223"/>
      <c r="T615" s="223"/>
      <c r="U615" s="223"/>
      <c r="V615" s="223"/>
      <c r="W615" s="223"/>
      <c r="X615" s="223"/>
      <c r="Y615" s="223"/>
      <c r="Z615" s="223"/>
      <c r="AA615" s="223"/>
      <c r="AB615" s="223"/>
    </row>
    <row r="616" spans="1:28" ht="15" thickBot="1" x14ac:dyDescent="0.25">
      <c r="A616" s="223"/>
      <c r="B616" s="227"/>
      <c r="C616" s="223"/>
      <c r="D616" s="227"/>
      <c r="E616" s="223"/>
      <c r="F616" s="223"/>
      <c r="G616" s="223"/>
      <c r="H616" s="225"/>
      <c r="I616" s="225"/>
      <c r="J616" s="223"/>
      <c r="K616" s="226"/>
      <c r="L616" s="223"/>
      <c r="M616" s="223"/>
      <c r="N616" s="223"/>
      <c r="O616" s="223"/>
      <c r="P616" s="223"/>
      <c r="Q616" s="223"/>
      <c r="R616" s="223"/>
      <c r="S616" s="223"/>
      <c r="T616" s="223"/>
      <c r="U616" s="223"/>
      <c r="V616" s="223"/>
      <c r="W616" s="223"/>
      <c r="X616" s="223"/>
      <c r="Y616" s="223"/>
      <c r="Z616" s="223"/>
      <c r="AA616" s="223"/>
      <c r="AB616" s="223"/>
    </row>
    <row r="617" spans="1:28" ht="15" thickBot="1" x14ac:dyDescent="0.25">
      <c r="A617" s="223"/>
      <c r="B617" s="227"/>
      <c r="C617" s="223"/>
      <c r="D617" s="227"/>
      <c r="E617" s="223"/>
      <c r="F617" s="223"/>
      <c r="G617" s="223"/>
      <c r="H617" s="225"/>
      <c r="I617" s="225"/>
      <c r="J617" s="223"/>
      <c r="K617" s="226"/>
      <c r="L617" s="223"/>
      <c r="M617" s="223"/>
      <c r="N617" s="223"/>
      <c r="O617" s="223"/>
      <c r="P617" s="223"/>
      <c r="Q617" s="223"/>
      <c r="R617" s="223"/>
      <c r="S617" s="223"/>
      <c r="T617" s="223"/>
      <c r="U617" s="223"/>
      <c r="V617" s="223"/>
      <c r="W617" s="223"/>
      <c r="X617" s="223"/>
      <c r="Y617" s="223"/>
      <c r="Z617" s="223"/>
      <c r="AA617" s="223"/>
      <c r="AB617" s="223"/>
    </row>
    <row r="618" spans="1:28" ht="15" thickBot="1" x14ac:dyDescent="0.25">
      <c r="A618" s="223"/>
      <c r="B618" s="227"/>
      <c r="C618" s="223"/>
      <c r="D618" s="227"/>
      <c r="E618" s="223"/>
      <c r="F618" s="223"/>
      <c r="G618" s="223"/>
      <c r="H618" s="225"/>
      <c r="I618" s="225"/>
      <c r="J618" s="223"/>
      <c r="K618" s="226"/>
      <c r="L618" s="223"/>
      <c r="M618" s="223"/>
      <c r="N618" s="223"/>
      <c r="O618" s="223"/>
      <c r="P618" s="223"/>
      <c r="Q618" s="223"/>
      <c r="R618" s="223"/>
      <c r="S618" s="223"/>
      <c r="T618" s="223"/>
      <c r="U618" s="223"/>
      <c r="V618" s="223"/>
      <c r="W618" s="223"/>
      <c r="X618" s="223"/>
      <c r="Y618" s="223"/>
      <c r="Z618" s="223"/>
      <c r="AA618" s="223"/>
      <c r="AB618" s="223"/>
    </row>
    <row r="619" spans="1:28" ht="15" thickBot="1" x14ac:dyDescent="0.25">
      <c r="A619" s="223"/>
      <c r="B619" s="227"/>
      <c r="C619" s="223"/>
      <c r="D619" s="227"/>
      <c r="E619" s="223"/>
      <c r="F619" s="223"/>
      <c r="G619" s="223"/>
      <c r="H619" s="225"/>
      <c r="I619" s="225"/>
      <c r="J619" s="223"/>
      <c r="K619" s="226"/>
      <c r="L619" s="223"/>
      <c r="M619" s="223"/>
      <c r="N619" s="223"/>
      <c r="O619" s="223"/>
      <c r="P619" s="223"/>
      <c r="Q619" s="223"/>
      <c r="R619" s="223"/>
      <c r="S619" s="223"/>
      <c r="T619" s="223"/>
      <c r="U619" s="223"/>
      <c r="V619" s="223"/>
      <c r="W619" s="223"/>
      <c r="X619" s="223"/>
      <c r="Y619" s="223"/>
      <c r="Z619" s="223"/>
      <c r="AA619" s="223"/>
      <c r="AB619" s="223"/>
    </row>
    <row r="620" spans="1:28" ht="15" thickBot="1" x14ac:dyDescent="0.25">
      <c r="A620" s="223"/>
      <c r="B620" s="227"/>
      <c r="C620" s="223"/>
      <c r="D620" s="227"/>
      <c r="E620" s="223"/>
      <c r="F620" s="223"/>
      <c r="G620" s="223"/>
      <c r="H620" s="225"/>
      <c r="I620" s="225"/>
      <c r="J620" s="223"/>
      <c r="K620" s="226"/>
      <c r="L620" s="223"/>
      <c r="M620" s="223"/>
      <c r="N620" s="223"/>
      <c r="O620" s="223"/>
      <c r="P620" s="223"/>
      <c r="Q620" s="223"/>
      <c r="R620" s="223"/>
      <c r="S620" s="223"/>
      <c r="T620" s="223"/>
      <c r="U620" s="223"/>
      <c r="V620" s="223"/>
      <c r="W620" s="223"/>
      <c r="X620" s="223"/>
      <c r="Y620" s="223"/>
      <c r="Z620" s="223"/>
      <c r="AA620" s="223"/>
      <c r="AB620" s="223"/>
    </row>
    <row r="621" spans="1:28" ht="15" thickBot="1" x14ac:dyDescent="0.25">
      <c r="A621" s="223"/>
      <c r="B621" s="227"/>
      <c r="C621" s="223"/>
      <c r="D621" s="227"/>
      <c r="E621" s="223"/>
      <c r="F621" s="223"/>
      <c r="G621" s="223"/>
      <c r="H621" s="225"/>
      <c r="I621" s="225"/>
      <c r="J621" s="223"/>
      <c r="K621" s="226"/>
      <c r="L621" s="223"/>
      <c r="M621" s="223"/>
      <c r="N621" s="223"/>
      <c r="O621" s="223"/>
      <c r="P621" s="223"/>
      <c r="Q621" s="223"/>
      <c r="R621" s="223"/>
      <c r="S621" s="223"/>
      <c r="T621" s="223"/>
      <c r="U621" s="223"/>
      <c r="V621" s="223"/>
      <c r="W621" s="223"/>
      <c r="X621" s="223"/>
      <c r="Y621" s="223"/>
      <c r="Z621" s="223"/>
      <c r="AA621" s="223"/>
      <c r="AB621" s="223"/>
    </row>
    <row r="622" spans="1:28" ht="15" thickBot="1" x14ac:dyDescent="0.25">
      <c r="A622" s="223"/>
      <c r="B622" s="227"/>
      <c r="C622" s="223"/>
      <c r="D622" s="227"/>
      <c r="E622" s="223"/>
      <c r="F622" s="223"/>
      <c r="G622" s="223"/>
      <c r="H622" s="225"/>
      <c r="I622" s="225"/>
      <c r="J622" s="223"/>
      <c r="K622" s="226"/>
      <c r="L622" s="223"/>
      <c r="M622" s="223"/>
      <c r="N622" s="223"/>
      <c r="O622" s="223"/>
      <c r="P622" s="223"/>
      <c r="Q622" s="223"/>
      <c r="R622" s="223"/>
      <c r="S622" s="223"/>
      <c r="T622" s="223"/>
      <c r="U622" s="223"/>
      <c r="V622" s="223"/>
      <c r="W622" s="223"/>
      <c r="X622" s="223"/>
      <c r="Y622" s="223"/>
      <c r="Z622" s="223"/>
      <c r="AA622" s="223"/>
      <c r="AB622" s="223"/>
    </row>
    <row r="623" spans="1:28" ht="15" thickBot="1" x14ac:dyDescent="0.25">
      <c r="A623" s="223"/>
      <c r="B623" s="227"/>
      <c r="C623" s="223"/>
      <c r="D623" s="227"/>
      <c r="E623" s="223"/>
      <c r="F623" s="223"/>
      <c r="G623" s="223"/>
      <c r="H623" s="225"/>
      <c r="I623" s="225"/>
      <c r="J623" s="223"/>
      <c r="K623" s="226"/>
      <c r="L623" s="223"/>
      <c r="M623" s="223"/>
      <c r="N623" s="223"/>
      <c r="O623" s="223"/>
      <c r="P623" s="223"/>
      <c r="Q623" s="223"/>
      <c r="R623" s="223"/>
      <c r="S623" s="223"/>
      <c r="T623" s="223"/>
      <c r="U623" s="223"/>
      <c r="V623" s="223"/>
      <c r="W623" s="223"/>
      <c r="X623" s="223"/>
      <c r="Y623" s="223"/>
      <c r="Z623" s="223"/>
      <c r="AA623" s="223"/>
      <c r="AB623" s="223"/>
    </row>
    <row r="624" spans="1:28" ht="15" thickBot="1" x14ac:dyDescent="0.25">
      <c r="A624" s="223"/>
      <c r="B624" s="227"/>
      <c r="C624" s="223"/>
      <c r="D624" s="227"/>
      <c r="E624" s="223"/>
      <c r="F624" s="223"/>
      <c r="G624" s="223"/>
      <c r="H624" s="225"/>
      <c r="I624" s="225"/>
      <c r="J624" s="223"/>
      <c r="K624" s="226"/>
      <c r="L624" s="223"/>
      <c r="M624" s="223"/>
      <c r="N624" s="223"/>
      <c r="O624" s="223"/>
      <c r="P624" s="223"/>
      <c r="Q624" s="223"/>
      <c r="R624" s="223"/>
      <c r="S624" s="223"/>
      <c r="T624" s="223"/>
      <c r="U624" s="223"/>
      <c r="V624" s="223"/>
      <c r="W624" s="223"/>
      <c r="X624" s="223"/>
      <c r="Y624" s="223"/>
      <c r="Z624" s="223"/>
      <c r="AA624" s="223"/>
      <c r="AB624" s="223"/>
    </row>
    <row r="625" spans="1:28" ht="15" thickBot="1" x14ac:dyDescent="0.25">
      <c r="A625" s="223"/>
      <c r="B625" s="227"/>
      <c r="C625" s="223"/>
      <c r="D625" s="227"/>
      <c r="E625" s="223"/>
      <c r="F625" s="223"/>
      <c r="G625" s="223"/>
      <c r="H625" s="225"/>
      <c r="I625" s="225"/>
      <c r="J625" s="223"/>
      <c r="K625" s="226"/>
      <c r="L625" s="223"/>
      <c r="M625" s="223"/>
      <c r="N625" s="223"/>
      <c r="O625" s="223"/>
      <c r="P625" s="223"/>
      <c r="Q625" s="223"/>
      <c r="R625" s="223"/>
      <c r="S625" s="223"/>
      <c r="T625" s="223"/>
      <c r="U625" s="223"/>
      <c r="V625" s="223"/>
      <c r="W625" s="223"/>
      <c r="X625" s="223"/>
      <c r="Y625" s="223"/>
      <c r="Z625" s="223"/>
      <c r="AA625" s="223"/>
      <c r="AB625" s="223"/>
    </row>
    <row r="626" spans="1:28" ht="15" thickBot="1" x14ac:dyDescent="0.25">
      <c r="A626" s="223"/>
      <c r="B626" s="227"/>
      <c r="C626" s="223"/>
      <c r="D626" s="227"/>
      <c r="E626" s="223"/>
      <c r="F626" s="223"/>
      <c r="G626" s="223"/>
      <c r="H626" s="225"/>
      <c r="I626" s="225"/>
      <c r="J626" s="223"/>
      <c r="K626" s="226"/>
      <c r="L626" s="223"/>
      <c r="M626" s="223"/>
      <c r="N626" s="223"/>
      <c r="O626" s="223"/>
      <c r="P626" s="223"/>
      <c r="Q626" s="223"/>
      <c r="R626" s="223"/>
      <c r="S626" s="223"/>
      <c r="T626" s="223"/>
      <c r="U626" s="223"/>
      <c r="V626" s="223"/>
      <c r="W626" s="223"/>
      <c r="X626" s="223"/>
      <c r="Y626" s="223"/>
      <c r="Z626" s="223"/>
      <c r="AA626" s="223"/>
      <c r="AB626" s="223"/>
    </row>
    <row r="627" spans="1:28" ht="15" thickBot="1" x14ac:dyDescent="0.25">
      <c r="A627" s="223"/>
      <c r="B627" s="227"/>
      <c r="C627" s="223"/>
      <c r="D627" s="227"/>
      <c r="E627" s="223"/>
      <c r="F627" s="223"/>
      <c r="G627" s="223"/>
      <c r="H627" s="225"/>
      <c r="I627" s="225"/>
      <c r="J627" s="223"/>
      <c r="K627" s="226"/>
      <c r="L627" s="223"/>
      <c r="M627" s="223"/>
      <c r="N627" s="223"/>
      <c r="O627" s="223"/>
      <c r="P627" s="223"/>
      <c r="Q627" s="223"/>
      <c r="R627" s="223"/>
      <c r="S627" s="223"/>
      <c r="T627" s="223"/>
      <c r="U627" s="223"/>
      <c r="V627" s="223"/>
      <c r="W627" s="223"/>
      <c r="X627" s="223"/>
      <c r="Y627" s="223"/>
      <c r="Z627" s="223"/>
      <c r="AA627" s="223"/>
      <c r="AB627" s="223"/>
    </row>
    <row r="628" spans="1:28" ht="15" thickBot="1" x14ac:dyDescent="0.25">
      <c r="A628" s="223"/>
      <c r="B628" s="227"/>
      <c r="C628" s="223"/>
      <c r="D628" s="227"/>
      <c r="E628" s="223"/>
      <c r="F628" s="223"/>
      <c r="G628" s="223"/>
      <c r="H628" s="225"/>
      <c r="I628" s="225"/>
      <c r="J628" s="223"/>
      <c r="K628" s="226"/>
      <c r="L628" s="223"/>
      <c r="M628" s="223"/>
      <c r="N628" s="223"/>
      <c r="O628" s="223"/>
      <c r="P628" s="223"/>
      <c r="Q628" s="223"/>
      <c r="R628" s="223"/>
      <c r="S628" s="223"/>
      <c r="T628" s="223"/>
      <c r="U628" s="223"/>
      <c r="V628" s="223"/>
      <c r="W628" s="223"/>
      <c r="X628" s="223"/>
      <c r="Y628" s="223"/>
      <c r="Z628" s="223"/>
      <c r="AA628" s="223"/>
      <c r="AB628" s="223"/>
    </row>
    <row r="629" spans="1:28" ht="15" thickBot="1" x14ac:dyDescent="0.25">
      <c r="A629" s="223"/>
      <c r="B629" s="227"/>
      <c r="C629" s="223"/>
      <c r="D629" s="227"/>
      <c r="E629" s="223"/>
      <c r="F629" s="223"/>
      <c r="G629" s="223"/>
      <c r="H629" s="225"/>
      <c r="I629" s="225"/>
      <c r="J629" s="223"/>
      <c r="K629" s="226"/>
      <c r="L629" s="223"/>
      <c r="M629" s="223"/>
      <c r="N629" s="223"/>
      <c r="O629" s="223"/>
      <c r="P629" s="223"/>
      <c r="Q629" s="223"/>
      <c r="R629" s="223"/>
      <c r="S629" s="223"/>
      <c r="T629" s="223"/>
      <c r="U629" s="223"/>
      <c r="V629" s="223"/>
      <c r="W629" s="223"/>
      <c r="X629" s="223"/>
      <c r="Y629" s="223"/>
      <c r="Z629" s="223"/>
      <c r="AA629" s="223"/>
      <c r="AB629" s="223"/>
    </row>
    <row r="630" spans="1:28" ht="15" thickBot="1" x14ac:dyDescent="0.25">
      <c r="A630" s="223"/>
      <c r="B630" s="227"/>
      <c r="C630" s="223"/>
      <c r="D630" s="227"/>
      <c r="E630" s="223"/>
      <c r="F630" s="223"/>
      <c r="G630" s="223"/>
      <c r="H630" s="225"/>
      <c r="I630" s="225"/>
      <c r="J630" s="223"/>
      <c r="K630" s="226"/>
      <c r="L630" s="223"/>
      <c r="M630" s="223"/>
      <c r="N630" s="223"/>
      <c r="O630" s="223"/>
      <c r="P630" s="223"/>
      <c r="Q630" s="223"/>
      <c r="R630" s="223"/>
      <c r="S630" s="223"/>
      <c r="T630" s="223"/>
      <c r="U630" s="223"/>
      <c r="V630" s="223"/>
      <c r="W630" s="223"/>
      <c r="X630" s="223"/>
      <c r="Y630" s="223"/>
      <c r="Z630" s="223"/>
      <c r="AA630" s="223"/>
      <c r="AB630" s="223"/>
    </row>
    <row r="631" spans="1:28" ht="15" thickBot="1" x14ac:dyDescent="0.25">
      <c r="A631" s="223"/>
      <c r="B631" s="227"/>
      <c r="C631" s="223"/>
      <c r="D631" s="227"/>
      <c r="E631" s="223"/>
      <c r="F631" s="223"/>
      <c r="G631" s="223"/>
      <c r="H631" s="225"/>
      <c r="I631" s="225"/>
      <c r="J631" s="223"/>
      <c r="K631" s="226"/>
      <c r="L631" s="223"/>
      <c r="M631" s="223"/>
      <c r="N631" s="223"/>
      <c r="O631" s="223"/>
      <c r="P631" s="223"/>
      <c r="Q631" s="223"/>
      <c r="R631" s="223"/>
      <c r="S631" s="223"/>
      <c r="T631" s="223"/>
      <c r="U631" s="223"/>
      <c r="V631" s="223"/>
      <c r="W631" s="223"/>
      <c r="X631" s="223"/>
      <c r="Y631" s="223"/>
      <c r="Z631" s="223"/>
      <c r="AA631" s="223"/>
      <c r="AB631" s="223"/>
    </row>
    <row r="632" spans="1:28" ht="15" thickBot="1" x14ac:dyDescent="0.25">
      <c r="A632" s="223"/>
      <c r="B632" s="227"/>
      <c r="C632" s="223"/>
      <c r="D632" s="227"/>
      <c r="E632" s="223"/>
      <c r="F632" s="223"/>
      <c r="G632" s="223"/>
      <c r="H632" s="225"/>
      <c r="I632" s="225"/>
      <c r="J632" s="223"/>
      <c r="K632" s="226"/>
      <c r="L632" s="223"/>
      <c r="M632" s="223"/>
      <c r="N632" s="223"/>
      <c r="O632" s="223"/>
      <c r="P632" s="223"/>
      <c r="Q632" s="223"/>
      <c r="R632" s="223"/>
      <c r="S632" s="223"/>
      <c r="T632" s="223"/>
      <c r="U632" s="223"/>
      <c r="V632" s="223"/>
      <c r="W632" s="223"/>
      <c r="X632" s="223"/>
      <c r="Y632" s="223"/>
      <c r="Z632" s="223"/>
      <c r="AA632" s="223"/>
      <c r="AB632" s="223"/>
    </row>
    <row r="633" spans="1:28" ht="15" thickBot="1" x14ac:dyDescent="0.25">
      <c r="A633" s="223"/>
      <c r="B633" s="227"/>
      <c r="C633" s="223"/>
      <c r="D633" s="227"/>
      <c r="E633" s="223"/>
      <c r="F633" s="223"/>
      <c r="G633" s="223"/>
      <c r="H633" s="225"/>
      <c r="I633" s="225"/>
      <c r="J633" s="223"/>
      <c r="K633" s="226"/>
      <c r="L633" s="223"/>
      <c r="M633" s="223"/>
      <c r="N633" s="223"/>
      <c r="O633" s="223"/>
      <c r="P633" s="223"/>
      <c r="Q633" s="223"/>
      <c r="R633" s="223"/>
      <c r="S633" s="223"/>
      <c r="T633" s="223"/>
      <c r="U633" s="223"/>
      <c r="V633" s="223"/>
      <c r="W633" s="223"/>
      <c r="X633" s="223"/>
      <c r="Y633" s="223"/>
      <c r="Z633" s="223"/>
      <c r="AA633" s="223"/>
      <c r="AB633" s="223"/>
    </row>
    <row r="634" spans="1:28" ht="15" thickBot="1" x14ac:dyDescent="0.25">
      <c r="A634" s="223"/>
      <c r="B634" s="227"/>
      <c r="C634" s="223"/>
      <c r="D634" s="227"/>
      <c r="E634" s="223"/>
      <c r="F634" s="223"/>
      <c r="G634" s="223"/>
      <c r="H634" s="225"/>
      <c r="I634" s="225"/>
      <c r="J634" s="223"/>
      <c r="K634" s="226"/>
      <c r="L634" s="223"/>
      <c r="M634" s="223"/>
      <c r="N634" s="223"/>
      <c r="O634" s="223"/>
      <c r="P634" s="223"/>
      <c r="Q634" s="223"/>
      <c r="R634" s="223"/>
      <c r="S634" s="223"/>
      <c r="T634" s="223"/>
      <c r="U634" s="223"/>
      <c r="V634" s="223"/>
      <c r="W634" s="223"/>
      <c r="X634" s="223"/>
      <c r="Y634" s="223"/>
      <c r="Z634" s="223"/>
      <c r="AA634" s="223"/>
      <c r="AB634" s="223"/>
    </row>
    <row r="635" spans="1:28" ht="15" thickBot="1" x14ac:dyDescent="0.25">
      <c r="A635" s="223"/>
      <c r="B635" s="227"/>
      <c r="C635" s="223"/>
      <c r="D635" s="227"/>
      <c r="E635" s="223"/>
      <c r="F635" s="223"/>
      <c r="G635" s="223"/>
      <c r="H635" s="225"/>
      <c r="I635" s="225"/>
      <c r="J635" s="223"/>
      <c r="K635" s="226"/>
      <c r="L635" s="223"/>
      <c r="M635" s="223"/>
      <c r="N635" s="223"/>
      <c r="O635" s="223"/>
      <c r="P635" s="223"/>
      <c r="Q635" s="223"/>
      <c r="R635" s="223"/>
      <c r="S635" s="223"/>
      <c r="T635" s="223"/>
      <c r="U635" s="223"/>
      <c r="V635" s="223"/>
      <c r="W635" s="223"/>
      <c r="X635" s="223"/>
      <c r="Y635" s="223"/>
      <c r="Z635" s="223"/>
      <c r="AA635" s="223"/>
      <c r="AB635" s="223"/>
    </row>
    <row r="636" spans="1:28" ht="15" thickBot="1" x14ac:dyDescent="0.25">
      <c r="A636" s="223"/>
      <c r="B636" s="227"/>
      <c r="C636" s="223"/>
      <c r="D636" s="227"/>
      <c r="E636" s="223"/>
      <c r="F636" s="223"/>
      <c r="G636" s="223"/>
      <c r="H636" s="225"/>
      <c r="I636" s="225"/>
      <c r="J636" s="223"/>
      <c r="K636" s="226"/>
      <c r="L636" s="223"/>
      <c r="M636" s="223"/>
      <c r="N636" s="223"/>
      <c r="O636" s="223"/>
      <c r="P636" s="223"/>
      <c r="Q636" s="223"/>
      <c r="R636" s="223"/>
      <c r="S636" s="223"/>
      <c r="T636" s="223"/>
      <c r="U636" s="223"/>
      <c r="V636" s="223"/>
      <c r="W636" s="223"/>
      <c r="X636" s="223"/>
      <c r="Y636" s="223"/>
      <c r="Z636" s="223"/>
      <c r="AA636" s="223"/>
      <c r="AB636" s="223"/>
    </row>
    <row r="637" spans="1:28" ht="15" thickBot="1" x14ac:dyDescent="0.25">
      <c r="A637" s="223"/>
      <c r="B637" s="227"/>
      <c r="C637" s="223"/>
      <c r="D637" s="227"/>
      <c r="E637" s="223"/>
      <c r="F637" s="223"/>
      <c r="G637" s="223"/>
      <c r="H637" s="225"/>
      <c r="I637" s="225"/>
      <c r="J637" s="223"/>
      <c r="K637" s="226"/>
      <c r="L637" s="223"/>
      <c r="M637" s="223"/>
      <c r="N637" s="223"/>
      <c r="O637" s="223"/>
      <c r="P637" s="223"/>
      <c r="Q637" s="223"/>
      <c r="R637" s="223"/>
      <c r="S637" s="223"/>
      <c r="T637" s="223"/>
      <c r="U637" s="223"/>
      <c r="V637" s="223"/>
      <c r="W637" s="223"/>
      <c r="X637" s="223"/>
      <c r="Y637" s="223"/>
      <c r="Z637" s="223"/>
      <c r="AA637" s="223"/>
      <c r="AB637" s="223"/>
    </row>
    <row r="638" spans="1:28" ht="15" thickBot="1" x14ac:dyDescent="0.25">
      <c r="A638" s="223"/>
      <c r="B638" s="227"/>
      <c r="C638" s="223"/>
      <c r="D638" s="227"/>
      <c r="E638" s="223"/>
      <c r="F638" s="223"/>
      <c r="G638" s="223"/>
      <c r="H638" s="225"/>
      <c r="I638" s="225"/>
      <c r="J638" s="223"/>
      <c r="K638" s="226"/>
      <c r="L638" s="223"/>
      <c r="M638" s="223"/>
      <c r="N638" s="223"/>
      <c r="O638" s="223"/>
      <c r="P638" s="223"/>
      <c r="Q638" s="223"/>
      <c r="R638" s="223"/>
      <c r="S638" s="223"/>
      <c r="T638" s="223"/>
      <c r="U638" s="223"/>
      <c r="V638" s="223"/>
      <c r="W638" s="223"/>
      <c r="X638" s="223"/>
      <c r="Y638" s="223"/>
      <c r="Z638" s="223"/>
      <c r="AA638" s="223"/>
      <c r="AB638" s="223"/>
    </row>
    <row r="639" spans="1:28" ht="15" thickBot="1" x14ac:dyDescent="0.25">
      <c r="A639" s="223"/>
      <c r="B639" s="227"/>
      <c r="C639" s="223"/>
      <c r="D639" s="227"/>
      <c r="E639" s="223"/>
      <c r="F639" s="223"/>
      <c r="G639" s="223"/>
      <c r="H639" s="225"/>
      <c r="I639" s="225"/>
      <c r="J639" s="223"/>
      <c r="K639" s="226"/>
      <c r="L639" s="223"/>
      <c r="M639" s="223"/>
      <c r="N639" s="223"/>
      <c r="O639" s="223"/>
      <c r="P639" s="223"/>
      <c r="Q639" s="223"/>
      <c r="R639" s="223"/>
      <c r="S639" s="223"/>
      <c r="T639" s="223"/>
      <c r="U639" s="223"/>
      <c r="V639" s="223"/>
      <c r="W639" s="223"/>
      <c r="X639" s="223"/>
      <c r="Y639" s="223"/>
      <c r="Z639" s="223"/>
      <c r="AA639" s="223"/>
      <c r="AB639" s="223"/>
    </row>
    <row r="640" spans="1:28" ht="15" thickBot="1" x14ac:dyDescent="0.25">
      <c r="A640" s="223"/>
      <c r="B640" s="227"/>
      <c r="C640" s="223"/>
      <c r="D640" s="227"/>
      <c r="E640" s="223"/>
      <c r="F640" s="223"/>
      <c r="G640" s="223"/>
      <c r="H640" s="225"/>
      <c r="I640" s="225"/>
      <c r="J640" s="223"/>
      <c r="K640" s="226"/>
      <c r="L640" s="223"/>
      <c r="M640" s="223"/>
      <c r="N640" s="223"/>
      <c r="O640" s="223"/>
      <c r="P640" s="223"/>
      <c r="Q640" s="223"/>
      <c r="R640" s="223"/>
      <c r="S640" s="223"/>
      <c r="T640" s="223"/>
      <c r="U640" s="223"/>
      <c r="V640" s="223"/>
      <c r="W640" s="223"/>
      <c r="X640" s="223"/>
      <c r="Y640" s="223"/>
      <c r="Z640" s="223"/>
      <c r="AA640" s="223"/>
      <c r="AB640" s="223"/>
    </row>
    <row r="641" spans="1:28" ht="15" thickBot="1" x14ac:dyDescent="0.25">
      <c r="A641" s="223"/>
      <c r="B641" s="227"/>
      <c r="C641" s="223"/>
      <c r="D641" s="227"/>
      <c r="E641" s="223"/>
      <c r="F641" s="223"/>
      <c r="G641" s="223"/>
      <c r="H641" s="225"/>
      <c r="I641" s="225"/>
      <c r="J641" s="223"/>
      <c r="K641" s="226"/>
      <c r="L641" s="223"/>
      <c r="M641" s="223"/>
      <c r="N641" s="223"/>
      <c r="O641" s="223"/>
      <c r="P641" s="223"/>
      <c r="Q641" s="223"/>
      <c r="R641" s="223"/>
      <c r="S641" s="223"/>
      <c r="T641" s="223"/>
      <c r="U641" s="223"/>
      <c r="V641" s="223"/>
      <c r="W641" s="223"/>
      <c r="X641" s="223"/>
      <c r="Y641" s="223"/>
      <c r="Z641" s="223"/>
      <c r="AA641" s="223"/>
      <c r="AB641" s="223"/>
    </row>
    <row r="642" spans="1:28" ht="15" thickBot="1" x14ac:dyDescent="0.25">
      <c r="A642" s="223"/>
      <c r="B642" s="227"/>
      <c r="C642" s="223"/>
      <c r="D642" s="227"/>
      <c r="E642" s="223"/>
      <c r="F642" s="223"/>
      <c r="G642" s="223"/>
      <c r="H642" s="225"/>
      <c r="I642" s="225"/>
      <c r="J642" s="223"/>
      <c r="K642" s="226"/>
      <c r="L642" s="223"/>
      <c r="M642" s="223"/>
      <c r="N642" s="223"/>
      <c r="O642" s="223"/>
      <c r="P642" s="223"/>
      <c r="Q642" s="223"/>
      <c r="R642" s="223"/>
      <c r="S642" s="223"/>
      <c r="T642" s="223"/>
      <c r="U642" s="223"/>
      <c r="V642" s="223"/>
      <c r="W642" s="223"/>
      <c r="X642" s="223"/>
      <c r="Y642" s="223"/>
      <c r="Z642" s="223"/>
      <c r="AA642" s="223"/>
      <c r="AB642" s="223"/>
    </row>
    <row r="643" spans="1:28" ht="15" thickBot="1" x14ac:dyDescent="0.25">
      <c r="A643" s="223"/>
      <c r="B643" s="227"/>
      <c r="C643" s="223"/>
      <c r="D643" s="227"/>
      <c r="E643" s="223"/>
      <c r="F643" s="223"/>
      <c r="G643" s="223"/>
      <c r="H643" s="225"/>
      <c r="I643" s="225"/>
      <c r="J643" s="223"/>
      <c r="K643" s="226"/>
      <c r="L643" s="223"/>
      <c r="M643" s="223"/>
      <c r="N643" s="223"/>
      <c r="O643" s="223"/>
      <c r="P643" s="223"/>
      <c r="Q643" s="223"/>
      <c r="R643" s="223"/>
      <c r="S643" s="223"/>
      <c r="T643" s="223"/>
      <c r="U643" s="223"/>
      <c r="V643" s="223"/>
      <c r="W643" s="223"/>
      <c r="X643" s="223"/>
      <c r="Y643" s="223"/>
      <c r="Z643" s="223"/>
      <c r="AA643" s="223"/>
      <c r="AB643" s="223"/>
    </row>
    <row r="644" spans="1:28" ht="15" thickBot="1" x14ac:dyDescent="0.25">
      <c r="A644" s="223"/>
      <c r="B644" s="227"/>
      <c r="C644" s="223"/>
      <c r="D644" s="227"/>
      <c r="E644" s="223"/>
      <c r="F644" s="223"/>
      <c r="G644" s="223"/>
      <c r="H644" s="225"/>
      <c r="I644" s="225"/>
      <c r="J644" s="223"/>
      <c r="K644" s="226"/>
      <c r="L644" s="223"/>
      <c r="M644" s="223"/>
      <c r="N644" s="223"/>
      <c r="O644" s="223"/>
      <c r="P644" s="223"/>
      <c r="Q644" s="223"/>
      <c r="R644" s="223"/>
      <c r="S644" s="223"/>
      <c r="T644" s="223"/>
      <c r="U644" s="223"/>
      <c r="V644" s="223"/>
      <c r="W644" s="223"/>
      <c r="X644" s="223"/>
      <c r="Y644" s="223"/>
      <c r="Z644" s="223"/>
      <c r="AA644" s="223"/>
      <c r="AB644" s="223"/>
    </row>
    <row r="645" spans="1:28" ht="15" thickBot="1" x14ac:dyDescent="0.25">
      <c r="A645" s="223"/>
      <c r="B645" s="227"/>
      <c r="C645" s="223"/>
      <c r="D645" s="227"/>
      <c r="E645" s="223"/>
      <c r="F645" s="223"/>
      <c r="G645" s="223"/>
      <c r="H645" s="225"/>
      <c r="I645" s="225"/>
      <c r="J645" s="223"/>
      <c r="K645" s="226"/>
      <c r="L645" s="223"/>
      <c r="M645" s="223"/>
      <c r="N645" s="223"/>
      <c r="O645" s="223"/>
      <c r="P645" s="223"/>
      <c r="Q645" s="223"/>
      <c r="R645" s="223"/>
      <c r="S645" s="223"/>
      <c r="T645" s="223"/>
      <c r="U645" s="223"/>
      <c r="V645" s="223"/>
      <c r="W645" s="223"/>
      <c r="X645" s="223"/>
      <c r="Y645" s="223"/>
      <c r="Z645" s="223"/>
      <c r="AA645" s="223"/>
      <c r="AB645" s="223"/>
    </row>
    <row r="646" spans="1:28" ht="15" thickBot="1" x14ac:dyDescent="0.25">
      <c r="A646" s="223"/>
      <c r="B646" s="227"/>
      <c r="C646" s="223"/>
      <c r="D646" s="227"/>
      <c r="E646" s="223"/>
      <c r="F646" s="223"/>
      <c r="G646" s="223"/>
      <c r="H646" s="225"/>
      <c r="I646" s="225"/>
      <c r="J646" s="223"/>
      <c r="K646" s="226"/>
      <c r="L646" s="223"/>
      <c r="M646" s="223"/>
      <c r="N646" s="223"/>
      <c r="O646" s="223"/>
      <c r="P646" s="223"/>
      <c r="Q646" s="223"/>
      <c r="R646" s="223"/>
      <c r="S646" s="223"/>
      <c r="T646" s="223"/>
      <c r="U646" s="223"/>
      <c r="V646" s="223"/>
      <c r="W646" s="223"/>
      <c r="X646" s="223"/>
      <c r="Y646" s="223"/>
      <c r="Z646" s="223"/>
      <c r="AA646" s="223"/>
      <c r="AB646" s="223"/>
    </row>
    <row r="647" spans="1:28" ht="15" thickBot="1" x14ac:dyDescent="0.25">
      <c r="A647" s="223"/>
      <c r="B647" s="227"/>
      <c r="C647" s="223"/>
      <c r="D647" s="227"/>
      <c r="E647" s="223"/>
      <c r="F647" s="223"/>
      <c r="G647" s="223"/>
      <c r="H647" s="225"/>
      <c r="I647" s="225"/>
      <c r="J647" s="223"/>
      <c r="K647" s="226"/>
      <c r="L647" s="223"/>
      <c r="M647" s="223"/>
      <c r="N647" s="223"/>
      <c r="O647" s="223"/>
      <c r="P647" s="223"/>
      <c r="Q647" s="223"/>
      <c r="R647" s="223"/>
      <c r="S647" s="223"/>
      <c r="T647" s="223"/>
      <c r="U647" s="223"/>
      <c r="V647" s="223"/>
      <c r="W647" s="223"/>
      <c r="X647" s="223"/>
      <c r="Y647" s="223"/>
      <c r="Z647" s="223"/>
      <c r="AA647" s="223"/>
      <c r="AB647" s="223"/>
    </row>
    <row r="648" spans="1:28" ht="15" thickBot="1" x14ac:dyDescent="0.25">
      <c r="A648" s="223"/>
      <c r="B648" s="227"/>
      <c r="C648" s="223"/>
      <c r="D648" s="227"/>
      <c r="E648" s="223"/>
      <c r="F648" s="223"/>
      <c r="G648" s="223"/>
      <c r="H648" s="225"/>
      <c r="I648" s="225"/>
      <c r="J648" s="223"/>
      <c r="K648" s="226"/>
      <c r="L648" s="223"/>
      <c r="M648" s="223"/>
      <c r="N648" s="223"/>
      <c r="O648" s="223"/>
      <c r="P648" s="223"/>
      <c r="Q648" s="223"/>
      <c r="R648" s="223"/>
      <c r="S648" s="223"/>
      <c r="T648" s="223"/>
      <c r="U648" s="223"/>
      <c r="V648" s="223"/>
      <c r="W648" s="223"/>
      <c r="X648" s="223"/>
      <c r="Y648" s="223"/>
      <c r="Z648" s="223"/>
      <c r="AA648" s="223"/>
      <c r="AB648" s="223"/>
    </row>
    <row r="649" spans="1:28" ht="15" thickBot="1" x14ac:dyDescent="0.25">
      <c r="A649" s="223"/>
      <c r="B649" s="227"/>
      <c r="C649" s="223"/>
      <c r="D649" s="227"/>
      <c r="E649" s="223"/>
      <c r="F649" s="223"/>
      <c r="G649" s="223"/>
      <c r="H649" s="225"/>
      <c r="I649" s="225"/>
      <c r="J649" s="223"/>
      <c r="K649" s="226"/>
      <c r="L649" s="223"/>
      <c r="M649" s="223"/>
      <c r="N649" s="223"/>
      <c r="O649" s="223"/>
      <c r="P649" s="223"/>
      <c r="Q649" s="223"/>
      <c r="R649" s="223"/>
      <c r="S649" s="223"/>
      <c r="T649" s="223"/>
      <c r="U649" s="223"/>
      <c r="V649" s="223"/>
      <c r="W649" s="223"/>
      <c r="X649" s="223"/>
      <c r="Y649" s="223"/>
      <c r="Z649" s="223"/>
      <c r="AA649" s="223"/>
      <c r="AB649" s="223"/>
    </row>
    <row r="650" spans="1:28" ht="15" thickBot="1" x14ac:dyDescent="0.25">
      <c r="A650" s="223"/>
      <c r="B650" s="227"/>
      <c r="C650" s="223"/>
      <c r="D650" s="227"/>
      <c r="E650" s="223"/>
      <c r="F650" s="223"/>
      <c r="G650" s="223"/>
      <c r="H650" s="225"/>
      <c r="I650" s="225"/>
      <c r="J650" s="223"/>
      <c r="K650" s="226"/>
      <c r="L650" s="223"/>
      <c r="M650" s="223"/>
      <c r="N650" s="223"/>
      <c r="O650" s="223"/>
      <c r="P650" s="223"/>
      <c r="Q650" s="223"/>
      <c r="R650" s="223"/>
      <c r="S650" s="223"/>
      <c r="T650" s="223"/>
      <c r="U650" s="223"/>
      <c r="V650" s="223"/>
      <c r="W650" s="223"/>
      <c r="X650" s="223"/>
      <c r="Y650" s="223"/>
      <c r="Z650" s="223"/>
      <c r="AA650" s="223"/>
      <c r="AB650" s="223"/>
    </row>
    <row r="651" spans="1:28" ht="15" thickBot="1" x14ac:dyDescent="0.25">
      <c r="A651" s="223"/>
      <c r="B651" s="227"/>
      <c r="C651" s="223"/>
      <c r="D651" s="227"/>
      <c r="E651" s="223"/>
      <c r="F651" s="223"/>
      <c r="G651" s="223"/>
      <c r="H651" s="225"/>
      <c r="I651" s="225"/>
      <c r="J651" s="223"/>
      <c r="K651" s="226"/>
      <c r="L651" s="223"/>
      <c r="M651" s="223"/>
      <c r="N651" s="223"/>
      <c r="O651" s="223"/>
      <c r="P651" s="223"/>
      <c r="Q651" s="223"/>
      <c r="R651" s="223"/>
      <c r="S651" s="223"/>
      <c r="T651" s="223"/>
      <c r="U651" s="223"/>
      <c r="V651" s="223"/>
      <c r="W651" s="223"/>
      <c r="X651" s="223"/>
      <c r="Y651" s="223"/>
      <c r="Z651" s="223"/>
      <c r="AA651" s="223"/>
      <c r="AB651" s="223"/>
    </row>
    <row r="652" spans="1:28" ht="15" thickBot="1" x14ac:dyDescent="0.25">
      <c r="A652" s="223"/>
      <c r="B652" s="227"/>
      <c r="C652" s="223"/>
      <c r="D652" s="227"/>
      <c r="E652" s="223"/>
      <c r="F652" s="223"/>
      <c r="G652" s="223"/>
      <c r="H652" s="225"/>
      <c r="I652" s="225"/>
      <c r="J652" s="223"/>
      <c r="K652" s="226"/>
      <c r="L652" s="223"/>
      <c r="M652" s="223"/>
      <c r="N652" s="223"/>
      <c r="O652" s="223"/>
      <c r="P652" s="223"/>
      <c r="Q652" s="223"/>
      <c r="R652" s="223"/>
      <c r="S652" s="223"/>
      <c r="T652" s="223"/>
      <c r="U652" s="223"/>
      <c r="V652" s="223"/>
      <c r="W652" s="223"/>
      <c r="X652" s="223"/>
      <c r="Y652" s="223"/>
      <c r="Z652" s="223"/>
      <c r="AA652" s="223"/>
      <c r="AB652" s="223"/>
    </row>
    <row r="653" spans="1:28" ht="15" thickBot="1" x14ac:dyDescent="0.25">
      <c r="A653" s="223"/>
      <c r="B653" s="227"/>
      <c r="C653" s="223"/>
      <c r="D653" s="227"/>
      <c r="E653" s="223"/>
      <c r="F653" s="223"/>
      <c r="G653" s="223"/>
      <c r="H653" s="225"/>
      <c r="I653" s="225"/>
      <c r="J653" s="223"/>
      <c r="K653" s="226"/>
      <c r="L653" s="223"/>
      <c r="M653" s="223"/>
      <c r="N653" s="223"/>
      <c r="O653" s="223"/>
      <c r="P653" s="223"/>
      <c r="Q653" s="223"/>
      <c r="R653" s="223"/>
      <c r="S653" s="223"/>
      <c r="T653" s="223"/>
      <c r="U653" s="223"/>
      <c r="V653" s="223"/>
      <c r="W653" s="223"/>
      <c r="X653" s="223"/>
      <c r="Y653" s="223"/>
      <c r="Z653" s="223"/>
      <c r="AA653" s="223"/>
      <c r="AB653" s="223"/>
    </row>
    <row r="654" spans="1:28" ht="15" thickBot="1" x14ac:dyDescent="0.25">
      <c r="A654" s="223"/>
      <c r="B654" s="227"/>
      <c r="C654" s="223"/>
      <c r="D654" s="227"/>
      <c r="E654" s="223"/>
      <c r="F654" s="223"/>
      <c r="G654" s="223"/>
      <c r="H654" s="225"/>
      <c r="I654" s="225"/>
      <c r="J654" s="223"/>
      <c r="K654" s="226"/>
      <c r="L654" s="223"/>
      <c r="M654" s="223"/>
      <c r="N654" s="223"/>
      <c r="O654" s="223"/>
      <c r="P654" s="223"/>
      <c r="Q654" s="223"/>
      <c r="R654" s="223"/>
      <c r="S654" s="223"/>
      <c r="T654" s="223"/>
      <c r="U654" s="223"/>
      <c r="V654" s="223"/>
      <c r="W654" s="223"/>
      <c r="X654" s="223"/>
      <c r="Y654" s="223"/>
      <c r="Z654" s="223"/>
      <c r="AA654" s="223"/>
      <c r="AB654" s="223"/>
    </row>
    <row r="655" spans="1:28" ht="15" thickBot="1" x14ac:dyDescent="0.25">
      <c r="A655" s="223"/>
      <c r="B655" s="227"/>
      <c r="C655" s="223"/>
      <c r="D655" s="227"/>
      <c r="E655" s="223"/>
      <c r="F655" s="223"/>
      <c r="G655" s="223"/>
      <c r="H655" s="225"/>
      <c r="I655" s="225"/>
      <c r="J655" s="223"/>
      <c r="K655" s="226"/>
      <c r="L655" s="223"/>
      <c r="M655" s="223"/>
      <c r="N655" s="223"/>
      <c r="O655" s="223"/>
      <c r="P655" s="223"/>
      <c r="Q655" s="223"/>
      <c r="R655" s="223"/>
      <c r="S655" s="223"/>
      <c r="T655" s="223"/>
      <c r="U655" s="223"/>
      <c r="V655" s="223"/>
      <c r="W655" s="223"/>
      <c r="X655" s="223"/>
      <c r="Y655" s="223"/>
      <c r="Z655" s="223"/>
      <c r="AA655" s="223"/>
      <c r="AB655" s="223"/>
    </row>
    <row r="656" spans="1:28" ht="15" thickBot="1" x14ac:dyDescent="0.25">
      <c r="A656" s="223"/>
      <c r="B656" s="227"/>
      <c r="C656" s="223"/>
      <c r="D656" s="227"/>
      <c r="E656" s="223"/>
      <c r="F656" s="223"/>
      <c r="G656" s="223"/>
      <c r="H656" s="225"/>
      <c r="I656" s="225"/>
      <c r="J656" s="223"/>
      <c r="K656" s="226"/>
      <c r="L656" s="223"/>
      <c r="M656" s="223"/>
      <c r="N656" s="223"/>
      <c r="O656" s="223"/>
      <c r="P656" s="223"/>
      <c r="Q656" s="223"/>
      <c r="R656" s="223"/>
      <c r="S656" s="223"/>
      <c r="T656" s="223"/>
      <c r="U656" s="223"/>
      <c r="V656" s="223"/>
      <c r="W656" s="223"/>
      <c r="X656" s="223"/>
      <c r="Y656" s="223"/>
      <c r="Z656" s="223"/>
      <c r="AA656" s="223"/>
      <c r="AB656" s="223"/>
    </row>
    <row r="657" spans="1:28" ht="15" thickBot="1" x14ac:dyDescent="0.25">
      <c r="A657" s="223"/>
      <c r="B657" s="227"/>
      <c r="C657" s="223"/>
      <c r="D657" s="227"/>
      <c r="E657" s="223"/>
      <c r="F657" s="223"/>
      <c r="G657" s="223"/>
      <c r="H657" s="225"/>
      <c r="I657" s="225"/>
      <c r="J657" s="223"/>
      <c r="K657" s="226"/>
      <c r="L657" s="223"/>
      <c r="M657" s="223"/>
      <c r="N657" s="223"/>
      <c r="O657" s="223"/>
      <c r="P657" s="223"/>
      <c r="Q657" s="223"/>
      <c r="R657" s="223"/>
      <c r="S657" s="223"/>
      <c r="T657" s="223"/>
      <c r="U657" s="223"/>
      <c r="V657" s="223"/>
      <c r="W657" s="223"/>
      <c r="X657" s="223"/>
      <c r="Y657" s="223"/>
      <c r="Z657" s="223"/>
      <c r="AA657" s="223"/>
      <c r="AB657" s="223"/>
    </row>
    <row r="658" spans="1:28" ht="15" thickBot="1" x14ac:dyDescent="0.25">
      <c r="A658" s="223"/>
      <c r="B658" s="227"/>
      <c r="C658" s="223"/>
      <c r="D658" s="227"/>
      <c r="E658" s="223"/>
      <c r="F658" s="223"/>
      <c r="G658" s="223"/>
      <c r="H658" s="225"/>
      <c r="I658" s="225"/>
      <c r="J658" s="223"/>
      <c r="K658" s="226"/>
      <c r="L658" s="223"/>
      <c r="M658" s="223"/>
      <c r="N658" s="223"/>
      <c r="O658" s="223"/>
      <c r="P658" s="223"/>
      <c r="Q658" s="223"/>
      <c r="R658" s="223"/>
      <c r="S658" s="223"/>
      <c r="T658" s="223"/>
      <c r="U658" s="223"/>
      <c r="V658" s="223"/>
      <c r="W658" s="223"/>
      <c r="X658" s="223"/>
      <c r="Y658" s="223"/>
      <c r="Z658" s="223"/>
      <c r="AA658" s="223"/>
      <c r="AB658" s="223"/>
    </row>
    <row r="659" spans="1:28" ht="15" thickBot="1" x14ac:dyDescent="0.25">
      <c r="A659" s="223"/>
      <c r="B659" s="227"/>
      <c r="C659" s="223"/>
      <c r="D659" s="227"/>
      <c r="E659" s="223"/>
      <c r="F659" s="223"/>
      <c r="G659" s="223"/>
      <c r="H659" s="225"/>
      <c r="I659" s="225"/>
      <c r="J659" s="223"/>
      <c r="K659" s="226"/>
      <c r="L659" s="223"/>
      <c r="M659" s="223"/>
      <c r="N659" s="223"/>
      <c r="O659" s="223"/>
      <c r="P659" s="223"/>
      <c r="Q659" s="223"/>
      <c r="R659" s="223"/>
      <c r="S659" s="223"/>
      <c r="T659" s="223"/>
      <c r="U659" s="223"/>
      <c r="V659" s="223"/>
      <c r="W659" s="223"/>
      <c r="X659" s="223"/>
      <c r="Y659" s="223"/>
      <c r="Z659" s="223"/>
      <c r="AA659" s="223"/>
      <c r="AB659" s="223"/>
    </row>
    <row r="660" spans="1:28" ht="15" thickBot="1" x14ac:dyDescent="0.25">
      <c r="A660" s="223"/>
      <c r="B660" s="227"/>
      <c r="C660" s="223"/>
      <c r="D660" s="227"/>
      <c r="E660" s="223"/>
      <c r="F660" s="223"/>
      <c r="G660" s="223"/>
      <c r="H660" s="225"/>
      <c r="I660" s="225"/>
      <c r="J660" s="223"/>
      <c r="K660" s="226"/>
      <c r="L660" s="223"/>
      <c r="M660" s="223"/>
      <c r="N660" s="223"/>
      <c r="O660" s="223"/>
      <c r="P660" s="223"/>
      <c r="Q660" s="223"/>
      <c r="R660" s="223"/>
      <c r="S660" s="223"/>
      <c r="T660" s="223"/>
      <c r="U660" s="223"/>
      <c r="V660" s="223"/>
      <c r="W660" s="223"/>
      <c r="X660" s="223"/>
      <c r="Y660" s="223"/>
      <c r="Z660" s="223"/>
      <c r="AA660" s="223"/>
      <c r="AB660" s="223"/>
    </row>
    <row r="661" spans="1:28" ht="15" thickBot="1" x14ac:dyDescent="0.25">
      <c r="A661" s="223"/>
      <c r="B661" s="227"/>
      <c r="C661" s="223"/>
      <c r="D661" s="227"/>
      <c r="E661" s="223"/>
      <c r="F661" s="223"/>
      <c r="G661" s="223"/>
      <c r="H661" s="225"/>
      <c r="I661" s="225"/>
      <c r="J661" s="223"/>
      <c r="K661" s="226"/>
      <c r="L661" s="223"/>
      <c r="M661" s="223"/>
      <c r="N661" s="223"/>
      <c r="O661" s="223"/>
      <c r="P661" s="223"/>
      <c r="Q661" s="223"/>
      <c r="R661" s="223"/>
      <c r="S661" s="223"/>
      <c r="T661" s="223"/>
      <c r="U661" s="223"/>
      <c r="V661" s="223"/>
      <c r="W661" s="223"/>
      <c r="X661" s="223"/>
      <c r="Y661" s="223"/>
      <c r="Z661" s="223"/>
      <c r="AA661" s="223"/>
      <c r="AB661" s="223"/>
    </row>
    <row r="662" spans="1:28" ht="15" thickBot="1" x14ac:dyDescent="0.25">
      <c r="A662" s="223"/>
      <c r="B662" s="227"/>
      <c r="C662" s="223"/>
      <c r="D662" s="227"/>
      <c r="E662" s="223"/>
      <c r="F662" s="223"/>
      <c r="G662" s="223"/>
      <c r="H662" s="225"/>
      <c r="I662" s="225"/>
      <c r="J662" s="223"/>
      <c r="K662" s="226"/>
      <c r="L662" s="223"/>
      <c r="M662" s="223"/>
      <c r="N662" s="223"/>
      <c r="O662" s="223"/>
      <c r="P662" s="223"/>
      <c r="Q662" s="223"/>
      <c r="R662" s="223"/>
      <c r="S662" s="223"/>
      <c r="T662" s="223"/>
      <c r="U662" s="223"/>
      <c r="V662" s="223"/>
      <c r="W662" s="223"/>
      <c r="X662" s="223"/>
      <c r="Y662" s="223"/>
      <c r="Z662" s="223"/>
      <c r="AA662" s="223"/>
      <c r="AB662" s="223"/>
    </row>
    <row r="663" spans="1:28" ht="15" thickBot="1" x14ac:dyDescent="0.25">
      <c r="A663" s="223"/>
      <c r="B663" s="227"/>
      <c r="C663" s="223"/>
      <c r="D663" s="227"/>
      <c r="E663" s="223"/>
      <c r="F663" s="223"/>
      <c r="G663" s="223"/>
      <c r="H663" s="225"/>
      <c r="I663" s="225"/>
      <c r="J663" s="223"/>
      <c r="K663" s="226"/>
      <c r="L663" s="223"/>
      <c r="M663" s="223"/>
      <c r="N663" s="223"/>
      <c r="O663" s="223"/>
      <c r="P663" s="223"/>
      <c r="Q663" s="223"/>
      <c r="R663" s="223"/>
      <c r="S663" s="223"/>
      <c r="T663" s="223"/>
      <c r="U663" s="223"/>
      <c r="V663" s="223"/>
      <c r="W663" s="223"/>
      <c r="X663" s="223"/>
      <c r="Y663" s="223"/>
      <c r="Z663" s="223"/>
      <c r="AA663" s="223"/>
      <c r="AB663" s="223"/>
    </row>
    <row r="664" spans="1:28" ht="15" thickBot="1" x14ac:dyDescent="0.25">
      <c r="A664" s="223"/>
      <c r="B664" s="227"/>
      <c r="C664" s="223"/>
      <c r="D664" s="227"/>
      <c r="E664" s="223"/>
      <c r="F664" s="223"/>
      <c r="G664" s="223"/>
      <c r="H664" s="225"/>
      <c r="I664" s="225"/>
      <c r="J664" s="223"/>
      <c r="K664" s="226"/>
      <c r="L664" s="223"/>
      <c r="M664" s="223"/>
      <c r="N664" s="223"/>
      <c r="O664" s="223"/>
      <c r="P664" s="223"/>
      <c r="Q664" s="223"/>
      <c r="R664" s="223"/>
      <c r="S664" s="223"/>
      <c r="T664" s="223"/>
      <c r="U664" s="223"/>
      <c r="V664" s="223"/>
      <c r="W664" s="223"/>
      <c r="X664" s="223"/>
      <c r="Y664" s="223"/>
      <c r="Z664" s="223"/>
      <c r="AA664" s="223"/>
      <c r="AB664" s="223"/>
    </row>
    <row r="665" spans="1:28" ht="15" thickBot="1" x14ac:dyDescent="0.25">
      <c r="A665" s="223"/>
      <c r="B665" s="227"/>
      <c r="C665" s="223"/>
      <c r="D665" s="227"/>
      <c r="E665" s="223"/>
      <c r="F665" s="223"/>
      <c r="G665" s="223"/>
      <c r="H665" s="225"/>
      <c r="I665" s="225"/>
      <c r="J665" s="223"/>
      <c r="K665" s="226"/>
      <c r="L665" s="223"/>
      <c r="M665" s="223"/>
      <c r="N665" s="223"/>
      <c r="O665" s="223"/>
      <c r="P665" s="223"/>
      <c r="Q665" s="223"/>
      <c r="R665" s="223"/>
      <c r="S665" s="223"/>
      <c r="T665" s="223"/>
      <c r="U665" s="223"/>
      <c r="V665" s="223"/>
      <c r="W665" s="223"/>
      <c r="X665" s="223"/>
      <c r="Y665" s="223"/>
      <c r="Z665" s="223"/>
      <c r="AA665" s="223"/>
      <c r="AB665" s="223"/>
    </row>
    <row r="666" spans="1:28" ht="15" thickBot="1" x14ac:dyDescent="0.25">
      <c r="A666" s="223"/>
      <c r="B666" s="227"/>
      <c r="C666" s="223"/>
      <c r="D666" s="227"/>
      <c r="E666" s="223"/>
      <c r="F666" s="223"/>
      <c r="G666" s="223"/>
      <c r="H666" s="225"/>
      <c r="I666" s="225"/>
      <c r="J666" s="223"/>
      <c r="K666" s="226"/>
      <c r="L666" s="223"/>
      <c r="M666" s="223"/>
      <c r="N666" s="223"/>
      <c r="O666" s="223"/>
      <c r="P666" s="223"/>
      <c r="Q666" s="223"/>
      <c r="R666" s="223"/>
      <c r="S666" s="223"/>
      <c r="T666" s="223"/>
      <c r="U666" s="223"/>
      <c r="V666" s="223"/>
      <c r="W666" s="223"/>
      <c r="X666" s="223"/>
      <c r="Y666" s="223"/>
      <c r="Z666" s="223"/>
      <c r="AA666" s="223"/>
      <c r="AB666" s="223"/>
    </row>
    <row r="667" spans="1:28" ht="15" thickBot="1" x14ac:dyDescent="0.25">
      <c r="A667" s="223"/>
      <c r="B667" s="227"/>
      <c r="C667" s="223"/>
      <c r="D667" s="227"/>
      <c r="E667" s="223"/>
      <c r="F667" s="223"/>
      <c r="G667" s="223"/>
      <c r="H667" s="225"/>
      <c r="I667" s="225"/>
      <c r="J667" s="223"/>
      <c r="K667" s="226"/>
      <c r="L667" s="223"/>
      <c r="M667" s="223"/>
      <c r="N667" s="223"/>
      <c r="O667" s="223"/>
      <c r="P667" s="223"/>
      <c r="Q667" s="223"/>
      <c r="R667" s="223"/>
      <c r="S667" s="223"/>
      <c r="T667" s="223"/>
      <c r="U667" s="223"/>
      <c r="V667" s="223"/>
      <c r="W667" s="223"/>
      <c r="X667" s="223"/>
      <c r="Y667" s="223"/>
      <c r="Z667" s="223"/>
      <c r="AA667" s="223"/>
      <c r="AB667" s="223"/>
    </row>
    <row r="668" spans="1:28" ht="15" thickBot="1" x14ac:dyDescent="0.25">
      <c r="A668" s="223"/>
      <c r="B668" s="227"/>
      <c r="C668" s="223"/>
      <c r="D668" s="227"/>
      <c r="E668" s="223"/>
      <c r="F668" s="223"/>
      <c r="G668" s="223"/>
      <c r="H668" s="225"/>
      <c r="I668" s="225"/>
      <c r="J668" s="223"/>
      <c r="K668" s="226"/>
      <c r="L668" s="223"/>
      <c r="M668" s="223"/>
      <c r="N668" s="223"/>
      <c r="O668" s="223"/>
      <c r="P668" s="223"/>
      <c r="Q668" s="223"/>
      <c r="R668" s="223"/>
      <c r="S668" s="223"/>
      <c r="T668" s="223"/>
      <c r="U668" s="223"/>
      <c r="V668" s="223"/>
      <c r="W668" s="223"/>
      <c r="X668" s="223"/>
      <c r="Y668" s="223"/>
      <c r="Z668" s="223"/>
      <c r="AA668" s="223"/>
      <c r="AB668" s="223"/>
    </row>
    <row r="669" spans="1:28" ht="15" thickBot="1" x14ac:dyDescent="0.25">
      <c r="A669" s="223"/>
      <c r="B669" s="227"/>
      <c r="C669" s="223"/>
      <c r="D669" s="227"/>
      <c r="E669" s="223"/>
      <c r="F669" s="223"/>
      <c r="G669" s="223"/>
      <c r="H669" s="225"/>
      <c r="I669" s="225"/>
      <c r="J669" s="223"/>
      <c r="K669" s="226"/>
      <c r="L669" s="223"/>
      <c r="M669" s="223"/>
      <c r="N669" s="223"/>
      <c r="O669" s="223"/>
      <c r="P669" s="223"/>
      <c r="Q669" s="223"/>
      <c r="R669" s="223"/>
      <c r="S669" s="223"/>
      <c r="T669" s="223"/>
      <c r="U669" s="223"/>
      <c r="V669" s="223"/>
      <c r="W669" s="223"/>
      <c r="X669" s="223"/>
      <c r="Y669" s="223"/>
      <c r="Z669" s="223"/>
      <c r="AA669" s="223"/>
      <c r="AB669" s="223"/>
    </row>
    <row r="670" spans="1:28" ht="15" thickBot="1" x14ac:dyDescent="0.25">
      <c r="A670" s="223"/>
      <c r="B670" s="227"/>
      <c r="C670" s="223"/>
      <c r="D670" s="227"/>
      <c r="E670" s="223"/>
      <c r="F670" s="223"/>
      <c r="G670" s="223"/>
      <c r="H670" s="225"/>
      <c r="I670" s="225"/>
      <c r="J670" s="223"/>
      <c r="K670" s="226"/>
      <c r="L670" s="223"/>
      <c r="M670" s="223"/>
      <c r="N670" s="223"/>
      <c r="O670" s="223"/>
      <c r="P670" s="223"/>
      <c r="Q670" s="223"/>
      <c r="R670" s="223"/>
      <c r="S670" s="223"/>
      <c r="T670" s="223"/>
      <c r="U670" s="223"/>
      <c r="V670" s="223"/>
      <c r="W670" s="223"/>
      <c r="X670" s="223"/>
      <c r="Y670" s="223"/>
      <c r="Z670" s="223"/>
      <c r="AA670" s="223"/>
      <c r="AB670" s="223"/>
    </row>
    <row r="671" spans="1:28" ht="15" thickBot="1" x14ac:dyDescent="0.25">
      <c r="A671" s="223"/>
      <c r="B671" s="227"/>
      <c r="C671" s="223"/>
      <c r="D671" s="227"/>
      <c r="E671" s="223"/>
      <c r="F671" s="223"/>
      <c r="G671" s="223"/>
      <c r="H671" s="225"/>
      <c r="I671" s="225"/>
      <c r="J671" s="223"/>
      <c r="K671" s="226"/>
      <c r="L671" s="223"/>
      <c r="M671" s="223"/>
      <c r="N671" s="223"/>
      <c r="O671" s="223"/>
      <c r="P671" s="223"/>
      <c r="Q671" s="223"/>
      <c r="R671" s="223"/>
      <c r="S671" s="223"/>
      <c r="T671" s="223"/>
      <c r="U671" s="223"/>
      <c r="V671" s="223"/>
      <c r="W671" s="223"/>
      <c r="X671" s="223"/>
      <c r="Y671" s="223"/>
      <c r="Z671" s="223"/>
      <c r="AA671" s="223"/>
      <c r="AB671" s="223"/>
    </row>
    <row r="672" spans="1:28" ht="15" thickBot="1" x14ac:dyDescent="0.25">
      <c r="A672" s="223"/>
      <c r="B672" s="227"/>
      <c r="C672" s="223"/>
      <c r="D672" s="227"/>
      <c r="E672" s="223"/>
      <c r="F672" s="223"/>
      <c r="G672" s="223"/>
      <c r="H672" s="225"/>
      <c r="I672" s="225"/>
      <c r="J672" s="223"/>
      <c r="K672" s="226"/>
      <c r="L672" s="223"/>
      <c r="M672" s="223"/>
      <c r="N672" s="223"/>
      <c r="O672" s="223"/>
      <c r="P672" s="223"/>
      <c r="Q672" s="223"/>
      <c r="R672" s="223"/>
      <c r="S672" s="223"/>
      <c r="T672" s="223"/>
      <c r="U672" s="223"/>
      <c r="V672" s="223"/>
      <c r="W672" s="223"/>
      <c r="X672" s="223"/>
      <c r="Y672" s="223"/>
      <c r="Z672" s="223"/>
      <c r="AA672" s="223"/>
      <c r="AB672" s="223"/>
    </row>
    <row r="673" spans="1:28" ht="15" thickBot="1" x14ac:dyDescent="0.25">
      <c r="A673" s="223"/>
      <c r="B673" s="227"/>
      <c r="C673" s="223"/>
      <c r="D673" s="227"/>
      <c r="E673" s="223"/>
      <c r="F673" s="223"/>
      <c r="G673" s="223"/>
      <c r="H673" s="225"/>
      <c r="I673" s="225"/>
      <c r="J673" s="223"/>
      <c r="K673" s="226"/>
      <c r="L673" s="223"/>
      <c r="M673" s="223"/>
      <c r="N673" s="223"/>
      <c r="O673" s="223"/>
      <c r="P673" s="223"/>
      <c r="Q673" s="223"/>
      <c r="R673" s="223"/>
      <c r="S673" s="223"/>
      <c r="T673" s="223"/>
      <c r="U673" s="223"/>
      <c r="V673" s="223"/>
      <c r="W673" s="223"/>
      <c r="X673" s="223"/>
      <c r="Y673" s="223"/>
      <c r="Z673" s="223"/>
      <c r="AA673" s="223"/>
      <c r="AB673" s="223"/>
    </row>
    <row r="674" spans="1:28" ht="15" thickBot="1" x14ac:dyDescent="0.25">
      <c r="A674" s="223"/>
      <c r="B674" s="227"/>
      <c r="C674" s="223"/>
      <c r="D674" s="227"/>
      <c r="E674" s="223"/>
      <c r="F674" s="223"/>
      <c r="G674" s="223"/>
      <c r="H674" s="225"/>
      <c r="I674" s="225"/>
      <c r="J674" s="223"/>
      <c r="K674" s="226"/>
      <c r="L674" s="223"/>
      <c r="M674" s="223"/>
      <c r="N674" s="223"/>
      <c r="O674" s="223"/>
      <c r="P674" s="223"/>
      <c r="Q674" s="223"/>
      <c r="R674" s="223"/>
      <c r="S674" s="223"/>
      <c r="T674" s="223"/>
      <c r="U674" s="223"/>
      <c r="V674" s="223"/>
      <c r="W674" s="223"/>
      <c r="X674" s="223"/>
      <c r="Y674" s="223"/>
      <c r="Z674" s="223"/>
      <c r="AA674" s="223"/>
      <c r="AB674" s="223"/>
    </row>
    <row r="675" spans="1:28" ht="15" thickBot="1" x14ac:dyDescent="0.25">
      <c r="A675" s="223"/>
      <c r="B675" s="227"/>
      <c r="C675" s="223"/>
      <c r="D675" s="227"/>
      <c r="E675" s="223"/>
      <c r="F675" s="223"/>
      <c r="G675" s="223"/>
      <c r="H675" s="225"/>
      <c r="I675" s="225"/>
      <c r="J675" s="223"/>
      <c r="K675" s="226"/>
      <c r="L675" s="223"/>
      <c r="M675" s="223"/>
      <c r="N675" s="223"/>
      <c r="O675" s="223"/>
      <c r="P675" s="223"/>
      <c r="Q675" s="223"/>
      <c r="R675" s="223"/>
      <c r="S675" s="223"/>
      <c r="T675" s="223"/>
      <c r="U675" s="223"/>
      <c r="V675" s="223"/>
      <c r="W675" s="223"/>
      <c r="X675" s="223"/>
      <c r="Y675" s="223"/>
      <c r="Z675" s="223"/>
      <c r="AA675" s="223"/>
      <c r="AB675" s="223"/>
    </row>
    <row r="676" spans="1:28" ht="15" thickBot="1" x14ac:dyDescent="0.25">
      <c r="A676" s="223"/>
      <c r="B676" s="227"/>
      <c r="C676" s="223"/>
      <c r="D676" s="227"/>
      <c r="E676" s="223"/>
      <c r="F676" s="223"/>
      <c r="G676" s="223"/>
      <c r="H676" s="225"/>
      <c r="I676" s="225"/>
      <c r="J676" s="223"/>
      <c r="K676" s="226"/>
      <c r="L676" s="223"/>
      <c r="M676" s="223"/>
      <c r="N676" s="223"/>
      <c r="O676" s="223"/>
      <c r="P676" s="223"/>
      <c r="Q676" s="223"/>
      <c r="R676" s="223"/>
      <c r="S676" s="223"/>
      <c r="T676" s="223"/>
      <c r="U676" s="223"/>
      <c r="V676" s="223"/>
      <c r="W676" s="223"/>
      <c r="X676" s="223"/>
      <c r="Y676" s="223"/>
      <c r="Z676" s="223"/>
      <c r="AA676" s="223"/>
      <c r="AB676" s="223"/>
    </row>
    <row r="677" spans="1:28" ht="15" thickBot="1" x14ac:dyDescent="0.25">
      <c r="A677" s="223"/>
      <c r="B677" s="227"/>
      <c r="C677" s="223"/>
      <c r="D677" s="227"/>
      <c r="E677" s="223"/>
      <c r="F677" s="223"/>
      <c r="G677" s="223"/>
      <c r="H677" s="225"/>
      <c r="I677" s="225"/>
      <c r="J677" s="223"/>
      <c r="K677" s="226"/>
      <c r="L677" s="223"/>
      <c r="M677" s="223"/>
      <c r="N677" s="223"/>
      <c r="O677" s="223"/>
      <c r="P677" s="223"/>
      <c r="Q677" s="223"/>
      <c r="R677" s="223"/>
      <c r="S677" s="223"/>
      <c r="T677" s="223"/>
      <c r="U677" s="223"/>
      <c r="V677" s="223"/>
      <c r="W677" s="223"/>
      <c r="X677" s="223"/>
      <c r="Y677" s="223"/>
      <c r="Z677" s="223"/>
      <c r="AA677" s="223"/>
      <c r="AB677" s="223"/>
    </row>
    <row r="678" spans="1:28" ht="15" thickBot="1" x14ac:dyDescent="0.25">
      <c r="A678" s="223"/>
      <c r="B678" s="227"/>
      <c r="C678" s="223"/>
      <c r="D678" s="227"/>
      <c r="E678" s="223"/>
      <c r="F678" s="223"/>
      <c r="G678" s="223"/>
      <c r="H678" s="225"/>
      <c r="I678" s="225"/>
      <c r="J678" s="223"/>
      <c r="K678" s="226"/>
      <c r="L678" s="223"/>
      <c r="M678" s="223"/>
      <c r="N678" s="223"/>
      <c r="O678" s="223"/>
      <c r="P678" s="223"/>
      <c r="Q678" s="223"/>
      <c r="R678" s="223"/>
      <c r="S678" s="223"/>
      <c r="T678" s="223"/>
      <c r="U678" s="223"/>
      <c r="V678" s="223"/>
      <c r="W678" s="223"/>
      <c r="X678" s="223"/>
      <c r="Y678" s="223"/>
      <c r="Z678" s="223"/>
      <c r="AA678" s="223"/>
      <c r="AB678" s="223"/>
    </row>
    <row r="679" spans="1:28" ht="15" thickBot="1" x14ac:dyDescent="0.25">
      <c r="A679" s="223"/>
      <c r="B679" s="227"/>
      <c r="C679" s="223"/>
      <c r="D679" s="227"/>
      <c r="E679" s="223"/>
      <c r="F679" s="223"/>
      <c r="G679" s="223"/>
      <c r="H679" s="225"/>
      <c r="I679" s="225"/>
      <c r="J679" s="223"/>
      <c r="K679" s="226"/>
      <c r="L679" s="223"/>
      <c r="M679" s="223"/>
      <c r="N679" s="223"/>
      <c r="O679" s="223"/>
      <c r="P679" s="223"/>
      <c r="Q679" s="223"/>
      <c r="R679" s="223"/>
      <c r="S679" s="223"/>
      <c r="T679" s="223"/>
      <c r="U679" s="223"/>
      <c r="V679" s="223"/>
      <c r="W679" s="223"/>
      <c r="X679" s="223"/>
      <c r="Y679" s="223"/>
      <c r="Z679" s="223"/>
      <c r="AA679" s="223"/>
      <c r="AB679" s="223"/>
    </row>
    <row r="680" spans="1:28" ht="15" thickBot="1" x14ac:dyDescent="0.25">
      <c r="A680" s="223"/>
      <c r="B680" s="227"/>
      <c r="C680" s="223"/>
      <c r="D680" s="227"/>
      <c r="E680" s="223"/>
      <c r="F680" s="223"/>
      <c r="G680" s="223"/>
      <c r="H680" s="225"/>
      <c r="I680" s="225"/>
      <c r="J680" s="223"/>
      <c r="K680" s="226"/>
      <c r="L680" s="223"/>
      <c r="M680" s="223"/>
      <c r="N680" s="223"/>
      <c r="O680" s="223"/>
      <c r="P680" s="223"/>
      <c r="Q680" s="223"/>
      <c r="R680" s="223"/>
      <c r="S680" s="223"/>
      <c r="T680" s="223"/>
      <c r="U680" s="223"/>
      <c r="V680" s="223"/>
      <c r="W680" s="223"/>
      <c r="X680" s="223"/>
      <c r="Y680" s="223"/>
      <c r="Z680" s="223"/>
      <c r="AA680" s="223"/>
      <c r="AB680" s="223"/>
    </row>
    <row r="681" spans="1:28" ht="15" thickBot="1" x14ac:dyDescent="0.25">
      <c r="A681" s="223"/>
      <c r="B681" s="227"/>
      <c r="C681" s="223"/>
      <c r="D681" s="227"/>
      <c r="E681" s="223"/>
      <c r="F681" s="223"/>
      <c r="G681" s="223"/>
      <c r="H681" s="225"/>
      <c r="I681" s="225"/>
      <c r="J681" s="223"/>
      <c r="K681" s="226"/>
      <c r="L681" s="223"/>
      <c r="M681" s="223"/>
      <c r="N681" s="223"/>
      <c r="O681" s="223"/>
      <c r="P681" s="223"/>
      <c r="Q681" s="223"/>
      <c r="R681" s="223"/>
      <c r="S681" s="223"/>
      <c r="T681" s="223"/>
      <c r="U681" s="223"/>
      <c r="V681" s="223"/>
      <c r="W681" s="223"/>
      <c r="X681" s="223"/>
      <c r="Y681" s="223"/>
      <c r="Z681" s="223"/>
      <c r="AA681" s="223"/>
      <c r="AB681" s="223"/>
    </row>
    <row r="682" spans="1:28" ht="15" thickBot="1" x14ac:dyDescent="0.25">
      <c r="A682" s="223"/>
      <c r="B682" s="227"/>
      <c r="C682" s="223"/>
      <c r="D682" s="227"/>
      <c r="E682" s="223"/>
      <c r="F682" s="223"/>
      <c r="G682" s="223"/>
      <c r="H682" s="225"/>
      <c r="I682" s="225"/>
      <c r="J682" s="223"/>
      <c r="K682" s="226"/>
      <c r="L682" s="223"/>
      <c r="M682" s="223"/>
      <c r="N682" s="223"/>
      <c r="O682" s="223"/>
      <c r="P682" s="223"/>
      <c r="Q682" s="223"/>
      <c r="R682" s="223"/>
      <c r="S682" s="223"/>
      <c r="T682" s="223"/>
      <c r="U682" s="223"/>
      <c r="V682" s="223"/>
      <c r="W682" s="223"/>
      <c r="X682" s="223"/>
      <c r="Y682" s="223"/>
      <c r="Z682" s="223"/>
      <c r="AA682" s="223"/>
      <c r="AB682" s="223"/>
    </row>
    <row r="683" spans="1:28" ht="15" thickBot="1" x14ac:dyDescent="0.25">
      <c r="A683" s="223"/>
      <c r="B683" s="227"/>
      <c r="C683" s="223"/>
      <c r="D683" s="227"/>
      <c r="E683" s="223"/>
      <c r="F683" s="223"/>
      <c r="G683" s="223"/>
      <c r="H683" s="225"/>
      <c r="I683" s="225"/>
      <c r="J683" s="223"/>
      <c r="K683" s="226"/>
      <c r="L683" s="223"/>
      <c r="M683" s="223"/>
      <c r="N683" s="223"/>
      <c r="O683" s="223"/>
      <c r="P683" s="223"/>
      <c r="Q683" s="223"/>
      <c r="R683" s="223"/>
      <c r="S683" s="223"/>
      <c r="T683" s="223"/>
      <c r="U683" s="223"/>
      <c r="V683" s="223"/>
      <c r="W683" s="223"/>
      <c r="X683" s="223"/>
      <c r="Y683" s="223"/>
      <c r="Z683" s="223"/>
      <c r="AA683" s="223"/>
      <c r="AB683" s="223"/>
    </row>
    <row r="684" spans="1:28" ht="15" thickBot="1" x14ac:dyDescent="0.25">
      <c r="A684" s="223"/>
      <c r="B684" s="227"/>
      <c r="C684" s="223"/>
      <c r="D684" s="227"/>
      <c r="E684" s="223"/>
      <c r="F684" s="223"/>
      <c r="G684" s="223"/>
      <c r="H684" s="225"/>
      <c r="I684" s="225"/>
      <c r="J684" s="223"/>
      <c r="K684" s="226"/>
      <c r="L684" s="223"/>
      <c r="M684" s="223"/>
      <c r="N684" s="223"/>
      <c r="O684" s="223"/>
      <c r="P684" s="223"/>
      <c r="Q684" s="223"/>
      <c r="R684" s="223"/>
      <c r="S684" s="223"/>
      <c r="T684" s="223"/>
      <c r="U684" s="223"/>
      <c r="V684" s="223"/>
      <c r="W684" s="223"/>
      <c r="X684" s="223"/>
      <c r="Y684" s="223"/>
      <c r="Z684" s="223"/>
      <c r="AA684" s="223"/>
      <c r="AB684" s="223"/>
    </row>
    <row r="685" spans="1:28" ht="15" thickBot="1" x14ac:dyDescent="0.25">
      <c r="A685" s="223"/>
      <c r="B685" s="227"/>
      <c r="C685" s="223"/>
      <c r="D685" s="227"/>
      <c r="E685" s="223"/>
      <c r="F685" s="223"/>
      <c r="G685" s="223"/>
      <c r="H685" s="225"/>
      <c r="I685" s="225"/>
      <c r="J685" s="223"/>
      <c r="K685" s="226"/>
      <c r="L685" s="223"/>
      <c r="M685" s="223"/>
      <c r="N685" s="223"/>
      <c r="O685" s="223"/>
      <c r="P685" s="223"/>
      <c r="Q685" s="223"/>
      <c r="R685" s="223"/>
      <c r="S685" s="223"/>
      <c r="T685" s="223"/>
      <c r="U685" s="223"/>
      <c r="V685" s="223"/>
      <c r="W685" s="223"/>
      <c r="X685" s="223"/>
      <c r="Y685" s="223"/>
      <c r="Z685" s="223"/>
      <c r="AA685" s="223"/>
      <c r="AB685" s="223"/>
    </row>
    <row r="686" spans="1:28" ht="15" thickBot="1" x14ac:dyDescent="0.25">
      <c r="A686" s="223"/>
      <c r="B686" s="227"/>
      <c r="C686" s="223"/>
      <c r="D686" s="227"/>
      <c r="E686" s="223"/>
      <c r="F686" s="223"/>
      <c r="G686" s="223"/>
      <c r="H686" s="225"/>
      <c r="I686" s="225"/>
      <c r="J686" s="223"/>
      <c r="K686" s="226"/>
      <c r="L686" s="223"/>
      <c r="M686" s="223"/>
      <c r="N686" s="223"/>
      <c r="O686" s="223"/>
      <c r="P686" s="223"/>
      <c r="Q686" s="223"/>
      <c r="R686" s="223"/>
      <c r="S686" s="223"/>
      <c r="T686" s="223"/>
      <c r="U686" s="223"/>
      <c r="V686" s="223"/>
      <c r="W686" s="223"/>
      <c r="X686" s="223"/>
      <c r="Y686" s="223"/>
      <c r="Z686" s="223"/>
      <c r="AA686" s="223"/>
      <c r="AB686" s="223"/>
    </row>
    <row r="687" spans="1:28" ht="15" thickBot="1" x14ac:dyDescent="0.25">
      <c r="A687" s="223"/>
      <c r="B687" s="227"/>
      <c r="C687" s="223"/>
      <c r="D687" s="227"/>
      <c r="E687" s="223"/>
      <c r="F687" s="223"/>
      <c r="G687" s="223"/>
      <c r="H687" s="225"/>
      <c r="I687" s="225"/>
      <c r="J687" s="223"/>
      <c r="K687" s="226"/>
      <c r="L687" s="223"/>
      <c r="M687" s="223"/>
      <c r="N687" s="223"/>
      <c r="O687" s="223"/>
      <c r="P687" s="223"/>
      <c r="Q687" s="223"/>
      <c r="R687" s="223"/>
      <c r="S687" s="223"/>
      <c r="T687" s="223"/>
      <c r="U687" s="223"/>
      <c r="V687" s="223"/>
      <c r="W687" s="223"/>
      <c r="X687" s="223"/>
      <c r="Y687" s="223"/>
      <c r="Z687" s="223"/>
      <c r="AA687" s="223"/>
      <c r="AB687" s="223"/>
    </row>
    <row r="688" spans="1:28" ht="15" thickBot="1" x14ac:dyDescent="0.25">
      <c r="A688" s="223"/>
      <c r="B688" s="227"/>
      <c r="C688" s="223"/>
      <c r="D688" s="227"/>
      <c r="E688" s="223"/>
      <c r="F688" s="223"/>
      <c r="G688" s="223"/>
      <c r="H688" s="225"/>
      <c r="I688" s="225"/>
      <c r="J688" s="223"/>
      <c r="K688" s="226"/>
      <c r="L688" s="223"/>
      <c r="M688" s="223"/>
      <c r="N688" s="223"/>
      <c r="O688" s="223"/>
      <c r="P688" s="223"/>
      <c r="Q688" s="223"/>
      <c r="R688" s="223"/>
      <c r="S688" s="223"/>
      <c r="T688" s="223"/>
      <c r="U688" s="223"/>
      <c r="V688" s="223"/>
      <c r="W688" s="223"/>
      <c r="X688" s="223"/>
      <c r="Y688" s="223"/>
      <c r="Z688" s="223"/>
      <c r="AA688" s="223"/>
      <c r="AB688" s="223"/>
    </row>
    <row r="689" spans="1:28" ht="15" thickBot="1" x14ac:dyDescent="0.25">
      <c r="A689" s="223"/>
      <c r="B689" s="227"/>
      <c r="C689" s="223"/>
      <c r="D689" s="227"/>
      <c r="E689" s="223"/>
      <c r="F689" s="223"/>
      <c r="G689" s="223"/>
      <c r="H689" s="225"/>
      <c r="I689" s="225"/>
      <c r="J689" s="223"/>
      <c r="K689" s="226"/>
      <c r="L689" s="223"/>
      <c r="M689" s="223"/>
      <c r="N689" s="223"/>
      <c r="O689" s="223"/>
      <c r="P689" s="223"/>
      <c r="Q689" s="223"/>
      <c r="R689" s="223"/>
      <c r="S689" s="223"/>
      <c r="T689" s="223"/>
      <c r="U689" s="223"/>
      <c r="V689" s="223"/>
      <c r="W689" s="223"/>
      <c r="X689" s="223"/>
      <c r="Y689" s="223"/>
      <c r="Z689" s="223"/>
      <c r="AA689" s="223"/>
      <c r="AB689" s="223"/>
    </row>
    <row r="690" spans="1:28" ht="15" thickBot="1" x14ac:dyDescent="0.25">
      <c r="A690" s="223"/>
      <c r="B690" s="227"/>
      <c r="C690" s="223"/>
      <c r="D690" s="227"/>
      <c r="E690" s="223"/>
      <c r="F690" s="223"/>
      <c r="G690" s="223"/>
      <c r="H690" s="225"/>
      <c r="I690" s="225"/>
      <c r="J690" s="223"/>
      <c r="K690" s="226"/>
      <c r="L690" s="223"/>
      <c r="M690" s="223"/>
      <c r="N690" s="223"/>
      <c r="O690" s="223"/>
      <c r="P690" s="223"/>
      <c r="Q690" s="223"/>
      <c r="R690" s="223"/>
      <c r="S690" s="223"/>
      <c r="T690" s="223"/>
      <c r="U690" s="223"/>
      <c r="V690" s="223"/>
      <c r="W690" s="223"/>
      <c r="X690" s="223"/>
      <c r="Y690" s="223"/>
      <c r="Z690" s="223"/>
      <c r="AA690" s="223"/>
      <c r="AB690" s="223"/>
    </row>
    <row r="691" spans="1:28" ht="15" thickBot="1" x14ac:dyDescent="0.25">
      <c r="A691" s="223"/>
      <c r="B691" s="227"/>
      <c r="C691" s="223"/>
      <c r="D691" s="227"/>
      <c r="E691" s="223"/>
      <c r="F691" s="223"/>
      <c r="G691" s="223"/>
      <c r="H691" s="225"/>
      <c r="I691" s="225"/>
      <c r="J691" s="223"/>
      <c r="K691" s="226"/>
      <c r="L691" s="223"/>
      <c r="M691" s="223"/>
      <c r="N691" s="223"/>
      <c r="O691" s="223"/>
      <c r="P691" s="223"/>
      <c r="Q691" s="223"/>
      <c r="R691" s="223"/>
      <c r="S691" s="223"/>
      <c r="T691" s="223"/>
      <c r="U691" s="223"/>
      <c r="V691" s="223"/>
      <c r="W691" s="223"/>
      <c r="X691" s="223"/>
      <c r="Y691" s="223"/>
      <c r="Z691" s="223"/>
      <c r="AA691" s="223"/>
      <c r="AB691" s="223"/>
    </row>
    <row r="692" spans="1:28" ht="15" thickBot="1" x14ac:dyDescent="0.25">
      <c r="A692" s="223"/>
      <c r="B692" s="227"/>
      <c r="C692" s="223"/>
      <c r="D692" s="227"/>
      <c r="E692" s="223"/>
      <c r="F692" s="223"/>
      <c r="G692" s="223"/>
      <c r="H692" s="225"/>
      <c r="I692" s="225"/>
      <c r="J692" s="223"/>
      <c r="K692" s="226"/>
      <c r="L692" s="223"/>
      <c r="M692" s="223"/>
      <c r="N692" s="223"/>
      <c r="O692" s="223"/>
      <c r="P692" s="223"/>
      <c r="Q692" s="223"/>
      <c r="R692" s="223"/>
      <c r="S692" s="223"/>
      <c r="T692" s="223"/>
      <c r="U692" s="223"/>
      <c r="V692" s="223"/>
      <c r="W692" s="223"/>
      <c r="X692" s="223"/>
      <c r="Y692" s="223"/>
      <c r="Z692" s="223"/>
      <c r="AA692" s="223"/>
      <c r="AB692" s="223"/>
    </row>
    <row r="693" spans="1:28" ht="15" thickBot="1" x14ac:dyDescent="0.25">
      <c r="A693" s="223"/>
      <c r="B693" s="227"/>
      <c r="C693" s="223"/>
      <c r="D693" s="227"/>
      <c r="E693" s="223"/>
      <c r="F693" s="223"/>
      <c r="G693" s="223"/>
      <c r="H693" s="225"/>
      <c r="I693" s="225"/>
      <c r="J693" s="223"/>
      <c r="K693" s="226"/>
      <c r="L693" s="223"/>
      <c r="M693" s="223"/>
      <c r="N693" s="223"/>
      <c r="O693" s="223"/>
      <c r="P693" s="223"/>
      <c r="Q693" s="223"/>
      <c r="R693" s="223"/>
      <c r="S693" s="223"/>
      <c r="T693" s="223"/>
      <c r="U693" s="223"/>
      <c r="V693" s="223"/>
      <c r="W693" s="223"/>
      <c r="X693" s="223"/>
      <c r="Y693" s="223"/>
      <c r="Z693" s="223"/>
      <c r="AA693" s="223"/>
      <c r="AB693" s="223"/>
    </row>
    <row r="694" spans="1:28" ht="15" thickBot="1" x14ac:dyDescent="0.25">
      <c r="A694" s="223"/>
      <c r="B694" s="227"/>
      <c r="C694" s="223"/>
      <c r="D694" s="227"/>
      <c r="E694" s="223"/>
      <c r="F694" s="223"/>
      <c r="G694" s="223"/>
      <c r="H694" s="225"/>
      <c r="I694" s="225"/>
      <c r="J694" s="223"/>
      <c r="K694" s="226"/>
      <c r="L694" s="223"/>
      <c r="M694" s="223"/>
      <c r="N694" s="223"/>
      <c r="O694" s="223"/>
      <c r="P694" s="223"/>
      <c r="Q694" s="223"/>
      <c r="R694" s="223"/>
      <c r="S694" s="223"/>
      <c r="T694" s="223"/>
      <c r="U694" s="223"/>
      <c r="V694" s="223"/>
      <c r="W694" s="223"/>
      <c r="X694" s="223"/>
      <c r="Y694" s="223"/>
      <c r="Z694" s="223"/>
      <c r="AA694" s="223"/>
      <c r="AB694" s="223"/>
    </row>
    <row r="695" spans="1:28" ht="15" thickBot="1" x14ac:dyDescent="0.25">
      <c r="A695" s="223"/>
      <c r="B695" s="227"/>
      <c r="C695" s="223"/>
      <c r="D695" s="227"/>
      <c r="E695" s="223"/>
      <c r="F695" s="223"/>
      <c r="G695" s="223"/>
      <c r="H695" s="225"/>
      <c r="I695" s="225"/>
      <c r="J695" s="223"/>
      <c r="K695" s="226"/>
      <c r="L695" s="223"/>
      <c r="M695" s="223"/>
      <c r="N695" s="223"/>
      <c r="O695" s="223"/>
      <c r="P695" s="223"/>
      <c r="Q695" s="223"/>
      <c r="R695" s="223"/>
      <c r="S695" s="223"/>
      <c r="T695" s="223"/>
      <c r="U695" s="223"/>
      <c r="V695" s="223"/>
      <c r="W695" s="223"/>
      <c r="X695" s="223"/>
      <c r="Y695" s="223"/>
      <c r="Z695" s="223"/>
      <c r="AA695" s="223"/>
      <c r="AB695" s="223"/>
    </row>
    <row r="696" spans="1:28" ht="15" thickBot="1" x14ac:dyDescent="0.25">
      <c r="A696" s="223"/>
      <c r="B696" s="227"/>
      <c r="C696" s="223"/>
      <c r="D696" s="227"/>
      <c r="E696" s="223"/>
      <c r="F696" s="223"/>
      <c r="G696" s="223"/>
      <c r="H696" s="225"/>
      <c r="I696" s="225"/>
      <c r="J696" s="223"/>
      <c r="K696" s="226"/>
      <c r="L696" s="223"/>
      <c r="M696" s="223"/>
      <c r="N696" s="223"/>
      <c r="O696" s="223"/>
      <c r="P696" s="223"/>
      <c r="Q696" s="223"/>
      <c r="R696" s="223"/>
      <c r="S696" s="223"/>
      <c r="T696" s="223"/>
      <c r="U696" s="223"/>
      <c r="V696" s="223"/>
      <c r="W696" s="223"/>
      <c r="X696" s="223"/>
      <c r="Y696" s="223"/>
      <c r="Z696" s="223"/>
      <c r="AA696" s="223"/>
      <c r="AB696" s="223"/>
    </row>
    <row r="697" spans="1:28" ht="15" thickBot="1" x14ac:dyDescent="0.25">
      <c r="A697" s="223"/>
      <c r="B697" s="227"/>
      <c r="C697" s="223"/>
      <c r="D697" s="227"/>
      <c r="E697" s="223"/>
      <c r="F697" s="223"/>
      <c r="G697" s="223"/>
      <c r="H697" s="225"/>
      <c r="I697" s="225"/>
      <c r="J697" s="223"/>
      <c r="K697" s="226"/>
      <c r="L697" s="223"/>
      <c r="M697" s="223"/>
      <c r="N697" s="223"/>
      <c r="O697" s="223"/>
      <c r="P697" s="223"/>
      <c r="Q697" s="223"/>
      <c r="R697" s="223"/>
      <c r="S697" s="223"/>
      <c r="T697" s="223"/>
      <c r="U697" s="223"/>
      <c r="V697" s="223"/>
      <c r="W697" s="223"/>
      <c r="X697" s="223"/>
      <c r="Y697" s="223"/>
      <c r="Z697" s="223"/>
      <c r="AA697" s="223"/>
      <c r="AB697" s="223"/>
    </row>
    <row r="698" spans="1:28" ht="15" thickBot="1" x14ac:dyDescent="0.25">
      <c r="A698" s="223"/>
      <c r="B698" s="227"/>
      <c r="C698" s="223"/>
      <c r="D698" s="227"/>
      <c r="E698" s="223"/>
      <c r="F698" s="223"/>
      <c r="G698" s="223"/>
      <c r="H698" s="225"/>
      <c r="I698" s="225"/>
      <c r="J698" s="223"/>
      <c r="K698" s="226"/>
      <c r="L698" s="223"/>
      <c r="M698" s="223"/>
      <c r="N698" s="223"/>
      <c r="O698" s="223"/>
      <c r="P698" s="223"/>
      <c r="Q698" s="223"/>
      <c r="R698" s="223"/>
      <c r="S698" s="223"/>
      <c r="T698" s="223"/>
      <c r="U698" s="223"/>
      <c r="V698" s="223"/>
      <c r="W698" s="223"/>
      <c r="X698" s="223"/>
      <c r="Y698" s="223"/>
      <c r="Z698" s="223"/>
      <c r="AA698" s="223"/>
      <c r="AB698" s="223"/>
    </row>
    <row r="699" spans="1:28" ht="15" thickBot="1" x14ac:dyDescent="0.25">
      <c r="A699" s="223"/>
      <c r="B699" s="227"/>
      <c r="C699" s="223"/>
      <c r="D699" s="227"/>
      <c r="E699" s="223"/>
      <c r="F699" s="223"/>
      <c r="G699" s="223"/>
      <c r="H699" s="225"/>
      <c r="I699" s="225"/>
      <c r="J699" s="223"/>
      <c r="K699" s="226"/>
      <c r="L699" s="223"/>
      <c r="M699" s="223"/>
      <c r="N699" s="223"/>
      <c r="O699" s="223"/>
      <c r="P699" s="223"/>
      <c r="Q699" s="223"/>
      <c r="R699" s="223"/>
      <c r="S699" s="223"/>
      <c r="T699" s="223"/>
      <c r="U699" s="223"/>
      <c r="V699" s="223"/>
      <c r="W699" s="223"/>
      <c r="X699" s="223"/>
      <c r="Y699" s="223"/>
      <c r="Z699" s="223"/>
      <c r="AA699" s="223"/>
      <c r="AB699" s="223"/>
    </row>
    <row r="700" spans="1:28" ht="15" thickBot="1" x14ac:dyDescent="0.25">
      <c r="A700" s="223"/>
      <c r="B700" s="227"/>
      <c r="C700" s="223"/>
      <c r="D700" s="227"/>
      <c r="E700" s="223"/>
      <c r="F700" s="223"/>
      <c r="G700" s="223"/>
      <c r="H700" s="225"/>
      <c r="I700" s="225"/>
      <c r="J700" s="223"/>
      <c r="K700" s="226"/>
      <c r="L700" s="223"/>
      <c r="M700" s="223"/>
      <c r="N700" s="223"/>
      <c r="O700" s="223"/>
      <c r="P700" s="223"/>
      <c r="Q700" s="223"/>
      <c r="R700" s="223"/>
      <c r="S700" s="223"/>
      <c r="T700" s="223"/>
      <c r="U700" s="223"/>
      <c r="V700" s="223"/>
      <c r="W700" s="223"/>
      <c r="X700" s="223"/>
      <c r="Y700" s="223"/>
      <c r="Z700" s="223"/>
      <c r="AA700" s="223"/>
      <c r="AB700" s="223"/>
    </row>
    <row r="701" spans="1:28" ht="15" thickBot="1" x14ac:dyDescent="0.25">
      <c r="A701" s="223"/>
      <c r="B701" s="227"/>
      <c r="C701" s="223"/>
      <c r="D701" s="227"/>
      <c r="E701" s="223"/>
      <c r="F701" s="223"/>
      <c r="G701" s="223"/>
      <c r="H701" s="225"/>
      <c r="I701" s="225"/>
      <c r="J701" s="223"/>
      <c r="K701" s="226"/>
      <c r="L701" s="223"/>
      <c r="M701" s="223"/>
      <c r="N701" s="223"/>
      <c r="O701" s="223"/>
      <c r="P701" s="223"/>
      <c r="Q701" s="223"/>
      <c r="R701" s="223"/>
      <c r="S701" s="223"/>
      <c r="T701" s="223"/>
      <c r="U701" s="223"/>
      <c r="V701" s="223"/>
      <c r="W701" s="223"/>
      <c r="X701" s="223"/>
      <c r="Y701" s="223"/>
      <c r="Z701" s="223"/>
      <c r="AA701" s="223"/>
      <c r="AB701" s="223"/>
    </row>
    <row r="702" spans="1:28" ht="15" thickBot="1" x14ac:dyDescent="0.25">
      <c r="A702" s="223"/>
      <c r="B702" s="227"/>
      <c r="C702" s="223"/>
      <c r="D702" s="227"/>
      <c r="E702" s="223"/>
      <c r="F702" s="223"/>
      <c r="G702" s="223"/>
      <c r="H702" s="225"/>
      <c r="I702" s="225"/>
      <c r="J702" s="223"/>
      <c r="K702" s="226"/>
      <c r="L702" s="223"/>
      <c r="M702" s="223"/>
      <c r="N702" s="223"/>
      <c r="O702" s="223"/>
      <c r="P702" s="223"/>
      <c r="Q702" s="223"/>
      <c r="R702" s="223"/>
      <c r="S702" s="223"/>
      <c r="T702" s="223"/>
      <c r="U702" s="223"/>
      <c r="V702" s="223"/>
      <c r="W702" s="223"/>
      <c r="X702" s="223"/>
      <c r="Y702" s="223"/>
      <c r="Z702" s="223"/>
      <c r="AA702" s="223"/>
      <c r="AB702" s="223"/>
    </row>
    <row r="703" spans="1:28" ht="15" thickBot="1" x14ac:dyDescent="0.25">
      <c r="A703" s="223"/>
      <c r="B703" s="227"/>
      <c r="C703" s="223"/>
      <c r="D703" s="227"/>
      <c r="E703" s="223"/>
      <c r="F703" s="223"/>
      <c r="G703" s="223"/>
      <c r="H703" s="225"/>
      <c r="I703" s="225"/>
      <c r="J703" s="223"/>
      <c r="K703" s="226"/>
      <c r="L703" s="223"/>
      <c r="M703" s="223"/>
      <c r="N703" s="223"/>
      <c r="O703" s="223"/>
      <c r="P703" s="223"/>
      <c r="Q703" s="223"/>
      <c r="R703" s="223"/>
      <c r="S703" s="223"/>
      <c r="T703" s="223"/>
      <c r="U703" s="223"/>
      <c r="V703" s="223"/>
      <c r="W703" s="223"/>
      <c r="X703" s="223"/>
      <c r="Y703" s="223"/>
      <c r="Z703" s="223"/>
      <c r="AA703" s="223"/>
      <c r="AB703" s="223"/>
    </row>
    <row r="704" spans="1:28" ht="15" thickBot="1" x14ac:dyDescent="0.25">
      <c r="A704" s="223"/>
      <c r="B704" s="227"/>
      <c r="C704" s="223"/>
      <c r="D704" s="227"/>
      <c r="E704" s="223"/>
      <c r="F704" s="223"/>
      <c r="G704" s="223"/>
      <c r="H704" s="225"/>
      <c r="I704" s="225"/>
      <c r="J704" s="223"/>
      <c r="K704" s="226"/>
      <c r="L704" s="223"/>
      <c r="M704" s="223"/>
      <c r="N704" s="223"/>
      <c r="O704" s="223"/>
      <c r="P704" s="223"/>
      <c r="Q704" s="223"/>
      <c r="R704" s="223"/>
      <c r="S704" s="223"/>
      <c r="T704" s="223"/>
      <c r="U704" s="223"/>
      <c r="V704" s="223"/>
      <c r="W704" s="223"/>
      <c r="X704" s="223"/>
      <c r="Y704" s="223"/>
      <c r="Z704" s="223"/>
      <c r="AA704" s="223"/>
      <c r="AB704" s="223"/>
    </row>
    <row r="705" spans="1:28" ht="15" thickBot="1" x14ac:dyDescent="0.25">
      <c r="A705" s="223"/>
      <c r="B705" s="227"/>
      <c r="C705" s="223"/>
      <c r="D705" s="227"/>
      <c r="E705" s="223"/>
      <c r="F705" s="223"/>
      <c r="G705" s="223"/>
      <c r="H705" s="225"/>
      <c r="I705" s="225"/>
      <c r="J705" s="223"/>
      <c r="K705" s="226"/>
      <c r="L705" s="223"/>
      <c r="M705" s="223"/>
      <c r="N705" s="223"/>
      <c r="O705" s="223"/>
      <c r="P705" s="223"/>
      <c r="Q705" s="223"/>
      <c r="R705" s="223"/>
      <c r="S705" s="223"/>
      <c r="T705" s="223"/>
      <c r="U705" s="223"/>
      <c r="V705" s="223"/>
      <c r="W705" s="223"/>
      <c r="X705" s="223"/>
      <c r="Y705" s="223"/>
      <c r="Z705" s="223"/>
      <c r="AA705" s="223"/>
      <c r="AB705" s="223"/>
    </row>
    <row r="706" spans="1:28" ht="15" thickBot="1" x14ac:dyDescent="0.25">
      <c r="A706" s="223"/>
      <c r="B706" s="227"/>
      <c r="C706" s="223"/>
      <c r="D706" s="227"/>
      <c r="E706" s="223"/>
      <c r="F706" s="223"/>
      <c r="G706" s="223"/>
      <c r="H706" s="225"/>
      <c r="I706" s="225"/>
      <c r="J706" s="223"/>
      <c r="K706" s="226"/>
      <c r="L706" s="223"/>
      <c r="M706" s="223"/>
      <c r="N706" s="223"/>
      <c r="O706" s="223"/>
      <c r="P706" s="223"/>
      <c r="Q706" s="223"/>
      <c r="R706" s="223"/>
      <c r="S706" s="223"/>
      <c r="T706" s="223"/>
      <c r="U706" s="223"/>
      <c r="V706" s="223"/>
      <c r="W706" s="223"/>
      <c r="X706" s="223"/>
      <c r="Y706" s="223"/>
      <c r="Z706" s="223"/>
      <c r="AA706" s="223"/>
      <c r="AB706" s="223"/>
    </row>
    <row r="707" spans="1:28" ht="15" thickBot="1" x14ac:dyDescent="0.25">
      <c r="A707" s="223"/>
      <c r="B707" s="227"/>
      <c r="C707" s="223"/>
      <c r="D707" s="227"/>
      <c r="E707" s="223"/>
      <c r="F707" s="223"/>
      <c r="G707" s="223"/>
      <c r="H707" s="225"/>
      <c r="I707" s="225"/>
      <c r="J707" s="223"/>
      <c r="K707" s="226"/>
      <c r="L707" s="223"/>
      <c r="M707" s="223"/>
      <c r="N707" s="223"/>
      <c r="O707" s="223"/>
      <c r="P707" s="223"/>
      <c r="Q707" s="223"/>
      <c r="R707" s="223"/>
      <c r="S707" s="223"/>
      <c r="T707" s="223"/>
      <c r="U707" s="223"/>
      <c r="V707" s="223"/>
      <c r="W707" s="223"/>
      <c r="X707" s="223"/>
      <c r="Y707" s="223"/>
      <c r="Z707" s="223"/>
      <c r="AA707" s="223"/>
      <c r="AB707" s="223"/>
    </row>
    <row r="708" spans="1:28" ht="15" thickBot="1" x14ac:dyDescent="0.25">
      <c r="A708" s="223"/>
      <c r="B708" s="227"/>
      <c r="C708" s="223"/>
      <c r="D708" s="227"/>
      <c r="E708" s="223"/>
      <c r="F708" s="223"/>
      <c r="G708" s="223"/>
      <c r="H708" s="225"/>
      <c r="I708" s="225"/>
      <c r="J708" s="223"/>
      <c r="K708" s="226"/>
      <c r="L708" s="223"/>
      <c r="M708" s="223"/>
      <c r="N708" s="223"/>
      <c r="O708" s="223"/>
      <c r="P708" s="223"/>
      <c r="Q708" s="223"/>
      <c r="R708" s="223"/>
      <c r="S708" s="223"/>
      <c r="T708" s="223"/>
      <c r="U708" s="223"/>
      <c r="V708" s="223"/>
      <c r="W708" s="223"/>
      <c r="X708" s="223"/>
      <c r="Y708" s="223"/>
      <c r="Z708" s="223"/>
      <c r="AA708" s="223"/>
      <c r="AB708" s="223"/>
    </row>
    <row r="709" spans="1:28" ht="15" thickBot="1" x14ac:dyDescent="0.25">
      <c r="A709" s="223"/>
      <c r="B709" s="227"/>
      <c r="C709" s="223"/>
      <c r="D709" s="227"/>
      <c r="E709" s="223"/>
      <c r="F709" s="223"/>
      <c r="G709" s="223"/>
      <c r="H709" s="225"/>
      <c r="I709" s="225"/>
      <c r="J709" s="223"/>
      <c r="K709" s="226"/>
      <c r="L709" s="223"/>
      <c r="M709" s="223"/>
      <c r="N709" s="223"/>
      <c r="O709" s="223"/>
      <c r="P709" s="223"/>
      <c r="Q709" s="223"/>
      <c r="R709" s="223"/>
      <c r="S709" s="223"/>
      <c r="T709" s="223"/>
      <c r="U709" s="223"/>
      <c r="V709" s="223"/>
      <c r="W709" s="223"/>
      <c r="X709" s="223"/>
      <c r="Y709" s="223"/>
      <c r="Z709" s="223"/>
      <c r="AA709" s="223"/>
      <c r="AB709" s="223"/>
    </row>
    <row r="710" spans="1:28" ht="15" thickBot="1" x14ac:dyDescent="0.25">
      <c r="A710" s="223"/>
      <c r="B710" s="227"/>
      <c r="C710" s="223"/>
      <c r="D710" s="227"/>
      <c r="E710" s="223"/>
      <c r="F710" s="223"/>
      <c r="G710" s="223"/>
      <c r="H710" s="225"/>
      <c r="I710" s="225"/>
      <c r="J710" s="223"/>
      <c r="K710" s="226"/>
      <c r="L710" s="223"/>
      <c r="M710" s="223"/>
      <c r="N710" s="223"/>
      <c r="O710" s="223"/>
      <c r="P710" s="223"/>
      <c r="Q710" s="223"/>
      <c r="R710" s="223"/>
      <c r="S710" s="223"/>
      <c r="T710" s="223"/>
      <c r="U710" s="223"/>
      <c r="V710" s="223"/>
      <c r="W710" s="223"/>
      <c r="X710" s="223"/>
      <c r="Y710" s="223"/>
      <c r="Z710" s="223"/>
      <c r="AA710" s="223"/>
      <c r="AB710" s="223"/>
    </row>
    <row r="711" spans="1:28" ht="15" thickBot="1" x14ac:dyDescent="0.25">
      <c r="A711" s="223"/>
      <c r="B711" s="227"/>
      <c r="C711" s="223"/>
      <c r="D711" s="227"/>
      <c r="E711" s="223"/>
      <c r="F711" s="223"/>
      <c r="G711" s="223"/>
      <c r="H711" s="225"/>
      <c r="I711" s="225"/>
      <c r="J711" s="223"/>
      <c r="K711" s="226"/>
      <c r="L711" s="223"/>
      <c r="M711" s="223"/>
      <c r="N711" s="223"/>
      <c r="O711" s="223"/>
      <c r="P711" s="223"/>
      <c r="Q711" s="223"/>
      <c r="R711" s="223"/>
      <c r="S711" s="223"/>
      <c r="T711" s="223"/>
      <c r="U711" s="223"/>
      <c r="V711" s="223"/>
      <c r="W711" s="223"/>
      <c r="X711" s="223"/>
      <c r="Y711" s="223"/>
      <c r="Z711" s="223"/>
      <c r="AA711" s="223"/>
      <c r="AB711" s="223"/>
    </row>
    <row r="712" spans="1:28" ht="15" thickBot="1" x14ac:dyDescent="0.25">
      <c r="A712" s="223"/>
      <c r="B712" s="227"/>
      <c r="C712" s="223"/>
      <c r="D712" s="227"/>
      <c r="E712" s="223"/>
      <c r="F712" s="223"/>
      <c r="G712" s="223"/>
      <c r="H712" s="225"/>
      <c r="I712" s="225"/>
      <c r="J712" s="223"/>
      <c r="K712" s="226"/>
      <c r="L712" s="223"/>
      <c r="M712" s="223"/>
      <c r="N712" s="223"/>
      <c r="O712" s="223"/>
      <c r="P712" s="223"/>
      <c r="Q712" s="223"/>
      <c r="R712" s="223"/>
      <c r="S712" s="223"/>
      <c r="T712" s="223"/>
      <c r="U712" s="223"/>
      <c r="V712" s="223"/>
      <c r="W712" s="223"/>
      <c r="X712" s="223"/>
      <c r="Y712" s="223"/>
      <c r="Z712" s="223"/>
      <c r="AA712" s="223"/>
      <c r="AB712" s="223"/>
    </row>
    <row r="713" spans="1:28" ht="15" thickBot="1" x14ac:dyDescent="0.25">
      <c r="A713" s="223"/>
      <c r="B713" s="227"/>
      <c r="C713" s="223"/>
      <c r="D713" s="227"/>
      <c r="E713" s="223"/>
      <c r="F713" s="223"/>
      <c r="G713" s="223"/>
      <c r="H713" s="225"/>
      <c r="I713" s="225"/>
      <c r="J713" s="223"/>
      <c r="K713" s="226"/>
      <c r="L713" s="223"/>
      <c r="M713" s="223"/>
      <c r="N713" s="223"/>
      <c r="O713" s="223"/>
      <c r="P713" s="223"/>
      <c r="Q713" s="223"/>
      <c r="R713" s="223"/>
      <c r="S713" s="223"/>
      <c r="T713" s="223"/>
      <c r="U713" s="223"/>
      <c r="V713" s="223"/>
      <c r="W713" s="223"/>
      <c r="X713" s="223"/>
      <c r="Y713" s="223"/>
      <c r="Z713" s="223"/>
      <c r="AA713" s="223"/>
      <c r="AB713" s="223"/>
    </row>
    <row r="714" spans="1:28" ht="15" thickBot="1" x14ac:dyDescent="0.25">
      <c r="A714" s="223"/>
      <c r="B714" s="227"/>
      <c r="C714" s="223"/>
      <c r="D714" s="227"/>
      <c r="E714" s="223"/>
      <c r="F714" s="223"/>
      <c r="G714" s="223"/>
      <c r="H714" s="225"/>
      <c r="I714" s="225"/>
      <c r="J714" s="223"/>
      <c r="K714" s="226"/>
      <c r="L714" s="223"/>
      <c r="M714" s="223"/>
      <c r="N714" s="223"/>
      <c r="O714" s="223"/>
      <c r="P714" s="223"/>
      <c r="Q714" s="223"/>
      <c r="R714" s="223"/>
      <c r="S714" s="223"/>
      <c r="T714" s="223"/>
      <c r="U714" s="223"/>
      <c r="V714" s="223"/>
      <c r="W714" s="223"/>
      <c r="X714" s="223"/>
      <c r="Y714" s="223"/>
      <c r="Z714" s="223"/>
      <c r="AA714" s="223"/>
      <c r="AB714" s="223"/>
    </row>
    <row r="715" spans="1:28" ht="15" thickBot="1" x14ac:dyDescent="0.25">
      <c r="A715" s="223"/>
      <c r="B715" s="227"/>
      <c r="C715" s="223"/>
      <c r="D715" s="227"/>
      <c r="E715" s="223"/>
      <c r="F715" s="223"/>
      <c r="G715" s="223"/>
      <c r="H715" s="225"/>
      <c r="I715" s="225"/>
      <c r="J715" s="223"/>
      <c r="K715" s="226"/>
      <c r="L715" s="223"/>
      <c r="M715" s="223"/>
      <c r="N715" s="223"/>
      <c r="O715" s="223"/>
      <c r="P715" s="223"/>
      <c r="Q715" s="223"/>
      <c r="R715" s="223"/>
      <c r="S715" s="223"/>
      <c r="T715" s="223"/>
      <c r="U715" s="223"/>
      <c r="V715" s="223"/>
      <c r="W715" s="223"/>
      <c r="X715" s="223"/>
      <c r="Y715" s="223"/>
      <c r="Z715" s="223"/>
      <c r="AA715" s="223"/>
      <c r="AB715" s="223"/>
    </row>
    <row r="716" spans="1:28" ht="15" thickBot="1" x14ac:dyDescent="0.25">
      <c r="A716" s="223"/>
      <c r="B716" s="227"/>
      <c r="C716" s="223"/>
      <c r="D716" s="227"/>
      <c r="E716" s="223"/>
      <c r="F716" s="223"/>
      <c r="G716" s="223"/>
      <c r="H716" s="225"/>
      <c r="I716" s="225"/>
      <c r="J716" s="223"/>
      <c r="K716" s="226"/>
      <c r="L716" s="223"/>
      <c r="M716" s="223"/>
      <c r="N716" s="223"/>
      <c r="O716" s="223"/>
      <c r="P716" s="223"/>
      <c r="Q716" s="223"/>
      <c r="R716" s="223"/>
      <c r="S716" s="223"/>
      <c r="T716" s="223"/>
      <c r="U716" s="223"/>
      <c r="V716" s="223"/>
      <c r="W716" s="223"/>
      <c r="X716" s="223"/>
      <c r="Y716" s="223"/>
      <c r="Z716" s="223"/>
      <c r="AA716" s="223"/>
      <c r="AB716" s="223"/>
    </row>
    <row r="717" spans="1:28" ht="15" thickBot="1" x14ac:dyDescent="0.25">
      <c r="A717" s="223"/>
      <c r="B717" s="227"/>
      <c r="C717" s="223"/>
      <c r="D717" s="227"/>
      <c r="E717" s="223"/>
      <c r="F717" s="223"/>
      <c r="G717" s="223"/>
      <c r="H717" s="225"/>
      <c r="I717" s="225"/>
      <c r="J717" s="223"/>
      <c r="K717" s="226"/>
      <c r="L717" s="223"/>
      <c r="M717" s="223"/>
      <c r="N717" s="223"/>
      <c r="O717" s="223"/>
      <c r="P717" s="223"/>
      <c r="Q717" s="223"/>
      <c r="R717" s="223"/>
      <c r="S717" s="223"/>
      <c r="T717" s="223"/>
      <c r="U717" s="223"/>
      <c r="V717" s="223"/>
      <c r="W717" s="223"/>
      <c r="X717" s="223"/>
      <c r="Y717" s="223"/>
      <c r="Z717" s="223"/>
      <c r="AA717" s="223"/>
      <c r="AB717" s="223"/>
    </row>
    <row r="718" spans="1:28" ht="15" thickBot="1" x14ac:dyDescent="0.25">
      <c r="A718" s="223"/>
      <c r="B718" s="227"/>
      <c r="C718" s="223"/>
      <c r="D718" s="227"/>
      <c r="E718" s="223"/>
      <c r="F718" s="223"/>
      <c r="G718" s="223"/>
      <c r="H718" s="225"/>
      <c r="I718" s="225"/>
      <c r="J718" s="223"/>
      <c r="K718" s="226"/>
      <c r="L718" s="223"/>
      <c r="M718" s="223"/>
      <c r="N718" s="223"/>
      <c r="O718" s="223"/>
      <c r="P718" s="223"/>
      <c r="Q718" s="223"/>
      <c r="R718" s="223"/>
      <c r="S718" s="223"/>
      <c r="T718" s="223"/>
      <c r="U718" s="223"/>
      <c r="V718" s="223"/>
      <c r="W718" s="223"/>
      <c r="X718" s="223"/>
      <c r="Y718" s="223"/>
      <c r="Z718" s="223"/>
      <c r="AA718" s="223"/>
      <c r="AB718" s="223"/>
    </row>
    <row r="719" spans="1:28" ht="15" thickBot="1" x14ac:dyDescent="0.25">
      <c r="A719" s="223"/>
      <c r="B719" s="227"/>
      <c r="C719" s="223"/>
      <c r="D719" s="227"/>
      <c r="E719" s="223"/>
      <c r="F719" s="223"/>
      <c r="G719" s="223"/>
      <c r="H719" s="225"/>
      <c r="I719" s="225"/>
      <c r="J719" s="223"/>
      <c r="K719" s="226"/>
      <c r="L719" s="223"/>
      <c r="M719" s="223"/>
      <c r="N719" s="223"/>
      <c r="O719" s="223"/>
      <c r="P719" s="223"/>
      <c r="Q719" s="223"/>
      <c r="R719" s="223"/>
      <c r="S719" s="223"/>
      <c r="T719" s="223"/>
      <c r="U719" s="223"/>
      <c r="V719" s="223"/>
      <c r="W719" s="223"/>
      <c r="X719" s="223"/>
      <c r="Y719" s="223"/>
      <c r="Z719" s="223"/>
      <c r="AA719" s="223"/>
      <c r="AB719" s="223"/>
    </row>
    <row r="720" spans="1:28" ht="15" thickBot="1" x14ac:dyDescent="0.25">
      <c r="A720" s="223"/>
      <c r="B720" s="227"/>
      <c r="C720" s="223"/>
      <c r="D720" s="227"/>
      <c r="E720" s="223"/>
      <c r="F720" s="223"/>
      <c r="G720" s="223"/>
      <c r="H720" s="225"/>
      <c r="I720" s="225"/>
      <c r="J720" s="223"/>
      <c r="K720" s="226"/>
      <c r="L720" s="223"/>
      <c r="M720" s="223"/>
      <c r="N720" s="223"/>
      <c r="O720" s="223"/>
      <c r="P720" s="223"/>
      <c r="Q720" s="223"/>
      <c r="R720" s="223"/>
      <c r="S720" s="223"/>
      <c r="T720" s="223"/>
      <c r="U720" s="223"/>
      <c r="V720" s="223"/>
      <c r="W720" s="223"/>
      <c r="X720" s="223"/>
      <c r="Y720" s="223"/>
      <c r="Z720" s="223"/>
      <c r="AA720" s="223"/>
      <c r="AB720" s="223"/>
    </row>
    <row r="721" spans="1:28" ht="15" thickBot="1" x14ac:dyDescent="0.25">
      <c r="A721" s="223"/>
      <c r="B721" s="227"/>
      <c r="C721" s="223"/>
      <c r="D721" s="227"/>
      <c r="E721" s="223"/>
      <c r="F721" s="223"/>
      <c r="G721" s="223"/>
      <c r="H721" s="225"/>
      <c r="I721" s="225"/>
      <c r="J721" s="223"/>
      <c r="K721" s="226"/>
      <c r="L721" s="223"/>
      <c r="M721" s="223"/>
      <c r="N721" s="223"/>
      <c r="O721" s="223"/>
      <c r="P721" s="223"/>
      <c r="Q721" s="223"/>
      <c r="R721" s="223"/>
      <c r="S721" s="223"/>
      <c r="T721" s="223"/>
      <c r="U721" s="223"/>
      <c r="V721" s="223"/>
      <c r="W721" s="223"/>
      <c r="X721" s="223"/>
      <c r="Y721" s="223"/>
      <c r="Z721" s="223"/>
      <c r="AA721" s="223"/>
      <c r="AB721" s="223"/>
    </row>
    <row r="722" spans="1:28" ht="15" thickBot="1" x14ac:dyDescent="0.25">
      <c r="A722" s="223"/>
      <c r="B722" s="227"/>
      <c r="C722" s="223"/>
      <c r="D722" s="227"/>
      <c r="E722" s="223"/>
      <c r="F722" s="223"/>
      <c r="G722" s="223"/>
      <c r="H722" s="225"/>
      <c r="I722" s="225"/>
      <c r="J722" s="223"/>
      <c r="K722" s="226"/>
      <c r="L722" s="223"/>
      <c r="M722" s="223"/>
      <c r="N722" s="223"/>
      <c r="O722" s="223"/>
      <c r="P722" s="223"/>
      <c r="Q722" s="223"/>
      <c r="R722" s="223"/>
      <c r="S722" s="223"/>
      <c r="T722" s="223"/>
      <c r="U722" s="223"/>
      <c r="V722" s="223"/>
      <c r="W722" s="223"/>
      <c r="X722" s="223"/>
      <c r="Y722" s="223"/>
      <c r="Z722" s="223"/>
      <c r="AA722" s="223"/>
      <c r="AB722" s="223"/>
    </row>
    <row r="723" spans="1:28" ht="15" thickBot="1" x14ac:dyDescent="0.25">
      <c r="A723" s="223"/>
      <c r="B723" s="227"/>
      <c r="C723" s="223"/>
      <c r="D723" s="227"/>
      <c r="E723" s="223"/>
      <c r="F723" s="223"/>
      <c r="G723" s="223"/>
      <c r="H723" s="225"/>
      <c r="I723" s="225"/>
      <c r="J723" s="223"/>
      <c r="K723" s="226"/>
      <c r="L723" s="223"/>
      <c r="M723" s="223"/>
      <c r="N723" s="223"/>
      <c r="O723" s="223"/>
      <c r="P723" s="223"/>
      <c r="Q723" s="223"/>
      <c r="R723" s="223"/>
      <c r="S723" s="223"/>
      <c r="T723" s="223"/>
      <c r="U723" s="223"/>
      <c r="V723" s="223"/>
      <c r="W723" s="223"/>
      <c r="X723" s="223"/>
      <c r="Y723" s="223"/>
      <c r="Z723" s="223"/>
      <c r="AA723" s="223"/>
      <c r="AB723" s="223"/>
    </row>
    <row r="724" spans="1:28" ht="15" thickBot="1" x14ac:dyDescent="0.25">
      <c r="A724" s="223"/>
      <c r="B724" s="227"/>
      <c r="C724" s="223"/>
      <c r="D724" s="227"/>
      <c r="E724" s="223"/>
      <c r="F724" s="223"/>
      <c r="G724" s="223"/>
      <c r="H724" s="225"/>
      <c r="I724" s="225"/>
      <c r="J724" s="223"/>
      <c r="K724" s="226"/>
      <c r="L724" s="223"/>
      <c r="M724" s="223"/>
      <c r="N724" s="223"/>
      <c r="O724" s="223"/>
      <c r="P724" s="223"/>
      <c r="Q724" s="223"/>
      <c r="R724" s="223"/>
      <c r="S724" s="223"/>
      <c r="T724" s="223"/>
      <c r="U724" s="223"/>
      <c r="V724" s="223"/>
      <c r="W724" s="223"/>
      <c r="X724" s="223"/>
      <c r="Y724" s="223"/>
      <c r="Z724" s="223"/>
      <c r="AA724" s="223"/>
      <c r="AB724" s="223"/>
    </row>
    <row r="725" spans="1:28" ht="15" thickBot="1" x14ac:dyDescent="0.25">
      <c r="A725" s="223"/>
      <c r="B725" s="227"/>
      <c r="C725" s="223"/>
      <c r="D725" s="227"/>
      <c r="E725" s="223"/>
      <c r="F725" s="223"/>
      <c r="G725" s="223"/>
      <c r="H725" s="225"/>
      <c r="I725" s="225"/>
      <c r="J725" s="223"/>
      <c r="K725" s="226"/>
      <c r="L725" s="223"/>
      <c r="M725" s="223"/>
      <c r="N725" s="223"/>
      <c r="O725" s="223"/>
      <c r="P725" s="223"/>
      <c r="Q725" s="223"/>
      <c r="R725" s="223"/>
      <c r="S725" s="223"/>
      <c r="T725" s="223"/>
      <c r="U725" s="223"/>
      <c r="V725" s="223"/>
      <c r="W725" s="223"/>
      <c r="X725" s="223"/>
      <c r="Y725" s="223"/>
      <c r="Z725" s="223"/>
      <c r="AA725" s="223"/>
      <c r="AB725" s="223"/>
    </row>
    <row r="726" spans="1:28" ht="15" thickBot="1" x14ac:dyDescent="0.25">
      <c r="A726" s="223"/>
      <c r="B726" s="227"/>
      <c r="C726" s="223"/>
      <c r="D726" s="227"/>
      <c r="E726" s="223"/>
      <c r="F726" s="223"/>
      <c r="G726" s="223"/>
      <c r="H726" s="225"/>
      <c r="I726" s="225"/>
      <c r="J726" s="223"/>
      <c r="K726" s="226"/>
      <c r="L726" s="223"/>
      <c r="M726" s="223"/>
      <c r="N726" s="223"/>
      <c r="O726" s="223"/>
      <c r="P726" s="223"/>
      <c r="Q726" s="223"/>
      <c r="R726" s="223"/>
      <c r="S726" s="223"/>
      <c r="T726" s="223"/>
      <c r="U726" s="223"/>
      <c r="V726" s="223"/>
      <c r="W726" s="223"/>
      <c r="X726" s="223"/>
      <c r="Y726" s="223"/>
      <c r="Z726" s="223"/>
      <c r="AA726" s="223"/>
      <c r="AB726" s="223"/>
    </row>
    <row r="727" spans="1:28" ht="15" thickBot="1" x14ac:dyDescent="0.25">
      <c r="A727" s="223"/>
      <c r="B727" s="227"/>
      <c r="C727" s="223"/>
      <c r="D727" s="227"/>
      <c r="E727" s="223"/>
      <c r="F727" s="223"/>
      <c r="G727" s="223"/>
      <c r="H727" s="225"/>
      <c r="I727" s="225"/>
      <c r="J727" s="223"/>
      <c r="K727" s="226"/>
      <c r="L727" s="223"/>
      <c r="M727" s="223"/>
      <c r="N727" s="223"/>
      <c r="O727" s="223"/>
      <c r="P727" s="223"/>
      <c r="Q727" s="223"/>
      <c r="R727" s="223"/>
      <c r="S727" s="223"/>
      <c r="T727" s="223"/>
      <c r="U727" s="223"/>
      <c r="V727" s="223"/>
      <c r="W727" s="223"/>
      <c r="X727" s="223"/>
      <c r="Y727" s="223"/>
      <c r="Z727" s="223"/>
      <c r="AA727" s="223"/>
      <c r="AB727" s="223"/>
    </row>
    <row r="728" spans="1:28" ht="15" thickBot="1" x14ac:dyDescent="0.25">
      <c r="A728" s="223"/>
      <c r="B728" s="227"/>
      <c r="C728" s="223"/>
      <c r="D728" s="227"/>
      <c r="E728" s="223"/>
      <c r="F728" s="223"/>
      <c r="G728" s="223"/>
      <c r="H728" s="225"/>
      <c r="I728" s="225"/>
      <c r="J728" s="223"/>
      <c r="K728" s="226"/>
      <c r="L728" s="223"/>
      <c r="M728" s="223"/>
      <c r="N728" s="223"/>
      <c r="O728" s="223"/>
      <c r="P728" s="223"/>
      <c r="Q728" s="223"/>
      <c r="R728" s="223"/>
      <c r="S728" s="223"/>
      <c r="T728" s="223"/>
      <c r="U728" s="223"/>
      <c r="V728" s="223"/>
      <c r="W728" s="223"/>
      <c r="X728" s="223"/>
      <c r="Y728" s="223"/>
      <c r="Z728" s="223"/>
      <c r="AA728" s="223"/>
      <c r="AB728" s="223"/>
    </row>
    <row r="729" spans="1:28" ht="15" thickBot="1" x14ac:dyDescent="0.25">
      <c r="A729" s="223"/>
      <c r="B729" s="227"/>
      <c r="C729" s="223"/>
      <c r="D729" s="227"/>
      <c r="E729" s="223"/>
      <c r="F729" s="223"/>
      <c r="G729" s="223"/>
      <c r="H729" s="225"/>
      <c r="I729" s="225"/>
      <c r="J729" s="223"/>
      <c r="K729" s="226"/>
      <c r="L729" s="223"/>
      <c r="M729" s="223"/>
      <c r="N729" s="223"/>
      <c r="O729" s="223"/>
      <c r="P729" s="223"/>
      <c r="Q729" s="223"/>
      <c r="R729" s="223"/>
      <c r="S729" s="223"/>
      <c r="T729" s="223"/>
      <c r="U729" s="223"/>
      <c r="V729" s="223"/>
      <c r="W729" s="223"/>
      <c r="X729" s="223"/>
      <c r="Y729" s="223"/>
      <c r="Z729" s="223"/>
      <c r="AA729" s="223"/>
      <c r="AB729" s="223"/>
    </row>
    <row r="730" spans="1:28" ht="15" thickBot="1" x14ac:dyDescent="0.25">
      <c r="A730" s="223"/>
      <c r="B730" s="227"/>
      <c r="C730" s="223"/>
      <c r="D730" s="227"/>
      <c r="E730" s="223"/>
      <c r="F730" s="223"/>
      <c r="G730" s="223"/>
      <c r="H730" s="225"/>
      <c r="I730" s="225"/>
      <c r="J730" s="223"/>
      <c r="K730" s="226"/>
      <c r="L730" s="223"/>
      <c r="M730" s="223"/>
      <c r="N730" s="223"/>
      <c r="O730" s="223"/>
      <c r="P730" s="223"/>
      <c r="Q730" s="223"/>
      <c r="R730" s="223"/>
      <c r="S730" s="223"/>
      <c r="T730" s="223"/>
      <c r="U730" s="223"/>
      <c r="V730" s="223"/>
      <c r="W730" s="223"/>
      <c r="X730" s="223"/>
      <c r="Y730" s="223"/>
      <c r="Z730" s="223"/>
      <c r="AA730" s="223"/>
      <c r="AB730" s="223"/>
    </row>
    <row r="731" spans="1:28" ht="15" thickBot="1" x14ac:dyDescent="0.25">
      <c r="A731" s="223"/>
      <c r="B731" s="227"/>
      <c r="C731" s="223"/>
      <c r="D731" s="227"/>
      <c r="E731" s="223"/>
      <c r="F731" s="223"/>
      <c r="G731" s="223"/>
      <c r="H731" s="225"/>
      <c r="I731" s="225"/>
      <c r="J731" s="223"/>
      <c r="K731" s="226"/>
      <c r="L731" s="223"/>
      <c r="M731" s="223"/>
      <c r="N731" s="223"/>
      <c r="O731" s="223"/>
      <c r="P731" s="223"/>
      <c r="Q731" s="223"/>
      <c r="R731" s="223"/>
      <c r="S731" s="223"/>
      <c r="T731" s="223"/>
      <c r="U731" s="223"/>
      <c r="V731" s="223"/>
      <c r="W731" s="223"/>
      <c r="X731" s="223"/>
      <c r="Y731" s="223"/>
      <c r="Z731" s="223"/>
      <c r="AA731" s="223"/>
      <c r="AB731" s="223"/>
    </row>
    <row r="732" spans="1:28" ht="15" thickBot="1" x14ac:dyDescent="0.25">
      <c r="A732" s="223"/>
      <c r="B732" s="227"/>
      <c r="C732" s="223"/>
      <c r="D732" s="227"/>
      <c r="E732" s="223"/>
      <c r="F732" s="223"/>
      <c r="G732" s="223"/>
      <c r="H732" s="225"/>
      <c r="I732" s="225"/>
      <c r="J732" s="223"/>
      <c r="K732" s="226"/>
      <c r="L732" s="223"/>
      <c r="M732" s="223"/>
      <c r="N732" s="223"/>
      <c r="O732" s="223"/>
      <c r="P732" s="223"/>
      <c r="Q732" s="223"/>
      <c r="R732" s="223"/>
      <c r="S732" s="223"/>
      <c r="T732" s="223"/>
      <c r="U732" s="223"/>
      <c r="V732" s="223"/>
      <c r="W732" s="223"/>
      <c r="X732" s="223"/>
      <c r="Y732" s="223"/>
      <c r="Z732" s="223"/>
      <c r="AA732" s="223"/>
      <c r="AB732" s="223"/>
    </row>
    <row r="733" spans="1:28" ht="15" thickBot="1" x14ac:dyDescent="0.25">
      <c r="A733" s="223"/>
      <c r="B733" s="227"/>
      <c r="C733" s="223"/>
      <c r="D733" s="227"/>
      <c r="E733" s="223"/>
      <c r="F733" s="223"/>
      <c r="G733" s="223"/>
      <c r="H733" s="225"/>
      <c r="I733" s="225"/>
      <c r="J733" s="223"/>
      <c r="K733" s="226"/>
      <c r="L733" s="223"/>
      <c r="M733" s="223"/>
      <c r="N733" s="223"/>
      <c r="O733" s="223"/>
      <c r="P733" s="223"/>
      <c r="Q733" s="223"/>
      <c r="R733" s="223"/>
      <c r="S733" s="223"/>
      <c r="T733" s="223"/>
      <c r="U733" s="223"/>
      <c r="V733" s="223"/>
      <c r="W733" s="223"/>
      <c r="X733" s="223"/>
      <c r="Y733" s="223"/>
      <c r="Z733" s="223"/>
      <c r="AA733" s="223"/>
      <c r="AB733" s="223"/>
    </row>
    <row r="734" spans="1:28" ht="15" thickBot="1" x14ac:dyDescent="0.25">
      <c r="A734" s="223"/>
      <c r="B734" s="227"/>
      <c r="C734" s="223"/>
      <c r="D734" s="227"/>
      <c r="E734" s="223"/>
      <c r="F734" s="223"/>
      <c r="G734" s="223"/>
      <c r="H734" s="225"/>
      <c r="I734" s="225"/>
      <c r="J734" s="223"/>
      <c r="K734" s="226"/>
      <c r="L734" s="223"/>
      <c r="M734" s="223"/>
      <c r="N734" s="223"/>
      <c r="O734" s="223"/>
      <c r="P734" s="223"/>
      <c r="Q734" s="223"/>
      <c r="R734" s="223"/>
      <c r="S734" s="223"/>
      <c r="T734" s="223"/>
      <c r="U734" s="223"/>
      <c r="V734" s="223"/>
      <c r="W734" s="223"/>
      <c r="X734" s="223"/>
      <c r="Y734" s="223"/>
      <c r="Z734" s="223"/>
      <c r="AA734" s="223"/>
      <c r="AB734" s="223"/>
    </row>
    <row r="735" spans="1:28" ht="15" thickBot="1" x14ac:dyDescent="0.25">
      <c r="A735" s="223"/>
      <c r="B735" s="227"/>
      <c r="C735" s="223"/>
      <c r="D735" s="227"/>
      <c r="E735" s="223"/>
      <c r="F735" s="223"/>
      <c r="G735" s="223"/>
      <c r="H735" s="225"/>
      <c r="I735" s="225"/>
      <c r="J735" s="223"/>
      <c r="K735" s="226"/>
      <c r="L735" s="223"/>
      <c r="M735" s="223"/>
      <c r="N735" s="223"/>
      <c r="O735" s="223"/>
      <c r="P735" s="223"/>
      <c r="Q735" s="223"/>
      <c r="R735" s="223"/>
      <c r="S735" s="223"/>
      <c r="T735" s="223"/>
      <c r="U735" s="223"/>
      <c r="V735" s="223"/>
      <c r="W735" s="223"/>
      <c r="X735" s="223"/>
      <c r="Y735" s="223"/>
      <c r="Z735" s="223"/>
      <c r="AA735" s="223"/>
      <c r="AB735" s="223"/>
    </row>
    <row r="736" spans="1:28" ht="15" thickBot="1" x14ac:dyDescent="0.25">
      <c r="A736" s="223"/>
      <c r="B736" s="227"/>
      <c r="C736" s="223"/>
      <c r="D736" s="227"/>
      <c r="E736" s="223"/>
      <c r="F736" s="223"/>
      <c r="G736" s="223"/>
      <c r="H736" s="225"/>
      <c r="I736" s="225"/>
      <c r="J736" s="223"/>
      <c r="K736" s="226"/>
      <c r="L736" s="223"/>
      <c r="M736" s="223"/>
      <c r="N736" s="223"/>
      <c r="O736" s="223"/>
      <c r="P736" s="223"/>
      <c r="Q736" s="223"/>
      <c r="R736" s="223"/>
      <c r="S736" s="223"/>
      <c r="T736" s="223"/>
      <c r="U736" s="223"/>
      <c r="V736" s="223"/>
      <c r="W736" s="223"/>
      <c r="X736" s="223"/>
      <c r="Y736" s="223"/>
      <c r="Z736" s="223"/>
      <c r="AA736" s="223"/>
      <c r="AB736" s="223"/>
    </row>
    <row r="737" spans="1:28" ht="15" thickBot="1" x14ac:dyDescent="0.25">
      <c r="A737" s="223"/>
      <c r="B737" s="227"/>
      <c r="C737" s="223"/>
      <c r="D737" s="227"/>
      <c r="E737" s="223"/>
      <c r="F737" s="223"/>
      <c r="G737" s="223"/>
      <c r="H737" s="225"/>
      <c r="I737" s="225"/>
      <c r="J737" s="223"/>
      <c r="K737" s="226"/>
      <c r="L737" s="223"/>
      <c r="M737" s="223"/>
      <c r="N737" s="223"/>
      <c r="O737" s="223"/>
      <c r="P737" s="223"/>
      <c r="Q737" s="223"/>
      <c r="R737" s="223"/>
      <c r="S737" s="223"/>
      <c r="T737" s="223"/>
      <c r="U737" s="223"/>
      <c r="V737" s="223"/>
      <c r="W737" s="223"/>
      <c r="X737" s="223"/>
      <c r="Y737" s="223"/>
      <c r="Z737" s="223"/>
      <c r="AA737" s="223"/>
      <c r="AB737" s="223"/>
    </row>
    <row r="738" spans="1:28" ht="15" thickBot="1" x14ac:dyDescent="0.25">
      <c r="A738" s="223"/>
      <c r="B738" s="227"/>
      <c r="C738" s="223"/>
      <c r="D738" s="227"/>
      <c r="E738" s="223"/>
      <c r="F738" s="223"/>
      <c r="G738" s="223"/>
      <c r="H738" s="225"/>
      <c r="I738" s="225"/>
      <c r="J738" s="223"/>
      <c r="K738" s="226"/>
      <c r="L738" s="223"/>
      <c r="M738" s="223"/>
      <c r="N738" s="223"/>
      <c r="O738" s="223"/>
      <c r="P738" s="223"/>
      <c r="Q738" s="223"/>
      <c r="R738" s="223"/>
      <c r="S738" s="223"/>
      <c r="T738" s="223"/>
      <c r="U738" s="223"/>
      <c r="V738" s="223"/>
      <c r="W738" s="223"/>
      <c r="X738" s="223"/>
      <c r="Y738" s="223"/>
      <c r="Z738" s="223"/>
      <c r="AA738" s="223"/>
      <c r="AB738" s="223"/>
    </row>
    <row r="739" spans="1:28" ht="15" thickBot="1" x14ac:dyDescent="0.25">
      <c r="A739" s="223"/>
      <c r="B739" s="227"/>
      <c r="C739" s="223"/>
      <c r="D739" s="227"/>
      <c r="E739" s="223"/>
      <c r="F739" s="223"/>
      <c r="G739" s="223"/>
      <c r="H739" s="225"/>
      <c r="I739" s="225"/>
      <c r="J739" s="223"/>
      <c r="K739" s="226"/>
      <c r="L739" s="223"/>
      <c r="M739" s="223"/>
      <c r="N739" s="223"/>
      <c r="O739" s="223"/>
      <c r="P739" s="223"/>
      <c r="Q739" s="223"/>
      <c r="R739" s="223"/>
      <c r="S739" s="223"/>
      <c r="T739" s="223"/>
      <c r="U739" s="223"/>
      <c r="V739" s="223"/>
      <c r="W739" s="223"/>
      <c r="X739" s="223"/>
      <c r="Y739" s="223"/>
      <c r="Z739" s="223"/>
      <c r="AA739" s="223"/>
      <c r="AB739" s="223"/>
    </row>
    <row r="740" spans="1:28" ht="15" thickBot="1" x14ac:dyDescent="0.25">
      <c r="A740" s="223"/>
      <c r="B740" s="227"/>
      <c r="C740" s="223"/>
      <c r="D740" s="227"/>
      <c r="E740" s="223"/>
      <c r="F740" s="223"/>
      <c r="G740" s="223"/>
      <c r="H740" s="225"/>
      <c r="I740" s="225"/>
      <c r="J740" s="223"/>
      <c r="K740" s="226"/>
      <c r="L740" s="223"/>
      <c r="M740" s="223"/>
      <c r="N740" s="223"/>
      <c r="O740" s="223"/>
      <c r="P740" s="223"/>
      <c r="Q740" s="223"/>
      <c r="R740" s="223"/>
      <c r="S740" s="223"/>
      <c r="T740" s="223"/>
      <c r="U740" s="223"/>
      <c r="V740" s="223"/>
      <c r="W740" s="223"/>
      <c r="X740" s="223"/>
      <c r="Y740" s="223"/>
      <c r="Z740" s="223"/>
      <c r="AA740" s="223"/>
      <c r="AB740" s="223"/>
    </row>
    <row r="741" spans="1:28" ht="15" thickBot="1" x14ac:dyDescent="0.25">
      <c r="A741" s="223"/>
      <c r="B741" s="227"/>
      <c r="C741" s="223"/>
      <c r="D741" s="227"/>
      <c r="E741" s="223"/>
      <c r="F741" s="223"/>
      <c r="G741" s="223"/>
      <c r="H741" s="225"/>
      <c r="I741" s="225"/>
      <c r="J741" s="223"/>
      <c r="K741" s="226"/>
      <c r="L741" s="223"/>
      <c r="M741" s="223"/>
      <c r="N741" s="223"/>
      <c r="O741" s="223"/>
      <c r="P741" s="223"/>
      <c r="Q741" s="223"/>
      <c r="R741" s="223"/>
      <c r="S741" s="223"/>
      <c r="T741" s="223"/>
      <c r="U741" s="223"/>
      <c r="V741" s="223"/>
      <c r="W741" s="223"/>
      <c r="X741" s="223"/>
      <c r="Y741" s="223"/>
      <c r="Z741" s="223"/>
      <c r="AA741" s="223"/>
      <c r="AB741" s="223"/>
    </row>
    <row r="742" spans="1:28" ht="15" thickBot="1" x14ac:dyDescent="0.25">
      <c r="A742" s="223"/>
      <c r="B742" s="227"/>
      <c r="C742" s="223"/>
      <c r="D742" s="227"/>
      <c r="E742" s="223"/>
      <c r="F742" s="223"/>
      <c r="G742" s="223"/>
      <c r="H742" s="225"/>
      <c r="I742" s="225"/>
      <c r="J742" s="223"/>
      <c r="K742" s="226"/>
      <c r="L742" s="223"/>
      <c r="M742" s="223"/>
      <c r="N742" s="223"/>
      <c r="O742" s="223"/>
      <c r="P742" s="223"/>
      <c r="Q742" s="223"/>
      <c r="R742" s="223"/>
      <c r="S742" s="223"/>
      <c r="T742" s="223"/>
      <c r="U742" s="223"/>
      <c r="V742" s="223"/>
      <c r="W742" s="223"/>
      <c r="X742" s="223"/>
      <c r="Y742" s="223"/>
      <c r="Z742" s="223"/>
      <c r="AA742" s="223"/>
      <c r="AB742" s="223"/>
    </row>
    <row r="743" spans="1:28" ht="15" thickBot="1" x14ac:dyDescent="0.25">
      <c r="A743" s="223"/>
      <c r="B743" s="227"/>
      <c r="C743" s="223"/>
      <c r="D743" s="227"/>
      <c r="E743" s="223"/>
      <c r="F743" s="223"/>
      <c r="G743" s="223"/>
      <c r="H743" s="225"/>
      <c r="I743" s="225"/>
      <c r="J743" s="223"/>
      <c r="K743" s="226"/>
      <c r="L743" s="223"/>
      <c r="M743" s="223"/>
      <c r="N743" s="223"/>
      <c r="O743" s="223"/>
      <c r="P743" s="223"/>
      <c r="Q743" s="223"/>
      <c r="R743" s="223"/>
      <c r="S743" s="223"/>
      <c r="T743" s="223"/>
      <c r="U743" s="223"/>
      <c r="V743" s="223"/>
      <c r="W743" s="223"/>
      <c r="X743" s="223"/>
      <c r="Y743" s="223"/>
      <c r="Z743" s="223"/>
      <c r="AA743" s="223"/>
      <c r="AB743" s="223"/>
    </row>
    <row r="744" spans="1:28" ht="15" thickBot="1" x14ac:dyDescent="0.25">
      <c r="A744" s="223"/>
      <c r="B744" s="227"/>
      <c r="C744" s="223"/>
      <c r="D744" s="227"/>
      <c r="E744" s="223"/>
      <c r="F744" s="223"/>
      <c r="G744" s="223"/>
      <c r="H744" s="225"/>
      <c r="I744" s="225"/>
      <c r="J744" s="223"/>
      <c r="K744" s="226"/>
      <c r="L744" s="223"/>
      <c r="M744" s="223"/>
      <c r="N744" s="223"/>
      <c r="O744" s="223"/>
      <c r="P744" s="223"/>
      <c r="Q744" s="223"/>
      <c r="R744" s="223"/>
      <c r="S744" s="223"/>
      <c r="T744" s="223"/>
      <c r="U744" s="223"/>
      <c r="V744" s="223"/>
      <c r="W744" s="223"/>
      <c r="X744" s="223"/>
      <c r="Y744" s="223"/>
      <c r="Z744" s="223"/>
      <c r="AA744" s="223"/>
      <c r="AB744" s="223"/>
    </row>
    <row r="745" spans="1:28" ht="15" thickBot="1" x14ac:dyDescent="0.25">
      <c r="A745" s="223"/>
      <c r="B745" s="227"/>
      <c r="C745" s="223"/>
      <c r="D745" s="227"/>
      <c r="E745" s="223"/>
      <c r="F745" s="223"/>
      <c r="G745" s="223"/>
      <c r="H745" s="225"/>
      <c r="I745" s="225"/>
      <c r="J745" s="223"/>
      <c r="K745" s="226"/>
      <c r="L745" s="223"/>
      <c r="M745" s="223"/>
      <c r="N745" s="223"/>
      <c r="O745" s="223"/>
      <c r="P745" s="223"/>
      <c r="Q745" s="223"/>
      <c r="R745" s="223"/>
      <c r="S745" s="223"/>
      <c r="T745" s="223"/>
      <c r="U745" s="223"/>
      <c r="V745" s="223"/>
      <c r="W745" s="223"/>
      <c r="X745" s="223"/>
      <c r="Y745" s="223"/>
      <c r="Z745" s="223"/>
      <c r="AA745" s="223"/>
      <c r="AB745" s="223"/>
    </row>
    <row r="746" spans="1:28" ht="15" thickBot="1" x14ac:dyDescent="0.25">
      <c r="A746" s="223"/>
      <c r="B746" s="227"/>
      <c r="C746" s="223"/>
      <c r="D746" s="227"/>
      <c r="E746" s="223"/>
      <c r="F746" s="223"/>
      <c r="G746" s="223"/>
      <c r="H746" s="225"/>
      <c r="I746" s="225"/>
      <c r="J746" s="223"/>
      <c r="K746" s="226"/>
      <c r="L746" s="223"/>
      <c r="M746" s="223"/>
      <c r="N746" s="223"/>
      <c r="O746" s="223"/>
      <c r="P746" s="223"/>
      <c r="Q746" s="223"/>
      <c r="R746" s="223"/>
      <c r="S746" s="223"/>
      <c r="T746" s="223"/>
      <c r="U746" s="223"/>
      <c r="V746" s="223"/>
      <c r="W746" s="223"/>
      <c r="X746" s="223"/>
      <c r="Y746" s="223"/>
      <c r="Z746" s="223"/>
      <c r="AA746" s="223"/>
      <c r="AB746" s="223"/>
    </row>
    <row r="747" spans="1:28" ht="15" thickBot="1" x14ac:dyDescent="0.25">
      <c r="A747" s="223"/>
      <c r="B747" s="227"/>
      <c r="C747" s="223"/>
      <c r="D747" s="227"/>
      <c r="E747" s="223"/>
      <c r="F747" s="223"/>
      <c r="G747" s="223"/>
      <c r="H747" s="225"/>
      <c r="I747" s="225"/>
      <c r="J747" s="223"/>
      <c r="K747" s="226"/>
      <c r="L747" s="223"/>
      <c r="M747" s="223"/>
      <c r="N747" s="223"/>
      <c r="O747" s="223"/>
      <c r="P747" s="223"/>
      <c r="Q747" s="223"/>
      <c r="R747" s="223"/>
      <c r="S747" s="223"/>
      <c r="T747" s="223"/>
      <c r="U747" s="223"/>
      <c r="V747" s="223"/>
      <c r="W747" s="223"/>
      <c r="X747" s="223"/>
      <c r="Y747" s="223"/>
      <c r="Z747" s="223"/>
      <c r="AA747" s="223"/>
      <c r="AB747" s="223"/>
    </row>
    <row r="748" spans="1:28" ht="15" thickBot="1" x14ac:dyDescent="0.25">
      <c r="A748" s="223"/>
      <c r="B748" s="227"/>
      <c r="C748" s="223"/>
      <c r="D748" s="227"/>
      <c r="E748" s="223"/>
      <c r="F748" s="223"/>
      <c r="G748" s="223"/>
      <c r="H748" s="225"/>
      <c r="I748" s="225"/>
      <c r="J748" s="223"/>
      <c r="K748" s="226"/>
      <c r="L748" s="223"/>
      <c r="M748" s="223"/>
      <c r="N748" s="223"/>
      <c r="O748" s="223"/>
      <c r="P748" s="223"/>
      <c r="Q748" s="223"/>
      <c r="R748" s="223"/>
      <c r="S748" s="223"/>
      <c r="T748" s="223"/>
      <c r="U748" s="223"/>
      <c r="V748" s="223"/>
      <c r="W748" s="223"/>
      <c r="X748" s="223"/>
      <c r="Y748" s="223"/>
      <c r="Z748" s="223"/>
      <c r="AA748" s="223"/>
      <c r="AB748" s="223"/>
    </row>
    <row r="749" spans="1:28" ht="15" thickBot="1" x14ac:dyDescent="0.25">
      <c r="A749" s="223"/>
      <c r="B749" s="227"/>
      <c r="C749" s="223"/>
      <c r="D749" s="227"/>
      <c r="E749" s="223"/>
      <c r="F749" s="223"/>
      <c r="G749" s="223"/>
      <c r="H749" s="225"/>
      <c r="I749" s="225"/>
      <c r="J749" s="223"/>
      <c r="K749" s="226"/>
      <c r="L749" s="223"/>
      <c r="M749" s="223"/>
      <c r="N749" s="223"/>
      <c r="O749" s="223"/>
      <c r="P749" s="223"/>
      <c r="Q749" s="223"/>
      <c r="R749" s="223"/>
      <c r="S749" s="223"/>
      <c r="T749" s="223"/>
      <c r="U749" s="223"/>
      <c r="V749" s="223"/>
      <c r="W749" s="223"/>
      <c r="X749" s="223"/>
      <c r="Y749" s="223"/>
      <c r="Z749" s="223"/>
      <c r="AA749" s="223"/>
      <c r="AB749" s="223"/>
    </row>
    <row r="750" spans="1:28" ht="15" thickBot="1" x14ac:dyDescent="0.25">
      <c r="A750" s="223"/>
      <c r="B750" s="227"/>
      <c r="C750" s="223"/>
      <c r="D750" s="227"/>
      <c r="E750" s="223"/>
      <c r="F750" s="223"/>
      <c r="G750" s="223"/>
      <c r="H750" s="225"/>
      <c r="I750" s="225"/>
      <c r="J750" s="223"/>
      <c r="K750" s="226"/>
      <c r="L750" s="223"/>
      <c r="M750" s="223"/>
      <c r="N750" s="223"/>
      <c r="O750" s="223"/>
      <c r="P750" s="223"/>
      <c r="Q750" s="223"/>
      <c r="R750" s="223"/>
      <c r="S750" s="223"/>
      <c r="T750" s="223"/>
      <c r="U750" s="223"/>
      <c r="V750" s="223"/>
      <c r="W750" s="223"/>
      <c r="X750" s="223"/>
      <c r="Y750" s="223"/>
      <c r="Z750" s="223"/>
      <c r="AA750" s="223"/>
      <c r="AB750" s="223"/>
    </row>
    <row r="751" spans="1:28" ht="15" thickBot="1" x14ac:dyDescent="0.25">
      <c r="A751" s="223"/>
      <c r="B751" s="227"/>
      <c r="C751" s="223"/>
      <c r="D751" s="227"/>
      <c r="E751" s="223"/>
      <c r="F751" s="223"/>
      <c r="G751" s="223"/>
      <c r="H751" s="225"/>
      <c r="I751" s="225"/>
      <c r="J751" s="223"/>
      <c r="K751" s="226"/>
      <c r="L751" s="223"/>
      <c r="M751" s="223"/>
      <c r="N751" s="223"/>
      <c r="O751" s="223"/>
      <c r="P751" s="223"/>
      <c r="Q751" s="223"/>
      <c r="R751" s="223"/>
      <c r="S751" s="223"/>
      <c r="T751" s="223"/>
      <c r="U751" s="223"/>
      <c r="V751" s="223"/>
      <c r="W751" s="223"/>
      <c r="X751" s="223"/>
      <c r="Y751" s="223"/>
      <c r="Z751" s="223"/>
      <c r="AA751" s="223"/>
      <c r="AB751" s="223"/>
    </row>
    <row r="752" spans="1:28" ht="15" thickBot="1" x14ac:dyDescent="0.25">
      <c r="A752" s="223"/>
      <c r="B752" s="227"/>
      <c r="C752" s="223"/>
      <c r="D752" s="227"/>
      <c r="E752" s="223"/>
      <c r="F752" s="223"/>
      <c r="G752" s="223"/>
      <c r="H752" s="225"/>
      <c r="I752" s="225"/>
      <c r="J752" s="223"/>
      <c r="K752" s="226"/>
      <c r="L752" s="223"/>
      <c r="M752" s="223"/>
      <c r="N752" s="223"/>
      <c r="O752" s="223"/>
      <c r="P752" s="223"/>
      <c r="Q752" s="223"/>
      <c r="R752" s="223"/>
      <c r="S752" s="223"/>
      <c r="T752" s="223"/>
      <c r="U752" s="223"/>
      <c r="V752" s="223"/>
      <c r="W752" s="223"/>
      <c r="X752" s="223"/>
      <c r="Y752" s="223"/>
      <c r="Z752" s="223"/>
      <c r="AA752" s="223"/>
      <c r="AB752" s="223"/>
    </row>
    <row r="753" spans="1:28" ht="15" thickBot="1" x14ac:dyDescent="0.25">
      <c r="A753" s="223"/>
      <c r="B753" s="227"/>
      <c r="C753" s="223"/>
      <c r="D753" s="227"/>
      <c r="E753" s="223"/>
      <c r="F753" s="223"/>
      <c r="G753" s="223"/>
      <c r="H753" s="225"/>
      <c r="I753" s="225"/>
      <c r="J753" s="223"/>
      <c r="K753" s="226"/>
      <c r="L753" s="223"/>
      <c r="M753" s="223"/>
      <c r="N753" s="223"/>
      <c r="O753" s="223"/>
      <c r="P753" s="223"/>
      <c r="Q753" s="223"/>
      <c r="R753" s="223"/>
      <c r="S753" s="223"/>
      <c r="T753" s="223"/>
      <c r="U753" s="223"/>
      <c r="V753" s="223"/>
      <c r="W753" s="223"/>
      <c r="X753" s="223"/>
      <c r="Y753" s="223"/>
      <c r="Z753" s="223"/>
      <c r="AA753" s="223"/>
      <c r="AB753" s="223"/>
    </row>
    <row r="754" spans="1:28" ht="15" thickBot="1" x14ac:dyDescent="0.25">
      <c r="A754" s="223"/>
      <c r="B754" s="227"/>
      <c r="C754" s="223"/>
      <c r="D754" s="227"/>
      <c r="E754" s="223"/>
      <c r="F754" s="223"/>
      <c r="G754" s="223"/>
      <c r="H754" s="225"/>
      <c r="I754" s="225"/>
      <c r="J754" s="223"/>
      <c r="K754" s="226"/>
      <c r="L754" s="223"/>
      <c r="M754" s="223"/>
      <c r="N754" s="223"/>
      <c r="O754" s="223"/>
      <c r="P754" s="223"/>
      <c r="Q754" s="223"/>
      <c r="R754" s="223"/>
      <c r="S754" s="223"/>
      <c r="T754" s="223"/>
      <c r="U754" s="223"/>
      <c r="V754" s="223"/>
      <c r="W754" s="223"/>
      <c r="X754" s="223"/>
      <c r="Y754" s="223"/>
      <c r="Z754" s="223"/>
      <c r="AA754" s="223"/>
      <c r="AB754" s="223"/>
    </row>
    <row r="755" spans="1:28" ht="15" thickBot="1" x14ac:dyDescent="0.25">
      <c r="A755" s="223"/>
      <c r="B755" s="227"/>
      <c r="C755" s="223"/>
      <c r="D755" s="227"/>
      <c r="E755" s="223"/>
      <c r="F755" s="223"/>
      <c r="G755" s="223"/>
      <c r="H755" s="225"/>
      <c r="I755" s="225"/>
      <c r="J755" s="223"/>
      <c r="K755" s="226"/>
      <c r="L755" s="223"/>
      <c r="M755" s="223"/>
      <c r="N755" s="223"/>
      <c r="O755" s="223"/>
      <c r="P755" s="223"/>
      <c r="Q755" s="223"/>
      <c r="R755" s="223"/>
      <c r="S755" s="223"/>
      <c r="T755" s="223"/>
      <c r="U755" s="223"/>
      <c r="V755" s="223"/>
      <c r="W755" s="223"/>
      <c r="X755" s="223"/>
      <c r="Y755" s="223"/>
      <c r="Z755" s="223"/>
      <c r="AA755" s="223"/>
      <c r="AB755" s="223"/>
    </row>
    <row r="756" spans="1:28" ht="15" thickBot="1" x14ac:dyDescent="0.25">
      <c r="A756" s="223"/>
      <c r="B756" s="227"/>
      <c r="C756" s="223"/>
      <c r="D756" s="227"/>
      <c r="E756" s="223"/>
      <c r="F756" s="223"/>
      <c r="G756" s="223"/>
      <c r="H756" s="225"/>
      <c r="I756" s="225"/>
      <c r="J756" s="223"/>
      <c r="K756" s="226"/>
      <c r="L756" s="223"/>
      <c r="M756" s="223"/>
      <c r="N756" s="223"/>
      <c r="O756" s="223"/>
      <c r="P756" s="223"/>
      <c r="Q756" s="223"/>
      <c r="R756" s="223"/>
      <c r="S756" s="223"/>
      <c r="T756" s="223"/>
      <c r="U756" s="223"/>
      <c r="V756" s="223"/>
      <c r="W756" s="223"/>
      <c r="X756" s="223"/>
      <c r="Y756" s="223"/>
      <c r="Z756" s="223"/>
      <c r="AA756" s="223"/>
      <c r="AB756" s="223"/>
    </row>
    <row r="757" spans="1:28" ht="15" thickBot="1" x14ac:dyDescent="0.25">
      <c r="A757" s="223"/>
      <c r="B757" s="227"/>
      <c r="C757" s="223"/>
      <c r="D757" s="227"/>
      <c r="E757" s="223"/>
      <c r="F757" s="223"/>
      <c r="G757" s="223"/>
      <c r="H757" s="225"/>
      <c r="I757" s="225"/>
      <c r="J757" s="223"/>
      <c r="K757" s="226"/>
      <c r="L757" s="223"/>
      <c r="M757" s="223"/>
      <c r="N757" s="223"/>
      <c r="O757" s="223"/>
      <c r="P757" s="223"/>
      <c r="Q757" s="223"/>
      <c r="R757" s="223"/>
      <c r="S757" s="223"/>
      <c r="T757" s="223"/>
      <c r="U757" s="223"/>
      <c r="V757" s="223"/>
      <c r="W757" s="223"/>
      <c r="X757" s="223"/>
      <c r="Y757" s="223"/>
      <c r="Z757" s="223"/>
      <c r="AA757" s="223"/>
      <c r="AB757" s="223"/>
    </row>
    <row r="758" spans="1:28" ht="15" thickBot="1" x14ac:dyDescent="0.25">
      <c r="A758" s="223"/>
      <c r="B758" s="227"/>
      <c r="C758" s="223"/>
      <c r="D758" s="227"/>
      <c r="E758" s="223"/>
      <c r="F758" s="223"/>
      <c r="G758" s="223"/>
      <c r="H758" s="225"/>
      <c r="I758" s="225"/>
      <c r="J758" s="223"/>
      <c r="K758" s="226"/>
      <c r="L758" s="223"/>
      <c r="M758" s="223"/>
      <c r="N758" s="223"/>
      <c r="O758" s="223"/>
      <c r="P758" s="223"/>
      <c r="Q758" s="223"/>
      <c r="R758" s="223"/>
      <c r="S758" s="223"/>
      <c r="T758" s="223"/>
      <c r="U758" s="223"/>
      <c r="V758" s="223"/>
      <c r="W758" s="223"/>
      <c r="X758" s="223"/>
      <c r="Y758" s="223"/>
      <c r="Z758" s="223"/>
      <c r="AA758" s="223"/>
      <c r="AB758" s="223"/>
    </row>
    <row r="759" spans="1:28" ht="15" thickBot="1" x14ac:dyDescent="0.25">
      <c r="A759" s="223"/>
      <c r="B759" s="227"/>
      <c r="C759" s="223"/>
      <c r="D759" s="227"/>
      <c r="E759" s="223"/>
      <c r="F759" s="223"/>
      <c r="G759" s="223"/>
      <c r="H759" s="225"/>
      <c r="I759" s="225"/>
      <c r="J759" s="223"/>
      <c r="K759" s="226"/>
      <c r="L759" s="223"/>
      <c r="M759" s="223"/>
      <c r="N759" s="223"/>
      <c r="O759" s="223"/>
      <c r="P759" s="223"/>
      <c r="Q759" s="223"/>
      <c r="R759" s="223"/>
      <c r="S759" s="223"/>
      <c r="T759" s="223"/>
      <c r="U759" s="223"/>
      <c r="V759" s="223"/>
      <c r="W759" s="223"/>
      <c r="X759" s="223"/>
      <c r="Y759" s="223"/>
      <c r="Z759" s="223"/>
      <c r="AA759" s="223"/>
      <c r="AB759" s="223"/>
    </row>
    <row r="760" spans="1:28" ht="15" thickBot="1" x14ac:dyDescent="0.25">
      <c r="A760" s="223"/>
      <c r="B760" s="227"/>
      <c r="C760" s="223"/>
      <c r="D760" s="227"/>
      <c r="E760" s="223"/>
      <c r="F760" s="223"/>
      <c r="G760" s="223"/>
      <c r="H760" s="225"/>
      <c r="I760" s="225"/>
      <c r="J760" s="223"/>
      <c r="K760" s="226"/>
      <c r="L760" s="223"/>
      <c r="M760" s="223"/>
      <c r="N760" s="223"/>
      <c r="O760" s="223"/>
      <c r="P760" s="223"/>
      <c r="Q760" s="223"/>
      <c r="R760" s="223"/>
      <c r="S760" s="223"/>
      <c r="T760" s="223"/>
      <c r="U760" s="223"/>
      <c r="V760" s="223"/>
      <c r="W760" s="223"/>
      <c r="X760" s="223"/>
      <c r="Y760" s="223"/>
      <c r="Z760" s="223"/>
      <c r="AA760" s="223"/>
      <c r="AB760" s="223"/>
    </row>
    <row r="761" spans="1:28" ht="15" thickBot="1" x14ac:dyDescent="0.25">
      <c r="A761" s="223"/>
      <c r="B761" s="227"/>
      <c r="C761" s="223"/>
      <c r="D761" s="227"/>
      <c r="E761" s="223"/>
      <c r="F761" s="223"/>
      <c r="G761" s="223"/>
      <c r="H761" s="225"/>
      <c r="I761" s="225"/>
      <c r="J761" s="223"/>
      <c r="K761" s="226"/>
      <c r="L761" s="223"/>
      <c r="M761" s="223"/>
      <c r="N761" s="223"/>
      <c r="O761" s="223"/>
      <c r="P761" s="223"/>
      <c r="Q761" s="223"/>
      <c r="R761" s="223"/>
      <c r="S761" s="223"/>
      <c r="T761" s="223"/>
      <c r="U761" s="223"/>
      <c r="V761" s="223"/>
      <c r="W761" s="223"/>
      <c r="X761" s="223"/>
      <c r="Y761" s="223"/>
      <c r="Z761" s="223"/>
      <c r="AA761" s="223"/>
      <c r="AB761" s="223"/>
    </row>
    <row r="762" spans="1:28" ht="15" thickBot="1" x14ac:dyDescent="0.25">
      <c r="A762" s="223"/>
      <c r="B762" s="227"/>
      <c r="C762" s="223"/>
      <c r="D762" s="227"/>
      <c r="E762" s="223"/>
      <c r="F762" s="223"/>
      <c r="G762" s="223"/>
      <c r="H762" s="225"/>
      <c r="I762" s="225"/>
      <c r="J762" s="223"/>
      <c r="K762" s="226"/>
      <c r="L762" s="223"/>
      <c r="M762" s="223"/>
      <c r="N762" s="223"/>
      <c r="O762" s="223"/>
      <c r="P762" s="223"/>
      <c r="Q762" s="223"/>
      <c r="R762" s="223"/>
      <c r="S762" s="223"/>
      <c r="T762" s="223"/>
      <c r="U762" s="223"/>
      <c r="V762" s="223"/>
      <c r="W762" s="223"/>
      <c r="X762" s="223"/>
      <c r="Y762" s="223"/>
      <c r="Z762" s="223"/>
      <c r="AA762" s="223"/>
      <c r="AB762" s="223"/>
    </row>
    <row r="763" spans="1:28" ht="15" thickBot="1" x14ac:dyDescent="0.25">
      <c r="A763" s="223"/>
      <c r="B763" s="227"/>
      <c r="C763" s="223"/>
      <c r="D763" s="227"/>
      <c r="E763" s="223"/>
      <c r="F763" s="223"/>
      <c r="G763" s="223"/>
      <c r="H763" s="225"/>
      <c r="I763" s="225"/>
      <c r="J763" s="223"/>
      <c r="K763" s="226"/>
      <c r="L763" s="223"/>
      <c r="M763" s="223"/>
      <c r="N763" s="223"/>
      <c r="O763" s="223"/>
      <c r="P763" s="223"/>
      <c r="Q763" s="223"/>
      <c r="R763" s="223"/>
      <c r="S763" s="223"/>
      <c r="T763" s="223"/>
      <c r="U763" s="223"/>
      <c r="V763" s="223"/>
      <c r="W763" s="223"/>
      <c r="X763" s="223"/>
      <c r="Y763" s="223"/>
      <c r="Z763" s="223"/>
      <c r="AA763" s="223"/>
      <c r="AB763" s="223"/>
    </row>
    <row r="764" spans="1:28" ht="15" thickBot="1" x14ac:dyDescent="0.25">
      <c r="A764" s="223"/>
      <c r="B764" s="227"/>
      <c r="C764" s="223"/>
      <c r="D764" s="227"/>
      <c r="E764" s="223"/>
      <c r="F764" s="223"/>
      <c r="G764" s="223"/>
      <c r="H764" s="225"/>
      <c r="I764" s="225"/>
      <c r="J764" s="223"/>
      <c r="K764" s="226"/>
      <c r="L764" s="223"/>
      <c r="M764" s="223"/>
      <c r="N764" s="223"/>
      <c r="O764" s="223"/>
      <c r="P764" s="223"/>
      <c r="Q764" s="223"/>
      <c r="R764" s="223"/>
      <c r="S764" s="223"/>
      <c r="T764" s="223"/>
      <c r="U764" s="223"/>
      <c r="V764" s="223"/>
      <c r="W764" s="223"/>
      <c r="X764" s="223"/>
      <c r="Y764" s="223"/>
      <c r="Z764" s="223"/>
      <c r="AA764" s="223"/>
      <c r="AB764" s="223"/>
    </row>
    <row r="765" spans="1:28" ht="15" thickBot="1" x14ac:dyDescent="0.25">
      <c r="A765" s="223"/>
      <c r="B765" s="227"/>
      <c r="C765" s="223"/>
      <c r="D765" s="227"/>
      <c r="E765" s="223"/>
      <c r="F765" s="223"/>
      <c r="G765" s="223"/>
      <c r="H765" s="225"/>
      <c r="I765" s="225"/>
      <c r="J765" s="223"/>
      <c r="K765" s="226"/>
      <c r="L765" s="223"/>
      <c r="M765" s="223"/>
      <c r="N765" s="223"/>
      <c r="O765" s="223"/>
      <c r="P765" s="223"/>
      <c r="Q765" s="223"/>
      <c r="R765" s="223"/>
      <c r="S765" s="223"/>
      <c r="T765" s="223"/>
      <c r="U765" s="223"/>
      <c r="V765" s="223"/>
      <c r="W765" s="223"/>
      <c r="X765" s="223"/>
      <c r="Y765" s="223"/>
      <c r="Z765" s="223"/>
      <c r="AA765" s="223"/>
      <c r="AB765" s="223"/>
    </row>
    <row r="766" spans="1:28" ht="15" thickBot="1" x14ac:dyDescent="0.25">
      <c r="A766" s="223"/>
      <c r="B766" s="227"/>
      <c r="C766" s="223"/>
      <c r="D766" s="227"/>
      <c r="E766" s="223"/>
      <c r="F766" s="223"/>
      <c r="G766" s="223"/>
      <c r="H766" s="225"/>
      <c r="I766" s="225"/>
      <c r="J766" s="223"/>
      <c r="K766" s="226"/>
      <c r="L766" s="223"/>
      <c r="M766" s="223"/>
      <c r="N766" s="223"/>
      <c r="O766" s="223"/>
      <c r="P766" s="223"/>
      <c r="Q766" s="223"/>
      <c r="R766" s="223"/>
      <c r="S766" s="223"/>
      <c r="T766" s="223"/>
      <c r="U766" s="223"/>
      <c r="V766" s="223"/>
      <c r="W766" s="223"/>
      <c r="X766" s="223"/>
      <c r="Y766" s="223"/>
      <c r="Z766" s="223"/>
      <c r="AA766" s="223"/>
      <c r="AB766" s="223"/>
    </row>
    <row r="767" spans="1:28" ht="15" thickBot="1" x14ac:dyDescent="0.25">
      <c r="A767" s="223"/>
      <c r="B767" s="227"/>
      <c r="C767" s="223"/>
      <c r="D767" s="227"/>
      <c r="E767" s="223"/>
      <c r="F767" s="223"/>
      <c r="G767" s="223"/>
      <c r="H767" s="225"/>
      <c r="I767" s="225"/>
      <c r="J767" s="223"/>
      <c r="K767" s="226"/>
      <c r="L767" s="223"/>
      <c r="M767" s="223"/>
      <c r="N767" s="223"/>
      <c r="O767" s="223"/>
      <c r="P767" s="223"/>
      <c r="Q767" s="223"/>
      <c r="R767" s="223"/>
      <c r="S767" s="223"/>
      <c r="T767" s="223"/>
      <c r="U767" s="223"/>
      <c r="V767" s="223"/>
      <c r="W767" s="223"/>
      <c r="X767" s="223"/>
      <c r="Y767" s="223"/>
      <c r="Z767" s="223"/>
      <c r="AA767" s="223"/>
      <c r="AB767" s="223"/>
    </row>
    <row r="768" spans="1:28" ht="15" thickBot="1" x14ac:dyDescent="0.25">
      <c r="A768" s="223"/>
      <c r="B768" s="227"/>
      <c r="C768" s="223"/>
      <c r="D768" s="227"/>
      <c r="E768" s="223"/>
      <c r="F768" s="223"/>
      <c r="G768" s="223"/>
      <c r="H768" s="225"/>
      <c r="I768" s="225"/>
      <c r="J768" s="223"/>
      <c r="K768" s="226"/>
      <c r="L768" s="223"/>
      <c r="M768" s="223"/>
      <c r="N768" s="223"/>
      <c r="O768" s="223"/>
      <c r="P768" s="223"/>
      <c r="Q768" s="223"/>
      <c r="R768" s="223"/>
      <c r="S768" s="223"/>
      <c r="T768" s="223"/>
      <c r="U768" s="223"/>
      <c r="V768" s="223"/>
      <c r="W768" s="223"/>
      <c r="X768" s="223"/>
      <c r="Y768" s="223"/>
      <c r="Z768" s="223"/>
      <c r="AA768" s="223"/>
      <c r="AB768" s="223"/>
    </row>
    <row r="769" spans="1:28" ht="15" thickBot="1" x14ac:dyDescent="0.25">
      <c r="A769" s="223"/>
      <c r="B769" s="227"/>
      <c r="C769" s="223"/>
      <c r="D769" s="227"/>
      <c r="E769" s="223"/>
      <c r="F769" s="223"/>
      <c r="G769" s="223"/>
      <c r="H769" s="225"/>
      <c r="I769" s="225"/>
      <c r="J769" s="223"/>
      <c r="K769" s="226"/>
      <c r="L769" s="223"/>
      <c r="M769" s="223"/>
      <c r="N769" s="223"/>
      <c r="O769" s="223"/>
      <c r="P769" s="223"/>
      <c r="Q769" s="223"/>
      <c r="R769" s="223"/>
      <c r="S769" s="223"/>
      <c r="T769" s="223"/>
      <c r="U769" s="223"/>
      <c r="V769" s="223"/>
      <c r="W769" s="223"/>
      <c r="X769" s="223"/>
      <c r="Y769" s="223"/>
      <c r="Z769" s="223"/>
      <c r="AA769" s="223"/>
      <c r="AB769" s="223"/>
    </row>
    <row r="770" spans="1:28" ht="15" thickBot="1" x14ac:dyDescent="0.25">
      <c r="A770" s="223"/>
      <c r="B770" s="227"/>
      <c r="C770" s="223"/>
      <c r="D770" s="227"/>
      <c r="E770" s="223"/>
      <c r="F770" s="223"/>
      <c r="G770" s="223"/>
      <c r="H770" s="225"/>
      <c r="I770" s="225"/>
      <c r="J770" s="223"/>
      <c r="K770" s="226"/>
      <c r="L770" s="223"/>
      <c r="M770" s="223"/>
      <c r="N770" s="223"/>
      <c r="O770" s="223"/>
      <c r="P770" s="223"/>
      <c r="Q770" s="223"/>
      <c r="R770" s="223"/>
      <c r="S770" s="223"/>
      <c r="T770" s="223"/>
      <c r="U770" s="223"/>
      <c r="V770" s="223"/>
      <c r="W770" s="223"/>
      <c r="X770" s="223"/>
      <c r="Y770" s="223"/>
      <c r="Z770" s="223"/>
      <c r="AA770" s="223"/>
      <c r="AB770" s="223"/>
    </row>
    <row r="771" spans="1:28" ht="15" thickBot="1" x14ac:dyDescent="0.25">
      <c r="A771" s="223"/>
      <c r="B771" s="227"/>
      <c r="C771" s="223"/>
      <c r="D771" s="227"/>
      <c r="E771" s="223"/>
      <c r="F771" s="223"/>
      <c r="G771" s="223"/>
      <c r="H771" s="225"/>
      <c r="I771" s="225"/>
      <c r="J771" s="223"/>
      <c r="K771" s="226"/>
      <c r="L771" s="223"/>
      <c r="M771" s="223"/>
      <c r="N771" s="223"/>
      <c r="O771" s="223"/>
      <c r="P771" s="223"/>
      <c r="Q771" s="223"/>
      <c r="R771" s="223"/>
      <c r="S771" s="223"/>
      <c r="T771" s="223"/>
      <c r="U771" s="223"/>
      <c r="V771" s="223"/>
      <c r="W771" s="223"/>
      <c r="X771" s="223"/>
      <c r="Y771" s="223"/>
      <c r="Z771" s="223"/>
      <c r="AA771" s="223"/>
      <c r="AB771" s="223"/>
    </row>
    <row r="772" spans="1:28" ht="15" thickBot="1" x14ac:dyDescent="0.25">
      <c r="A772" s="223"/>
      <c r="B772" s="227"/>
      <c r="C772" s="223"/>
      <c r="D772" s="227"/>
      <c r="E772" s="223"/>
      <c r="F772" s="223"/>
      <c r="G772" s="223"/>
      <c r="H772" s="225"/>
      <c r="I772" s="225"/>
      <c r="J772" s="223"/>
      <c r="K772" s="226"/>
      <c r="L772" s="223"/>
      <c r="M772" s="223"/>
      <c r="N772" s="223"/>
      <c r="O772" s="223"/>
      <c r="P772" s="223"/>
      <c r="Q772" s="223"/>
      <c r="R772" s="223"/>
      <c r="S772" s="223"/>
      <c r="T772" s="223"/>
      <c r="U772" s="223"/>
      <c r="V772" s="223"/>
      <c r="W772" s="223"/>
      <c r="X772" s="223"/>
      <c r="Y772" s="223"/>
      <c r="Z772" s="223"/>
      <c r="AA772" s="223"/>
      <c r="AB772" s="223"/>
    </row>
    <row r="773" spans="1:28" ht="15" thickBot="1" x14ac:dyDescent="0.25">
      <c r="A773" s="223"/>
      <c r="B773" s="227"/>
      <c r="C773" s="223"/>
      <c r="D773" s="227"/>
      <c r="E773" s="223"/>
      <c r="F773" s="223"/>
      <c r="G773" s="223"/>
      <c r="H773" s="225"/>
      <c r="I773" s="225"/>
      <c r="J773" s="223"/>
      <c r="K773" s="226"/>
      <c r="L773" s="223"/>
      <c r="M773" s="223"/>
      <c r="N773" s="223"/>
      <c r="O773" s="223"/>
      <c r="P773" s="223"/>
      <c r="Q773" s="223"/>
      <c r="R773" s="223"/>
      <c r="S773" s="223"/>
      <c r="T773" s="223"/>
      <c r="U773" s="223"/>
      <c r="V773" s="223"/>
      <c r="W773" s="223"/>
      <c r="X773" s="223"/>
      <c r="Y773" s="223"/>
      <c r="Z773" s="223"/>
      <c r="AA773" s="223"/>
      <c r="AB773" s="223"/>
    </row>
    <row r="774" spans="1:28" ht="15" thickBot="1" x14ac:dyDescent="0.25">
      <c r="A774" s="223"/>
      <c r="B774" s="227"/>
      <c r="C774" s="223"/>
      <c r="D774" s="227"/>
      <c r="E774" s="223"/>
      <c r="F774" s="223"/>
      <c r="G774" s="223"/>
      <c r="H774" s="225"/>
      <c r="I774" s="225"/>
      <c r="J774" s="223"/>
      <c r="K774" s="226"/>
      <c r="L774" s="223"/>
      <c r="M774" s="223"/>
      <c r="N774" s="223"/>
      <c r="O774" s="223"/>
      <c r="P774" s="223"/>
      <c r="Q774" s="223"/>
      <c r="R774" s="223"/>
      <c r="S774" s="223"/>
      <c r="T774" s="223"/>
      <c r="U774" s="223"/>
      <c r="V774" s="223"/>
      <c r="W774" s="223"/>
      <c r="X774" s="223"/>
      <c r="Y774" s="223"/>
      <c r="Z774" s="223"/>
      <c r="AA774" s="223"/>
      <c r="AB774" s="223"/>
    </row>
    <row r="775" spans="1:28" ht="15" thickBot="1" x14ac:dyDescent="0.25">
      <c r="A775" s="223"/>
      <c r="B775" s="227"/>
      <c r="C775" s="223"/>
      <c r="D775" s="227"/>
      <c r="E775" s="223"/>
      <c r="F775" s="223"/>
      <c r="G775" s="223"/>
      <c r="H775" s="225"/>
      <c r="I775" s="225"/>
      <c r="J775" s="223"/>
      <c r="K775" s="226"/>
      <c r="L775" s="223"/>
      <c r="M775" s="223"/>
      <c r="N775" s="223"/>
      <c r="O775" s="223"/>
      <c r="P775" s="223"/>
      <c r="Q775" s="223"/>
      <c r="R775" s="223"/>
      <c r="S775" s="223"/>
      <c r="T775" s="223"/>
      <c r="U775" s="223"/>
      <c r="V775" s="223"/>
      <c r="W775" s="223"/>
      <c r="X775" s="223"/>
      <c r="Y775" s="223"/>
      <c r="Z775" s="223"/>
      <c r="AA775" s="223"/>
      <c r="AB775" s="223"/>
    </row>
    <row r="776" spans="1:28" ht="15" thickBot="1" x14ac:dyDescent="0.25">
      <c r="A776" s="223"/>
      <c r="B776" s="227"/>
      <c r="C776" s="223"/>
      <c r="D776" s="227"/>
      <c r="E776" s="223"/>
      <c r="F776" s="223"/>
      <c r="G776" s="223"/>
      <c r="H776" s="225"/>
      <c r="I776" s="225"/>
      <c r="J776" s="223"/>
      <c r="K776" s="226"/>
      <c r="L776" s="223"/>
      <c r="M776" s="223"/>
      <c r="N776" s="223"/>
      <c r="O776" s="223"/>
      <c r="P776" s="223"/>
      <c r="Q776" s="223"/>
      <c r="R776" s="223"/>
      <c r="S776" s="223"/>
      <c r="T776" s="223"/>
      <c r="U776" s="223"/>
      <c r="V776" s="223"/>
      <c r="W776" s="223"/>
      <c r="X776" s="223"/>
      <c r="Y776" s="223"/>
      <c r="Z776" s="223"/>
      <c r="AA776" s="223"/>
      <c r="AB776" s="223"/>
    </row>
    <row r="777" spans="1:28" ht="15" thickBot="1" x14ac:dyDescent="0.25">
      <c r="A777" s="223"/>
      <c r="B777" s="227"/>
      <c r="C777" s="223"/>
      <c r="D777" s="227"/>
      <c r="E777" s="223"/>
      <c r="F777" s="223"/>
      <c r="G777" s="223"/>
      <c r="H777" s="225"/>
      <c r="I777" s="225"/>
      <c r="J777" s="223"/>
      <c r="K777" s="226"/>
      <c r="L777" s="223"/>
      <c r="M777" s="223"/>
      <c r="N777" s="223"/>
      <c r="O777" s="223"/>
      <c r="P777" s="223"/>
      <c r="Q777" s="223"/>
      <c r="R777" s="223"/>
      <c r="S777" s="223"/>
      <c r="T777" s="223"/>
      <c r="U777" s="223"/>
      <c r="V777" s="223"/>
      <c r="W777" s="223"/>
      <c r="X777" s="223"/>
      <c r="Y777" s="223"/>
      <c r="Z777" s="223"/>
      <c r="AA777" s="223"/>
      <c r="AB777" s="223"/>
    </row>
    <row r="778" spans="1:28" ht="15" thickBot="1" x14ac:dyDescent="0.25">
      <c r="A778" s="223"/>
      <c r="B778" s="227"/>
      <c r="C778" s="223"/>
      <c r="D778" s="227"/>
      <c r="E778" s="223"/>
      <c r="F778" s="223"/>
      <c r="G778" s="223"/>
      <c r="H778" s="225"/>
      <c r="I778" s="225"/>
      <c r="J778" s="223"/>
      <c r="K778" s="226"/>
      <c r="L778" s="223"/>
      <c r="M778" s="223"/>
      <c r="N778" s="223"/>
      <c r="O778" s="223"/>
      <c r="P778" s="223"/>
      <c r="Q778" s="223"/>
      <c r="R778" s="223"/>
      <c r="S778" s="223"/>
      <c r="T778" s="223"/>
      <c r="U778" s="223"/>
      <c r="V778" s="223"/>
      <c r="W778" s="223"/>
      <c r="X778" s="223"/>
      <c r="Y778" s="223"/>
      <c r="Z778" s="223"/>
      <c r="AA778" s="223"/>
      <c r="AB778" s="223"/>
    </row>
    <row r="779" spans="1:28" ht="15" thickBot="1" x14ac:dyDescent="0.25">
      <c r="A779" s="223"/>
      <c r="B779" s="227"/>
      <c r="C779" s="223"/>
      <c r="D779" s="227"/>
      <c r="E779" s="223"/>
      <c r="F779" s="223"/>
      <c r="G779" s="223"/>
      <c r="H779" s="225"/>
      <c r="I779" s="225"/>
      <c r="J779" s="223"/>
      <c r="K779" s="226"/>
      <c r="L779" s="223"/>
      <c r="M779" s="223"/>
      <c r="N779" s="223"/>
      <c r="O779" s="223"/>
      <c r="P779" s="223"/>
      <c r="Q779" s="223"/>
      <c r="R779" s="223"/>
      <c r="S779" s="223"/>
      <c r="T779" s="223"/>
      <c r="U779" s="223"/>
      <c r="V779" s="223"/>
      <c r="W779" s="223"/>
      <c r="X779" s="223"/>
      <c r="Y779" s="223"/>
      <c r="Z779" s="223"/>
      <c r="AA779" s="223"/>
      <c r="AB779" s="223"/>
    </row>
    <row r="780" spans="1:28" ht="15" thickBot="1" x14ac:dyDescent="0.25">
      <c r="A780" s="223"/>
      <c r="B780" s="227"/>
      <c r="C780" s="223"/>
      <c r="D780" s="227"/>
      <c r="E780" s="223"/>
      <c r="F780" s="223"/>
      <c r="G780" s="223"/>
      <c r="H780" s="225"/>
      <c r="I780" s="225"/>
      <c r="J780" s="223"/>
      <c r="K780" s="226"/>
      <c r="L780" s="223"/>
      <c r="M780" s="223"/>
      <c r="N780" s="223"/>
      <c r="O780" s="223"/>
      <c r="P780" s="223"/>
      <c r="Q780" s="223"/>
      <c r="R780" s="223"/>
      <c r="S780" s="223"/>
      <c r="T780" s="223"/>
      <c r="U780" s="223"/>
      <c r="V780" s="223"/>
      <c r="W780" s="223"/>
      <c r="X780" s="223"/>
      <c r="Y780" s="223"/>
      <c r="Z780" s="223"/>
      <c r="AA780" s="223"/>
      <c r="AB780" s="223"/>
    </row>
    <row r="781" spans="1:28" ht="15" thickBot="1" x14ac:dyDescent="0.25">
      <c r="A781" s="223"/>
      <c r="B781" s="227"/>
      <c r="C781" s="223"/>
      <c r="D781" s="227"/>
      <c r="E781" s="223"/>
      <c r="F781" s="223"/>
      <c r="G781" s="223"/>
      <c r="H781" s="225"/>
      <c r="I781" s="225"/>
      <c r="J781" s="223"/>
      <c r="K781" s="226"/>
      <c r="L781" s="223"/>
      <c r="M781" s="223"/>
      <c r="N781" s="223"/>
      <c r="O781" s="223"/>
      <c r="P781" s="223"/>
      <c r="Q781" s="223"/>
      <c r="R781" s="223"/>
      <c r="S781" s="223"/>
      <c r="T781" s="223"/>
      <c r="U781" s="223"/>
      <c r="V781" s="223"/>
      <c r="W781" s="223"/>
      <c r="X781" s="223"/>
      <c r="Y781" s="223"/>
      <c r="Z781" s="223"/>
      <c r="AA781" s="223"/>
      <c r="AB781" s="223"/>
    </row>
    <row r="782" spans="1:28" ht="15" thickBot="1" x14ac:dyDescent="0.25">
      <c r="A782" s="223"/>
      <c r="B782" s="227"/>
      <c r="C782" s="223"/>
      <c r="D782" s="227"/>
      <c r="E782" s="223"/>
      <c r="F782" s="223"/>
      <c r="G782" s="223"/>
      <c r="H782" s="225"/>
      <c r="I782" s="225"/>
      <c r="J782" s="223"/>
      <c r="K782" s="226"/>
      <c r="L782" s="223"/>
      <c r="M782" s="223"/>
      <c r="N782" s="223"/>
      <c r="O782" s="223"/>
      <c r="P782" s="223"/>
      <c r="Q782" s="223"/>
      <c r="R782" s="223"/>
      <c r="S782" s="223"/>
      <c r="T782" s="223"/>
      <c r="U782" s="223"/>
      <c r="V782" s="223"/>
      <c r="W782" s="223"/>
      <c r="X782" s="223"/>
      <c r="Y782" s="223"/>
      <c r="Z782" s="223"/>
      <c r="AA782" s="223"/>
      <c r="AB782" s="223"/>
    </row>
    <row r="783" spans="1:28" ht="15" thickBot="1" x14ac:dyDescent="0.25">
      <c r="A783" s="223"/>
      <c r="B783" s="227"/>
      <c r="C783" s="223"/>
      <c r="D783" s="227"/>
      <c r="E783" s="223"/>
      <c r="F783" s="223"/>
      <c r="G783" s="223"/>
      <c r="H783" s="225"/>
      <c r="I783" s="225"/>
      <c r="J783" s="223"/>
      <c r="K783" s="226"/>
      <c r="L783" s="223"/>
      <c r="M783" s="223"/>
      <c r="N783" s="223"/>
      <c r="O783" s="223"/>
      <c r="P783" s="223"/>
      <c r="Q783" s="223"/>
      <c r="R783" s="223"/>
      <c r="S783" s="223"/>
      <c r="T783" s="223"/>
      <c r="U783" s="223"/>
      <c r="V783" s="223"/>
      <c r="W783" s="223"/>
      <c r="X783" s="223"/>
      <c r="Y783" s="223"/>
      <c r="Z783" s="223"/>
      <c r="AA783" s="223"/>
      <c r="AB783" s="223"/>
    </row>
    <row r="784" spans="1:28" ht="15" thickBot="1" x14ac:dyDescent="0.25">
      <c r="A784" s="223"/>
      <c r="B784" s="227"/>
      <c r="C784" s="223"/>
      <c r="D784" s="227"/>
      <c r="E784" s="223"/>
      <c r="F784" s="223"/>
      <c r="G784" s="223"/>
      <c r="H784" s="225"/>
      <c r="I784" s="225"/>
      <c r="J784" s="223"/>
      <c r="K784" s="226"/>
      <c r="L784" s="223"/>
      <c r="M784" s="223"/>
      <c r="N784" s="223"/>
      <c r="O784" s="223"/>
      <c r="P784" s="223"/>
      <c r="Q784" s="223"/>
      <c r="R784" s="223"/>
      <c r="S784" s="223"/>
      <c r="T784" s="223"/>
      <c r="U784" s="223"/>
      <c r="V784" s="223"/>
      <c r="W784" s="223"/>
      <c r="X784" s="223"/>
      <c r="Y784" s="223"/>
      <c r="Z784" s="223"/>
      <c r="AA784" s="223"/>
      <c r="AB784" s="223"/>
    </row>
    <row r="785" spans="1:28" ht="15" thickBot="1" x14ac:dyDescent="0.25">
      <c r="A785" s="223"/>
      <c r="B785" s="227"/>
      <c r="C785" s="223"/>
      <c r="D785" s="227"/>
      <c r="E785" s="223"/>
      <c r="F785" s="223"/>
      <c r="G785" s="223"/>
      <c r="H785" s="225"/>
      <c r="I785" s="225"/>
      <c r="J785" s="223"/>
      <c r="K785" s="226"/>
      <c r="L785" s="223"/>
      <c r="M785" s="223"/>
      <c r="N785" s="223"/>
      <c r="O785" s="223"/>
      <c r="P785" s="223"/>
      <c r="Q785" s="223"/>
      <c r="R785" s="223"/>
      <c r="S785" s="223"/>
      <c r="T785" s="223"/>
      <c r="U785" s="223"/>
      <c r="V785" s="223"/>
      <c r="W785" s="223"/>
      <c r="X785" s="223"/>
      <c r="Y785" s="223"/>
      <c r="Z785" s="223"/>
      <c r="AA785" s="223"/>
      <c r="AB785" s="223"/>
    </row>
    <row r="786" spans="1:28" ht="15" thickBot="1" x14ac:dyDescent="0.25">
      <c r="A786" s="223"/>
      <c r="B786" s="227"/>
      <c r="C786" s="223"/>
      <c r="D786" s="227"/>
      <c r="E786" s="223"/>
      <c r="F786" s="223"/>
      <c r="G786" s="223"/>
      <c r="H786" s="225"/>
      <c r="I786" s="225"/>
      <c r="J786" s="223"/>
      <c r="K786" s="226"/>
      <c r="L786" s="223"/>
      <c r="M786" s="223"/>
      <c r="N786" s="223"/>
      <c r="O786" s="223"/>
      <c r="P786" s="223"/>
      <c r="Q786" s="223"/>
      <c r="R786" s="223"/>
      <c r="S786" s="223"/>
      <c r="T786" s="223"/>
      <c r="U786" s="223"/>
      <c r="V786" s="223"/>
      <c r="W786" s="223"/>
      <c r="X786" s="223"/>
      <c r="Y786" s="223"/>
      <c r="Z786" s="223"/>
      <c r="AA786" s="223"/>
      <c r="AB786" s="223"/>
    </row>
    <row r="787" spans="1:28" ht="15" thickBot="1" x14ac:dyDescent="0.25">
      <c r="A787" s="223"/>
      <c r="B787" s="227"/>
      <c r="C787" s="223"/>
      <c r="D787" s="227"/>
      <c r="E787" s="223"/>
      <c r="F787" s="223"/>
      <c r="G787" s="223"/>
      <c r="H787" s="225"/>
      <c r="I787" s="225"/>
      <c r="J787" s="223"/>
      <c r="K787" s="226"/>
      <c r="L787" s="223"/>
      <c r="M787" s="223"/>
      <c r="N787" s="223"/>
      <c r="O787" s="223"/>
      <c r="P787" s="223"/>
      <c r="Q787" s="223"/>
      <c r="R787" s="223"/>
      <c r="S787" s="223"/>
      <c r="T787" s="223"/>
      <c r="U787" s="223"/>
      <c r="V787" s="223"/>
      <c r="W787" s="223"/>
      <c r="X787" s="223"/>
      <c r="Y787" s="223"/>
      <c r="Z787" s="223"/>
      <c r="AA787" s="223"/>
      <c r="AB787" s="223"/>
    </row>
    <row r="788" spans="1:28" ht="15" thickBot="1" x14ac:dyDescent="0.25">
      <c r="A788" s="223"/>
      <c r="B788" s="227"/>
      <c r="C788" s="223"/>
      <c r="D788" s="227"/>
      <c r="E788" s="223"/>
      <c r="F788" s="223"/>
      <c r="G788" s="223"/>
      <c r="H788" s="225"/>
      <c r="I788" s="225"/>
      <c r="J788" s="223"/>
      <c r="K788" s="226"/>
      <c r="L788" s="223"/>
      <c r="M788" s="223"/>
      <c r="N788" s="223"/>
      <c r="O788" s="223"/>
      <c r="P788" s="223"/>
      <c r="Q788" s="223"/>
      <c r="R788" s="223"/>
      <c r="S788" s="223"/>
      <c r="T788" s="223"/>
      <c r="U788" s="223"/>
      <c r="V788" s="223"/>
      <c r="W788" s="223"/>
      <c r="X788" s="223"/>
      <c r="Y788" s="223"/>
      <c r="Z788" s="223"/>
      <c r="AA788" s="223"/>
      <c r="AB788" s="223"/>
    </row>
    <row r="789" spans="1:28" ht="15" thickBot="1" x14ac:dyDescent="0.25">
      <c r="A789" s="223"/>
      <c r="B789" s="227"/>
      <c r="C789" s="223"/>
      <c r="D789" s="227"/>
      <c r="E789" s="223"/>
      <c r="F789" s="223"/>
      <c r="G789" s="223"/>
      <c r="H789" s="225"/>
      <c r="I789" s="225"/>
      <c r="J789" s="223"/>
      <c r="K789" s="226"/>
      <c r="L789" s="223"/>
      <c r="M789" s="223"/>
      <c r="N789" s="223"/>
      <c r="O789" s="223"/>
      <c r="P789" s="223"/>
      <c r="Q789" s="223"/>
      <c r="R789" s="223"/>
      <c r="S789" s="223"/>
      <c r="T789" s="223"/>
      <c r="U789" s="223"/>
      <c r="V789" s="223"/>
      <c r="W789" s="223"/>
      <c r="X789" s="223"/>
      <c r="Y789" s="223"/>
      <c r="Z789" s="223"/>
      <c r="AA789" s="223"/>
      <c r="AB789" s="223"/>
    </row>
    <row r="790" spans="1:28" ht="15" thickBot="1" x14ac:dyDescent="0.25">
      <c r="A790" s="223"/>
      <c r="B790" s="227"/>
      <c r="C790" s="223"/>
      <c r="D790" s="227"/>
      <c r="E790" s="223"/>
      <c r="F790" s="223"/>
      <c r="G790" s="223"/>
      <c r="H790" s="225"/>
      <c r="I790" s="225"/>
      <c r="J790" s="223"/>
      <c r="K790" s="226"/>
      <c r="L790" s="223"/>
      <c r="M790" s="223"/>
      <c r="N790" s="223"/>
      <c r="O790" s="223"/>
      <c r="P790" s="223"/>
      <c r="Q790" s="223"/>
      <c r="R790" s="223"/>
      <c r="S790" s="223"/>
      <c r="T790" s="223"/>
      <c r="U790" s="223"/>
      <c r="V790" s="223"/>
      <c r="W790" s="223"/>
      <c r="X790" s="223"/>
      <c r="Y790" s="223"/>
      <c r="Z790" s="223"/>
      <c r="AA790" s="223"/>
      <c r="AB790" s="223"/>
    </row>
    <row r="791" spans="1:28" ht="15" thickBot="1" x14ac:dyDescent="0.25">
      <c r="A791" s="223"/>
      <c r="B791" s="227"/>
      <c r="C791" s="223"/>
      <c r="D791" s="227"/>
      <c r="E791" s="223"/>
      <c r="F791" s="223"/>
      <c r="G791" s="223"/>
      <c r="H791" s="225"/>
      <c r="I791" s="225"/>
      <c r="J791" s="223"/>
      <c r="K791" s="226"/>
      <c r="L791" s="223"/>
      <c r="M791" s="223"/>
      <c r="N791" s="223"/>
      <c r="O791" s="223"/>
      <c r="P791" s="223"/>
      <c r="Q791" s="223"/>
      <c r="R791" s="223"/>
      <c r="S791" s="223"/>
      <c r="T791" s="223"/>
      <c r="U791" s="223"/>
      <c r="V791" s="223"/>
      <c r="W791" s="223"/>
      <c r="X791" s="223"/>
      <c r="Y791" s="223"/>
      <c r="Z791" s="223"/>
      <c r="AA791" s="223"/>
      <c r="AB791" s="223"/>
    </row>
    <row r="792" spans="1:28" ht="15" thickBot="1" x14ac:dyDescent="0.25">
      <c r="A792" s="223"/>
      <c r="B792" s="227"/>
      <c r="C792" s="223"/>
      <c r="D792" s="227"/>
      <c r="E792" s="223"/>
      <c r="F792" s="223"/>
      <c r="G792" s="223"/>
      <c r="H792" s="225"/>
      <c r="I792" s="225"/>
      <c r="J792" s="223"/>
      <c r="K792" s="226"/>
      <c r="L792" s="223"/>
      <c r="M792" s="223"/>
      <c r="N792" s="223"/>
      <c r="O792" s="223"/>
      <c r="P792" s="223"/>
      <c r="Q792" s="223"/>
      <c r="R792" s="223"/>
      <c r="S792" s="223"/>
      <c r="T792" s="223"/>
      <c r="U792" s="223"/>
      <c r="V792" s="223"/>
      <c r="W792" s="223"/>
      <c r="X792" s="223"/>
      <c r="Y792" s="223"/>
      <c r="Z792" s="223"/>
      <c r="AA792" s="223"/>
      <c r="AB792" s="223"/>
    </row>
    <row r="793" spans="1:28" ht="15" thickBot="1" x14ac:dyDescent="0.25">
      <c r="A793" s="223"/>
      <c r="B793" s="227"/>
      <c r="C793" s="223"/>
      <c r="D793" s="227"/>
      <c r="E793" s="223"/>
      <c r="F793" s="223"/>
      <c r="G793" s="223"/>
      <c r="H793" s="225"/>
      <c r="I793" s="225"/>
      <c r="J793" s="223"/>
      <c r="K793" s="226"/>
      <c r="L793" s="223"/>
      <c r="M793" s="223"/>
      <c r="N793" s="223"/>
      <c r="O793" s="223"/>
      <c r="P793" s="223"/>
      <c r="Q793" s="223"/>
      <c r="R793" s="223"/>
      <c r="S793" s="223"/>
      <c r="T793" s="223"/>
      <c r="U793" s="223"/>
      <c r="V793" s="223"/>
      <c r="W793" s="223"/>
      <c r="X793" s="223"/>
      <c r="Y793" s="223"/>
      <c r="Z793" s="223"/>
      <c r="AA793" s="223"/>
      <c r="AB793" s="223"/>
    </row>
    <row r="794" spans="1:28" ht="15" thickBot="1" x14ac:dyDescent="0.25">
      <c r="A794" s="223"/>
      <c r="B794" s="227"/>
      <c r="C794" s="223"/>
      <c r="D794" s="227"/>
      <c r="E794" s="223"/>
      <c r="F794" s="223"/>
      <c r="G794" s="223"/>
      <c r="H794" s="225"/>
      <c r="I794" s="225"/>
      <c r="J794" s="223"/>
      <c r="K794" s="226"/>
      <c r="L794" s="223"/>
      <c r="M794" s="223"/>
      <c r="N794" s="223"/>
      <c r="O794" s="223"/>
      <c r="P794" s="223"/>
      <c r="Q794" s="223"/>
      <c r="R794" s="223"/>
      <c r="S794" s="223"/>
      <c r="T794" s="223"/>
      <c r="U794" s="223"/>
      <c r="V794" s="223"/>
      <c r="W794" s="223"/>
      <c r="X794" s="223"/>
      <c r="Y794" s="223"/>
      <c r="Z794" s="223"/>
      <c r="AA794" s="223"/>
      <c r="AB794" s="223"/>
    </row>
    <row r="795" spans="1:28" ht="15" thickBot="1" x14ac:dyDescent="0.25">
      <c r="A795" s="223"/>
      <c r="B795" s="227"/>
      <c r="C795" s="223"/>
      <c r="D795" s="227"/>
      <c r="E795" s="223"/>
      <c r="F795" s="223"/>
      <c r="G795" s="223"/>
      <c r="H795" s="225"/>
      <c r="I795" s="225"/>
      <c r="J795" s="223"/>
      <c r="K795" s="226"/>
      <c r="L795" s="223"/>
      <c r="M795" s="223"/>
      <c r="N795" s="223"/>
      <c r="O795" s="223"/>
      <c r="P795" s="223"/>
      <c r="Q795" s="223"/>
      <c r="R795" s="223"/>
      <c r="S795" s="223"/>
      <c r="T795" s="223"/>
      <c r="U795" s="223"/>
      <c r="V795" s="223"/>
      <c r="W795" s="223"/>
      <c r="X795" s="223"/>
      <c r="Y795" s="223"/>
      <c r="Z795" s="223"/>
      <c r="AA795" s="223"/>
      <c r="AB795" s="223"/>
    </row>
    <row r="796" spans="1:28" ht="15" thickBot="1" x14ac:dyDescent="0.25">
      <c r="A796" s="223"/>
      <c r="B796" s="227"/>
      <c r="C796" s="223"/>
      <c r="D796" s="227"/>
      <c r="E796" s="223"/>
      <c r="F796" s="223"/>
      <c r="G796" s="223"/>
      <c r="H796" s="225"/>
      <c r="I796" s="225"/>
      <c r="J796" s="223"/>
      <c r="K796" s="226"/>
      <c r="L796" s="223"/>
      <c r="M796" s="223"/>
      <c r="N796" s="223"/>
      <c r="O796" s="223"/>
      <c r="P796" s="223"/>
      <c r="Q796" s="223"/>
      <c r="R796" s="223"/>
      <c r="S796" s="223"/>
      <c r="T796" s="223"/>
      <c r="U796" s="223"/>
      <c r="V796" s="223"/>
      <c r="W796" s="223"/>
      <c r="X796" s="223"/>
      <c r="Y796" s="223"/>
      <c r="Z796" s="223"/>
      <c r="AA796" s="223"/>
      <c r="AB796" s="223"/>
    </row>
    <row r="797" spans="1:28" ht="15" thickBot="1" x14ac:dyDescent="0.25">
      <c r="A797" s="223"/>
      <c r="B797" s="227"/>
      <c r="C797" s="223"/>
      <c r="D797" s="227"/>
      <c r="E797" s="223"/>
      <c r="F797" s="223"/>
      <c r="G797" s="223"/>
      <c r="H797" s="225"/>
      <c r="I797" s="225"/>
      <c r="J797" s="223"/>
      <c r="K797" s="226"/>
      <c r="L797" s="223"/>
      <c r="M797" s="223"/>
      <c r="N797" s="223"/>
      <c r="O797" s="223"/>
      <c r="P797" s="223"/>
      <c r="Q797" s="223"/>
      <c r="R797" s="223"/>
      <c r="S797" s="223"/>
      <c r="T797" s="223"/>
      <c r="U797" s="223"/>
      <c r="V797" s="223"/>
      <c r="W797" s="223"/>
      <c r="X797" s="223"/>
      <c r="Y797" s="223"/>
      <c r="Z797" s="223"/>
      <c r="AA797" s="223"/>
      <c r="AB797" s="223"/>
    </row>
    <row r="798" spans="1:28" ht="15" thickBot="1" x14ac:dyDescent="0.25">
      <c r="A798" s="223"/>
      <c r="B798" s="227"/>
      <c r="C798" s="223"/>
      <c r="D798" s="227"/>
      <c r="E798" s="223"/>
      <c r="F798" s="223"/>
      <c r="G798" s="223"/>
      <c r="H798" s="225"/>
      <c r="I798" s="225"/>
      <c r="J798" s="223"/>
      <c r="K798" s="226"/>
      <c r="L798" s="223"/>
      <c r="M798" s="223"/>
      <c r="N798" s="223"/>
      <c r="O798" s="223"/>
      <c r="P798" s="223"/>
      <c r="Q798" s="223"/>
      <c r="R798" s="223"/>
      <c r="S798" s="223"/>
      <c r="T798" s="223"/>
      <c r="U798" s="223"/>
      <c r="V798" s="223"/>
      <c r="W798" s="223"/>
      <c r="X798" s="223"/>
      <c r="Y798" s="223"/>
      <c r="Z798" s="223"/>
      <c r="AA798" s="223"/>
      <c r="AB798" s="223"/>
    </row>
    <row r="799" spans="1:28" ht="15" thickBot="1" x14ac:dyDescent="0.25">
      <c r="A799" s="223"/>
      <c r="B799" s="227"/>
      <c r="C799" s="223"/>
      <c r="D799" s="227"/>
      <c r="E799" s="223"/>
      <c r="F799" s="223"/>
      <c r="G799" s="223"/>
      <c r="H799" s="225"/>
      <c r="I799" s="225"/>
      <c r="J799" s="223"/>
      <c r="K799" s="226"/>
      <c r="L799" s="223"/>
      <c r="M799" s="223"/>
      <c r="N799" s="223"/>
      <c r="O799" s="223"/>
      <c r="P799" s="223"/>
      <c r="Q799" s="223"/>
      <c r="R799" s="223"/>
      <c r="S799" s="223"/>
      <c r="T799" s="223"/>
      <c r="U799" s="223"/>
      <c r="V799" s="223"/>
      <c r="W799" s="223"/>
      <c r="X799" s="223"/>
      <c r="Y799" s="223"/>
      <c r="Z799" s="223"/>
      <c r="AA799" s="223"/>
      <c r="AB799" s="223"/>
    </row>
    <row r="800" spans="1:28" ht="15" thickBot="1" x14ac:dyDescent="0.25">
      <c r="A800" s="223"/>
      <c r="B800" s="227"/>
      <c r="C800" s="223"/>
      <c r="D800" s="227"/>
      <c r="E800" s="223"/>
      <c r="F800" s="223"/>
      <c r="G800" s="223"/>
      <c r="H800" s="225"/>
      <c r="I800" s="225"/>
      <c r="J800" s="223"/>
      <c r="K800" s="226"/>
      <c r="L800" s="223"/>
      <c r="M800" s="223"/>
      <c r="N800" s="223"/>
      <c r="O800" s="223"/>
      <c r="P800" s="223"/>
      <c r="Q800" s="223"/>
      <c r="R800" s="223"/>
      <c r="S800" s="223"/>
      <c r="T800" s="223"/>
      <c r="U800" s="223"/>
      <c r="V800" s="223"/>
      <c r="W800" s="223"/>
      <c r="X800" s="223"/>
      <c r="Y800" s="223"/>
      <c r="Z800" s="223"/>
      <c r="AA800" s="223"/>
      <c r="AB800" s="223"/>
    </row>
    <row r="801" spans="1:28" ht="15" thickBot="1" x14ac:dyDescent="0.25">
      <c r="A801" s="223"/>
      <c r="B801" s="227"/>
      <c r="C801" s="223"/>
      <c r="D801" s="227"/>
      <c r="E801" s="223"/>
      <c r="F801" s="223"/>
      <c r="G801" s="223"/>
      <c r="H801" s="225"/>
      <c r="I801" s="225"/>
      <c r="J801" s="223"/>
      <c r="K801" s="226"/>
      <c r="L801" s="223"/>
      <c r="M801" s="223"/>
      <c r="N801" s="223"/>
      <c r="O801" s="223"/>
      <c r="P801" s="223"/>
      <c r="Q801" s="223"/>
      <c r="R801" s="223"/>
      <c r="S801" s="223"/>
      <c r="T801" s="223"/>
      <c r="U801" s="223"/>
      <c r="V801" s="223"/>
      <c r="W801" s="223"/>
      <c r="X801" s="223"/>
      <c r="Y801" s="223"/>
      <c r="Z801" s="223"/>
      <c r="AA801" s="223"/>
      <c r="AB801" s="223"/>
    </row>
    <row r="802" spans="1:28" ht="15" thickBot="1" x14ac:dyDescent="0.25">
      <c r="A802" s="223"/>
      <c r="B802" s="227"/>
      <c r="C802" s="223"/>
      <c r="D802" s="227"/>
      <c r="E802" s="223"/>
      <c r="F802" s="223"/>
      <c r="G802" s="223"/>
      <c r="H802" s="225"/>
      <c r="I802" s="225"/>
      <c r="J802" s="223"/>
      <c r="K802" s="226"/>
      <c r="L802" s="223"/>
      <c r="M802" s="223"/>
      <c r="N802" s="223"/>
      <c r="O802" s="223"/>
      <c r="P802" s="223"/>
      <c r="Q802" s="223"/>
      <c r="R802" s="223"/>
      <c r="S802" s="223"/>
      <c r="T802" s="223"/>
      <c r="U802" s="223"/>
      <c r="V802" s="223"/>
      <c r="W802" s="223"/>
      <c r="X802" s="223"/>
      <c r="Y802" s="223"/>
      <c r="Z802" s="223"/>
      <c r="AA802" s="223"/>
      <c r="AB802" s="223"/>
    </row>
    <row r="803" spans="1:28" ht="15" thickBot="1" x14ac:dyDescent="0.25">
      <c r="A803" s="223"/>
      <c r="B803" s="227"/>
      <c r="C803" s="223"/>
      <c r="D803" s="227"/>
      <c r="E803" s="223"/>
      <c r="F803" s="223"/>
      <c r="G803" s="223"/>
      <c r="H803" s="225"/>
      <c r="I803" s="225"/>
      <c r="J803" s="223"/>
      <c r="K803" s="226"/>
      <c r="L803" s="223"/>
      <c r="M803" s="223"/>
      <c r="N803" s="223"/>
      <c r="O803" s="223"/>
      <c r="P803" s="223"/>
      <c r="Q803" s="223"/>
      <c r="R803" s="223"/>
      <c r="S803" s="223"/>
      <c r="T803" s="223"/>
      <c r="U803" s="223"/>
      <c r="V803" s="223"/>
      <c r="W803" s="223"/>
      <c r="X803" s="223"/>
      <c r="Y803" s="223"/>
      <c r="Z803" s="223"/>
      <c r="AA803" s="223"/>
      <c r="AB803" s="223"/>
    </row>
    <row r="804" spans="1:28" ht="15" thickBot="1" x14ac:dyDescent="0.25">
      <c r="A804" s="223"/>
      <c r="B804" s="227"/>
      <c r="C804" s="223"/>
      <c r="D804" s="227"/>
      <c r="E804" s="223"/>
      <c r="F804" s="223"/>
      <c r="G804" s="223"/>
      <c r="H804" s="225"/>
      <c r="I804" s="225"/>
      <c r="J804" s="223"/>
      <c r="K804" s="226"/>
      <c r="L804" s="223"/>
      <c r="M804" s="223"/>
      <c r="N804" s="223"/>
      <c r="O804" s="223"/>
      <c r="P804" s="223"/>
      <c r="Q804" s="223"/>
      <c r="R804" s="223"/>
      <c r="S804" s="223"/>
      <c r="T804" s="223"/>
      <c r="U804" s="223"/>
      <c r="V804" s="223"/>
      <c r="W804" s="223"/>
      <c r="X804" s="223"/>
      <c r="Y804" s="223"/>
      <c r="Z804" s="223"/>
      <c r="AA804" s="223"/>
      <c r="AB804" s="223"/>
    </row>
    <row r="805" spans="1:28" ht="15" thickBot="1" x14ac:dyDescent="0.25">
      <c r="A805" s="223"/>
      <c r="B805" s="227"/>
      <c r="C805" s="223"/>
      <c r="D805" s="227"/>
      <c r="E805" s="223"/>
      <c r="F805" s="223"/>
      <c r="G805" s="223"/>
      <c r="H805" s="225"/>
      <c r="I805" s="225"/>
      <c r="J805" s="223"/>
      <c r="K805" s="226"/>
      <c r="L805" s="223"/>
      <c r="M805" s="223"/>
      <c r="N805" s="223"/>
      <c r="O805" s="223"/>
      <c r="P805" s="223"/>
      <c r="Q805" s="223"/>
      <c r="R805" s="223"/>
      <c r="S805" s="223"/>
      <c r="T805" s="223"/>
      <c r="U805" s="223"/>
      <c r="V805" s="223"/>
      <c r="W805" s="223"/>
      <c r="X805" s="223"/>
      <c r="Y805" s="223"/>
      <c r="Z805" s="223"/>
      <c r="AA805" s="223"/>
      <c r="AB805" s="223"/>
    </row>
    <row r="806" spans="1:28" ht="15" thickBot="1" x14ac:dyDescent="0.25">
      <c r="A806" s="223"/>
      <c r="B806" s="227"/>
      <c r="C806" s="223"/>
      <c r="D806" s="227"/>
      <c r="E806" s="223"/>
      <c r="F806" s="223"/>
      <c r="G806" s="223"/>
      <c r="H806" s="225"/>
      <c r="I806" s="225"/>
      <c r="J806" s="223"/>
      <c r="K806" s="226"/>
      <c r="L806" s="223"/>
      <c r="M806" s="223"/>
      <c r="N806" s="223"/>
      <c r="O806" s="223"/>
      <c r="P806" s="223"/>
      <c r="Q806" s="223"/>
      <c r="R806" s="223"/>
      <c r="S806" s="223"/>
      <c r="T806" s="223"/>
      <c r="U806" s="223"/>
      <c r="V806" s="223"/>
      <c r="W806" s="223"/>
      <c r="X806" s="223"/>
      <c r="Y806" s="223"/>
      <c r="Z806" s="223"/>
      <c r="AA806" s="223"/>
      <c r="AB806" s="223"/>
    </row>
    <row r="807" spans="1:28" ht="15" thickBot="1" x14ac:dyDescent="0.25">
      <c r="A807" s="223"/>
      <c r="B807" s="227"/>
      <c r="C807" s="223"/>
      <c r="D807" s="227"/>
      <c r="E807" s="223"/>
      <c r="F807" s="223"/>
      <c r="G807" s="223"/>
      <c r="H807" s="225"/>
      <c r="I807" s="225"/>
      <c r="J807" s="223"/>
      <c r="K807" s="226"/>
      <c r="L807" s="223"/>
      <c r="M807" s="223"/>
      <c r="N807" s="223"/>
      <c r="O807" s="223"/>
      <c r="P807" s="223"/>
      <c r="Q807" s="223"/>
      <c r="R807" s="223"/>
      <c r="S807" s="223"/>
      <c r="T807" s="223"/>
      <c r="U807" s="223"/>
      <c r="V807" s="223"/>
      <c r="W807" s="223"/>
      <c r="X807" s="223"/>
      <c r="Y807" s="223"/>
      <c r="Z807" s="223"/>
      <c r="AA807" s="223"/>
      <c r="AB807" s="223"/>
    </row>
    <row r="808" spans="1:28" ht="15" thickBot="1" x14ac:dyDescent="0.25">
      <c r="A808" s="223"/>
      <c r="B808" s="227"/>
      <c r="C808" s="223"/>
      <c r="D808" s="227"/>
      <c r="E808" s="223"/>
      <c r="F808" s="223"/>
      <c r="G808" s="223"/>
      <c r="H808" s="225"/>
      <c r="I808" s="225"/>
      <c r="J808" s="223"/>
      <c r="K808" s="226"/>
      <c r="L808" s="223"/>
      <c r="M808" s="223"/>
      <c r="N808" s="223"/>
      <c r="O808" s="223"/>
      <c r="P808" s="223"/>
      <c r="Q808" s="223"/>
      <c r="R808" s="223"/>
      <c r="S808" s="223"/>
      <c r="T808" s="223"/>
      <c r="U808" s="223"/>
      <c r="V808" s="223"/>
      <c r="W808" s="223"/>
      <c r="X808" s="223"/>
      <c r="Y808" s="223"/>
      <c r="Z808" s="223"/>
      <c r="AA808" s="223"/>
      <c r="AB808" s="223"/>
    </row>
    <row r="809" spans="1:28" ht="15" thickBot="1" x14ac:dyDescent="0.25">
      <c r="A809" s="223"/>
      <c r="B809" s="227"/>
      <c r="C809" s="223"/>
      <c r="D809" s="227"/>
      <c r="E809" s="223"/>
      <c r="F809" s="223"/>
      <c r="G809" s="223"/>
      <c r="H809" s="225"/>
      <c r="I809" s="225"/>
      <c r="J809" s="223"/>
      <c r="K809" s="226"/>
      <c r="L809" s="223"/>
      <c r="M809" s="223"/>
      <c r="N809" s="223"/>
      <c r="O809" s="223"/>
      <c r="P809" s="223"/>
      <c r="Q809" s="223"/>
      <c r="R809" s="223"/>
      <c r="S809" s="223"/>
      <c r="T809" s="223"/>
      <c r="U809" s="223"/>
      <c r="V809" s="223"/>
      <c r="W809" s="223"/>
      <c r="X809" s="223"/>
      <c r="Y809" s="223"/>
      <c r="Z809" s="223"/>
      <c r="AA809" s="223"/>
      <c r="AB809" s="223"/>
    </row>
    <row r="810" spans="1:28" ht="15" thickBot="1" x14ac:dyDescent="0.25">
      <c r="A810" s="223"/>
      <c r="B810" s="227"/>
      <c r="C810" s="223"/>
      <c r="D810" s="227"/>
      <c r="E810" s="223"/>
      <c r="F810" s="223"/>
      <c r="G810" s="223"/>
      <c r="H810" s="225"/>
      <c r="I810" s="225"/>
      <c r="J810" s="223"/>
      <c r="K810" s="226"/>
      <c r="L810" s="223"/>
      <c r="M810" s="223"/>
      <c r="N810" s="223"/>
      <c r="O810" s="223"/>
      <c r="P810" s="223"/>
      <c r="Q810" s="223"/>
      <c r="R810" s="223"/>
      <c r="S810" s="223"/>
      <c r="T810" s="223"/>
      <c r="U810" s="223"/>
      <c r="V810" s="223"/>
      <c r="W810" s="223"/>
      <c r="X810" s="223"/>
      <c r="Y810" s="223"/>
      <c r="Z810" s="223"/>
      <c r="AA810" s="223"/>
      <c r="AB810" s="223"/>
    </row>
    <row r="811" spans="1:28" ht="15" thickBot="1" x14ac:dyDescent="0.25">
      <c r="A811" s="223"/>
      <c r="B811" s="227"/>
      <c r="C811" s="223"/>
      <c r="D811" s="227"/>
      <c r="E811" s="223"/>
      <c r="F811" s="223"/>
      <c r="G811" s="223"/>
      <c r="H811" s="225"/>
      <c r="I811" s="225"/>
      <c r="J811" s="223"/>
      <c r="K811" s="226"/>
      <c r="L811" s="223"/>
      <c r="M811" s="223"/>
      <c r="N811" s="223"/>
      <c r="O811" s="223"/>
      <c r="P811" s="223"/>
      <c r="Q811" s="223"/>
      <c r="R811" s="223"/>
      <c r="S811" s="223"/>
      <c r="T811" s="223"/>
      <c r="U811" s="223"/>
      <c r="V811" s="223"/>
      <c r="W811" s="223"/>
      <c r="X811" s="223"/>
      <c r="Y811" s="223"/>
      <c r="Z811" s="223"/>
      <c r="AA811" s="223"/>
      <c r="AB811" s="223"/>
    </row>
    <row r="812" spans="1:28" ht="15" thickBot="1" x14ac:dyDescent="0.25">
      <c r="A812" s="223"/>
      <c r="B812" s="227"/>
      <c r="C812" s="223"/>
      <c r="D812" s="227"/>
      <c r="E812" s="223"/>
      <c r="F812" s="223"/>
      <c r="G812" s="223"/>
      <c r="H812" s="225"/>
      <c r="I812" s="225"/>
      <c r="J812" s="223"/>
      <c r="K812" s="226"/>
      <c r="L812" s="223"/>
      <c r="M812" s="223"/>
      <c r="N812" s="223"/>
      <c r="O812" s="223"/>
      <c r="P812" s="223"/>
      <c r="Q812" s="223"/>
      <c r="R812" s="223"/>
      <c r="S812" s="223"/>
      <c r="T812" s="223"/>
      <c r="U812" s="223"/>
      <c r="V812" s="223"/>
      <c r="W812" s="223"/>
      <c r="X812" s="223"/>
      <c r="Y812" s="223"/>
      <c r="Z812" s="223"/>
      <c r="AA812" s="223"/>
      <c r="AB812" s="223"/>
    </row>
    <row r="813" spans="1:28" ht="15" thickBot="1" x14ac:dyDescent="0.25">
      <c r="A813" s="223"/>
      <c r="B813" s="227"/>
      <c r="C813" s="223"/>
      <c r="D813" s="227"/>
      <c r="E813" s="223"/>
      <c r="F813" s="223"/>
      <c r="G813" s="223"/>
      <c r="H813" s="225"/>
      <c r="I813" s="225"/>
      <c r="J813" s="223"/>
      <c r="K813" s="226"/>
      <c r="L813" s="223"/>
      <c r="M813" s="223"/>
      <c r="N813" s="223"/>
      <c r="O813" s="223"/>
      <c r="P813" s="223"/>
      <c r="Q813" s="223"/>
      <c r="R813" s="223"/>
      <c r="S813" s="223"/>
      <c r="T813" s="223"/>
      <c r="U813" s="223"/>
      <c r="V813" s="223"/>
      <c r="W813" s="223"/>
      <c r="X813" s="223"/>
      <c r="Y813" s="223"/>
      <c r="Z813" s="223"/>
      <c r="AA813" s="223"/>
      <c r="AB813" s="223"/>
    </row>
    <row r="814" spans="1:28" ht="15" thickBot="1" x14ac:dyDescent="0.25">
      <c r="A814" s="223"/>
      <c r="B814" s="227"/>
      <c r="C814" s="223"/>
      <c r="D814" s="227"/>
      <c r="E814" s="223"/>
      <c r="F814" s="223"/>
      <c r="G814" s="223"/>
      <c r="H814" s="225"/>
      <c r="I814" s="225"/>
      <c r="J814" s="223"/>
      <c r="K814" s="226"/>
      <c r="L814" s="223"/>
      <c r="M814" s="223"/>
      <c r="N814" s="223"/>
      <c r="O814" s="223"/>
      <c r="P814" s="223"/>
      <c r="Q814" s="223"/>
      <c r="R814" s="223"/>
      <c r="S814" s="223"/>
      <c r="T814" s="223"/>
      <c r="U814" s="223"/>
      <c r="V814" s="223"/>
      <c r="W814" s="223"/>
      <c r="X814" s="223"/>
      <c r="Y814" s="223"/>
      <c r="Z814" s="223"/>
      <c r="AA814" s="223"/>
      <c r="AB814" s="223"/>
    </row>
    <row r="815" spans="1:28" ht="15" thickBot="1" x14ac:dyDescent="0.25">
      <c r="A815" s="223"/>
      <c r="B815" s="227"/>
      <c r="C815" s="223"/>
      <c r="D815" s="227"/>
      <c r="E815" s="223"/>
      <c r="F815" s="223"/>
      <c r="G815" s="223"/>
      <c r="H815" s="225"/>
      <c r="I815" s="225"/>
      <c r="J815" s="223"/>
      <c r="K815" s="226"/>
      <c r="L815" s="223"/>
      <c r="M815" s="223"/>
      <c r="N815" s="223"/>
      <c r="O815" s="223"/>
      <c r="P815" s="223"/>
      <c r="Q815" s="223"/>
      <c r="R815" s="223"/>
      <c r="S815" s="223"/>
      <c r="T815" s="223"/>
      <c r="U815" s="223"/>
      <c r="V815" s="223"/>
      <c r="W815" s="223"/>
      <c r="X815" s="223"/>
      <c r="Y815" s="223"/>
      <c r="Z815" s="223"/>
      <c r="AA815" s="223"/>
      <c r="AB815" s="223"/>
    </row>
    <row r="816" spans="1:28" ht="15" thickBot="1" x14ac:dyDescent="0.25">
      <c r="A816" s="223"/>
      <c r="B816" s="227"/>
      <c r="C816" s="223"/>
      <c r="D816" s="227"/>
      <c r="E816" s="223"/>
      <c r="F816" s="223"/>
      <c r="G816" s="223"/>
      <c r="H816" s="225"/>
      <c r="I816" s="225"/>
      <c r="J816" s="223"/>
      <c r="K816" s="226"/>
      <c r="L816" s="223"/>
      <c r="M816" s="223"/>
      <c r="N816" s="223"/>
      <c r="O816" s="223"/>
      <c r="P816" s="223"/>
      <c r="Q816" s="223"/>
      <c r="R816" s="223"/>
      <c r="S816" s="223"/>
      <c r="T816" s="223"/>
      <c r="U816" s="223"/>
      <c r="V816" s="223"/>
      <c r="W816" s="223"/>
      <c r="X816" s="223"/>
      <c r="Y816" s="223"/>
      <c r="Z816" s="223"/>
      <c r="AA816" s="223"/>
      <c r="AB816" s="223"/>
    </row>
    <row r="817" spans="1:28" ht="15" thickBot="1" x14ac:dyDescent="0.25">
      <c r="A817" s="223"/>
      <c r="B817" s="227"/>
      <c r="C817" s="223"/>
      <c r="D817" s="227"/>
      <c r="E817" s="223"/>
      <c r="F817" s="223"/>
      <c r="G817" s="223"/>
      <c r="H817" s="225"/>
      <c r="I817" s="225"/>
      <c r="J817" s="223"/>
      <c r="K817" s="226"/>
      <c r="L817" s="223"/>
      <c r="M817" s="223"/>
      <c r="N817" s="223"/>
      <c r="O817" s="223"/>
      <c r="P817" s="223"/>
      <c r="Q817" s="223"/>
      <c r="R817" s="223"/>
      <c r="S817" s="223"/>
      <c r="T817" s="223"/>
      <c r="U817" s="223"/>
      <c r="V817" s="223"/>
      <c r="W817" s="223"/>
      <c r="X817" s="223"/>
      <c r="Y817" s="223"/>
      <c r="Z817" s="223"/>
      <c r="AA817" s="223"/>
      <c r="AB817" s="223"/>
    </row>
    <row r="818" spans="1:28" ht="15" thickBot="1" x14ac:dyDescent="0.25">
      <c r="A818" s="223"/>
      <c r="B818" s="227"/>
      <c r="C818" s="223"/>
      <c r="D818" s="227"/>
      <c r="E818" s="223"/>
      <c r="F818" s="223"/>
      <c r="G818" s="223"/>
      <c r="H818" s="225"/>
      <c r="I818" s="225"/>
      <c r="J818" s="223"/>
      <c r="K818" s="226"/>
      <c r="L818" s="223"/>
      <c r="M818" s="223"/>
      <c r="N818" s="223"/>
      <c r="O818" s="223"/>
      <c r="P818" s="223"/>
      <c r="Q818" s="223"/>
      <c r="R818" s="223"/>
      <c r="S818" s="223"/>
      <c r="T818" s="223"/>
      <c r="U818" s="223"/>
      <c r="V818" s="223"/>
      <c r="W818" s="223"/>
      <c r="X818" s="223"/>
      <c r="Y818" s="223"/>
      <c r="Z818" s="223"/>
      <c r="AA818" s="223"/>
      <c r="AB818" s="223"/>
    </row>
    <row r="819" spans="1:28" ht="15" thickBot="1" x14ac:dyDescent="0.25">
      <c r="A819" s="223"/>
      <c r="B819" s="227"/>
      <c r="C819" s="223"/>
      <c r="D819" s="227"/>
      <c r="E819" s="223"/>
      <c r="F819" s="223"/>
      <c r="G819" s="223"/>
      <c r="H819" s="225"/>
      <c r="I819" s="225"/>
      <c r="J819" s="223"/>
      <c r="K819" s="226"/>
      <c r="L819" s="223"/>
      <c r="M819" s="223"/>
      <c r="N819" s="223"/>
      <c r="O819" s="223"/>
      <c r="P819" s="223"/>
      <c r="Q819" s="223"/>
      <c r="R819" s="223"/>
      <c r="S819" s="223"/>
      <c r="T819" s="223"/>
      <c r="U819" s="223"/>
      <c r="V819" s="223"/>
      <c r="W819" s="223"/>
      <c r="X819" s="223"/>
      <c r="Y819" s="223"/>
      <c r="Z819" s="223"/>
      <c r="AA819" s="223"/>
      <c r="AB819" s="223"/>
    </row>
    <row r="820" spans="1:28" ht="15" thickBot="1" x14ac:dyDescent="0.25">
      <c r="A820" s="223"/>
      <c r="B820" s="227"/>
      <c r="C820" s="223"/>
      <c r="D820" s="227"/>
      <c r="E820" s="223"/>
      <c r="F820" s="223"/>
      <c r="G820" s="223"/>
      <c r="H820" s="225"/>
      <c r="I820" s="225"/>
      <c r="J820" s="223"/>
      <c r="K820" s="226"/>
      <c r="L820" s="223"/>
      <c r="M820" s="223"/>
      <c r="N820" s="223"/>
      <c r="O820" s="223"/>
      <c r="P820" s="223"/>
      <c r="Q820" s="223"/>
      <c r="R820" s="223"/>
      <c r="S820" s="223"/>
      <c r="T820" s="223"/>
      <c r="U820" s="223"/>
      <c r="V820" s="223"/>
      <c r="W820" s="223"/>
      <c r="X820" s="223"/>
      <c r="Y820" s="223"/>
      <c r="Z820" s="223"/>
      <c r="AA820" s="223"/>
      <c r="AB820" s="223"/>
    </row>
    <row r="821" spans="1:28" ht="15" thickBot="1" x14ac:dyDescent="0.25">
      <c r="A821" s="223"/>
      <c r="B821" s="227"/>
      <c r="C821" s="223"/>
      <c r="D821" s="227"/>
      <c r="E821" s="223"/>
      <c r="F821" s="223"/>
      <c r="G821" s="223"/>
      <c r="H821" s="225"/>
      <c r="I821" s="225"/>
      <c r="J821" s="223"/>
      <c r="K821" s="226"/>
      <c r="L821" s="223"/>
      <c r="M821" s="223"/>
      <c r="N821" s="223"/>
      <c r="O821" s="223"/>
      <c r="P821" s="223"/>
      <c r="Q821" s="223"/>
      <c r="R821" s="223"/>
      <c r="S821" s="223"/>
      <c r="T821" s="223"/>
      <c r="U821" s="223"/>
      <c r="V821" s="223"/>
      <c r="W821" s="223"/>
      <c r="X821" s="223"/>
      <c r="Y821" s="223"/>
      <c r="Z821" s="223"/>
      <c r="AA821" s="223"/>
      <c r="AB821" s="223"/>
    </row>
    <row r="822" spans="1:28" ht="15" thickBot="1" x14ac:dyDescent="0.25">
      <c r="A822" s="223"/>
      <c r="B822" s="227"/>
      <c r="C822" s="223"/>
      <c r="D822" s="227"/>
      <c r="E822" s="223"/>
      <c r="F822" s="223"/>
      <c r="G822" s="223"/>
      <c r="H822" s="225"/>
      <c r="I822" s="225"/>
      <c r="J822" s="223"/>
      <c r="K822" s="226"/>
      <c r="L822" s="223"/>
      <c r="M822" s="223"/>
      <c r="N822" s="223"/>
      <c r="O822" s="223"/>
      <c r="P822" s="223"/>
      <c r="Q822" s="223"/>
      <c r="R822" s="223"/>
      <c r="S822" s="223"/>
      <c r="T822" s="223"/>
      <c r="U822" s="223"/>
      <c r="V822" s="223"/>
      <c r="W822" s="223"/>
      <c r="X822" s="223"/>
      <c r="Y822" s="223"/>
      <c r="Z822" s="223"/>
      <c r="AA822" s="223"/>
      <c r="AB822" s="223"/>
    </row>
    <row r="823" spans="1:28" ht="15" thickBot="1" x14ac:dyDescent="0.25">
      <c r="A823" s="223"/>
      <c r="B823" s="227"/>
      <c r="C823" s="223"/>
      <c r="D823" s="227"/>
      <c r="E823" s="223"/>
      <c r="F823" s="223"/>
      <c r="G823" s="223"/>
      <c r="H823" s="225"/>
      <c r="I823" s="225"/>
      <c r="J823" s="223"/>
      <c r="K823" s="226"/>
      <c r="L823" s="223"/>
      <c r="M823" s="223"/>
      <c r="N823" s="223"/>
      <c r="O823" s="223"/>
      <c r="P823" s="223"/>
      <c r="Q823" s="223"/>
      <c r="R823" s="223"/>
      <c r="S823" s="223"/>
      <c r="T823" s="223"/>
      <c r="U823" s="223"/>
      <c r="V823" s="223"/>
      <c r="W823" s="223"/>
      <c r="X823" s="223"/>
      <c r="Y823" s="223"/>
      <c r="Z823" s="223"/>
      <c r="AA823" s="223"/>
      <c r="AB823" s="223"/>
    </row>
    <row r="824" spans="1:28" ht="15" thickBot="1" x14ac:dyDescent="0.25">
      <c r="A824" s="223"/>
      <c r="B824" s="227"/>
      <c r="C824" s="223"/>
      <c r="D824" s="227"/>
      <c r="E824" s="223"/>
      <c r="F824" s="223"/>
      <c r="G824" s="223"/>
      <c r="H824" s="225"/>
      <c r="I824" s="225"/>
      <c r="J824" s="223"/>
      <c r="K824" s="226"/>
      <c r="L824" s="223"/>
      <c r="M824" s="223"/>
      <c r="N824" s="223"/>
      <c r="O824" s="223"/>
      <c r="P824" s="223"/>
      <c r="Q824" s="223"/>
      <c r="R824" s="223"/>
      <c r="S824" s="223"/>
      <c r="T824" s="223"/>
      <c r="U824" s="223"/>
      <c r="V824" s="223"/>
      <c r="W824" s="223"/>
      <c r="X824" s="223"/>
      <c r="Y824" s="223"/>
      <c r="Z824" s="223"/>
      <c r="AA824" s="223"/>
      <c r="AB824" s="223"/>
    </row>
    <row r="825" spans="1:28" ht="15" thickBot="1" x14ac:dyDescent="0.25">
      <c r="A825" s="223"/>
      <c r="B825" s="227"/>
      <c r="C825" s="223"/>
      <c r="D825" s="227"/>
      <c r="E825" s="223"/>
      <c r="F825" s="223"/>
      <c r="G825" s="223"/>
      <c r="H825" s="225"/>
      <c r="I825" s="225"/>
      <c r="J825" s="223"/>
      <c r="K825" s="226"/>
      <c r="L825" s="223"/>
      <c r="M825" s="223"/>
      <c r="N825" s="223"/>
      <c r="O825" s="223"/>
      <c r="P825" s="223"/>
      <c r="Q825" s="223"/>
      <c r="R825" s="223"/>
      <c r="S825" s="223"/>
      <c r="T825" s="223"/>
      <c r="U825" s="223"/>
      <c r="V825" s="223"/>
      <c r="W825" s="223"/>
      <c r="X825" s="223"/>
      <c r="Y825" s="223"/>
      <c r="Z825" s="223"/>
      <c r="AA825" s="223"/>
      <c r="AB825" s="223"/>
    </row>
    <row r="826" spans="1:28" ht="15" thickBot="1" x14ac:dyDescent="0.25">
      <c r="A826" s="223"/>
      <c r="B826" s="227"/>
      <c r="C826" s="223"/>
      <c r="D826" s="227"/>
      <c r="E826" s="223"/>
      <c r="F826" s="223"/>
      <c r="G826" s="223"/>
      <c r="H826" s="225"/>
      <c r="I826" s="225"/>
      <c r="J826" s="223"/>
      <c r="K826" s="226"/>
      <c r="L826" s="223"/>
      <c r="M826" s="223"/>
      <c r="N826" s="223"/>
      <c r="O826" s="223"/>
      <c r="P826" s="223"/>
      <c r="Q826" s="223"/>
      <c r="R826" s="223"/>
      <c r="S826" s="223"/>
      <c r="T826" s="223"/>
      <c r="U826" s="223"/>
      <c r="V826" s="223"/>
      <c r="W826" s="223"/>
      <c r="X826" s="223"/>
      <c r="Y826" s="223"/>
      <c r="Z826" s="223"/>
      <c r="AA826" s="223"/>
      <c r="AB826" s="223"/>
    </row>
    <row r="827" spans="1:28" ht="15" thickBot="1" x14ac:dyDescent="0.25">
      <c r="A827" s="223"/>
      <c r="B827" s="227"/>
      <c r="C827" s="223"/>
      <c r="D827" s="227"/>
      <c r="E827" s="223"/>
      <c r="F827" s="223"/>
      <c r="G827" s="223"/>
      <c r="H827" s="225"/>
      <c r="I827" s="225"/>
      <c r="J827" s="223"/>
      <c r="K827" s="226"/>
      <c r="L827" s="223"/>
      <c r="M827" s="223"/>
      <c r="N827" s="223"/>
      <c r="O827" s="223"/>
      <c r="P827" s="223"/>
      <c r="Q827" s="223"/>
      <c r="R827" s="223"/>
      <c r="S827" s="223"/>
      <c r="T827" s="223"/>
      <c r="U827" s="223"/>
      <c r="V827" s="223"/>
      <c r="W827" s="223"/>
      <c r="X827" s="223"/>
      <c r="Y827" s="223"/>
      <c r="Z827" s="223"/>
      <c r="AA827" s="223"/>
      <c r="AB827" s="223"/>
    </row>
    <row r="828" spans="1:28" ht="15" thickBot="1" x14ac:dyDescent="0.25">
      <c r="A828" s="223"/>
      <c r="B828" s="227"/>
      <c r="C828" s="223"/>
      <c r="D828" s="227"/>
      <c r="E828" s="223"/>
      <c r="F828" s="223"/>
      <c r="G828" s="223"/>
      <c r="H828" s="225"/>
      <c r="I828" s="225"/>
      <c r="J828" s="223"/>
      <c r="K828" s="226"/>
      <c r="L828" s="223"/>
      <c r="M828" s="223"/>
      <c r="N828" s="223"/>
      <c r="O828" s="223"/>
      <c r="P828" s="223"/>
      <c r="Q828" s="223"/>
      <c r="R828" s="223"/>
      <c r="S828" s="223"/>
      <c r="T828" s="223"/>
      <c r="U828" s="223"/>
      <c r="V828" s="223"/>
      <c r="W828" s="223"/>
      <c r="X828" s="223"/>
      <c r="Y828" s="223"/>
      <c r="Z828" s="223"/>
      <c r="AA828" s="223"/>
      <c r="AB828" s="223"/>
    </row>
    <row r="829" spans="1:28" ht="15" thickBot="1" x14ac:dyDescent="0.25">
      <c r="A829" s="223"/>
      <c r="B829" s="227"/>
      <c r="C829" s="223"/>
      <c r="D829" s="227"/>
      <c r="E829" s="223"/>
      <c r="F829" s="223"/>
      <c r="G829" s="223"/>
      <c r="H829" s="225"/>
      <c r="I829" s="225"/>
      <c r="J829" s="223"/>
      <c r="K829" s="226"/>
      <c r="L829" s="223"/>
      <c r="M829" s="223"/>
      <c r="N829" s="223"/>
      <c r="O829" s="223"/>
      <c r="P829" s="223"/>
      <c r="Q829" s="223"/>
      <c r="R829" s="223"/>
      <c r="S829" s="223"/>
      <c r="T829" s="223"/>
      <c r="U829" s="223"/>
      <c r="V829" s="223"/>
      <c r="W829" s="223"/>
      <c r="X829" s="223"/>
      <c r="Y829" s="223"/>
      <c r="Z829" s="223"/>
      <c r="AA829" s="223"/>
      <c r="AB829" s="223"/>
    </row>
    <row r="830" spans="1:28" ht="15" thickBot="1" x14ac:dyDescent="0.25">
      <c r="A830" s="223"/>
      <c r="B830" s="227"/>
      <c r="C830" s="223"/>
      <c r="D830" s="227"/>
      <c r="E830" s="223"/>
      <c r="F830" s="223"/>
      <c r="G830" s="223"/>
      <c r="H830" s="225"/>
      <c r="I830" s="225"/>
      <c r="J830" s="223"/>
      <c r="K830" s="226"/>
      <c r="L830" s="223"/>
      <c r="M830" s="223"/>
      <c r="N830" s="223"/>
      <c r="O830" s="223"/>
      <c r="P830" s="223"/>
      <c r="Q830" s="223"/>
      <c r="R830" s="223"/>
      <c r="S830" s="223"/>
      <c r="T830" s="223"/>
      <c r="U830" s="223"/>
      <c r="V830" s="223"/>
      <c r="W830" s="223"/>
      <c r="X830" s="223"/>
      <c r="Y830" s="223"/>
      <c r="Z830" s="223"/>
      <c r="AA830" s="223"/>
      <c r="AB830" s="223"/>
    </row>
    <row r="831" spans="1:28" ht="15" thickBot="1" x14ac:dyDescent="0.25">
      <c r="A831" s="223"/>
      <c r="B831" s="227"/>
      <c r="C831" s="223"/>
      <c r="D831" s="227"/>
      <c r="E831" s="223"/>
      <c r="F831" s="223"/>
      <c r="G831" s="223"/>
      <c r="H831" s="225"/>
      <c r="I831" s="225"/>
      <c r="J831" s="223"/>
      <c r="K831" s="226"/>
      <c r="L831" s="223"/>
      <c r="M831" s="223"/>
      <c r="N831" s="223"/>
      <c r="O831" s="223"/>
      <c r="P831" s="223"/>
      <c r="Q831" s="223"/>
      <c r="R831" s="223"/>
      <c r="S831" s="223"/>
      <c r="T831" s="223"/>
      <c r="U831" s="223"/>
      <c r="V831" s="223"/>
      <c r="W831" s="223"/>
      <c r="X831" s="223"/>
      <c r="Y831" s="223"/>
      <c r="Z831" s="223"/>
      <c r="AA831" s="223"/>
      <c r="AB831" s="223"/>
    </row>
    <row r="832" spans="1:28" ht="15" thickBot="1" x14ac:dyDescent="0.25">
      <c r="A832" s="223"/>
      <c r="B832" s="227"/>
      <c r="C832" s="223"/>
      <c r="D832" s="227"/>
      <c r="E832" s="223"/>
      <c r="F832" s="223"/>
      <c r="G832" s="223"/>
      <c r="H832" s="225"/>
      <c r="I832" s="225"/>
      <c r="J832" s="223"/>
      <c r="K832" s="226"/>
      <c r="L832" s="223"/>
      <c r="M832" s="223"/>
      <c r="N832" s="223"/>
      <c r="O832" s="223"/>
      <c r="P832" s="223"/>
      <c r="Q832" s="223"/>
      <c r="R832" s="223"/>
      <c r="S832" s="223"/>
      <c r="T832" s="223"/>
      <c r="U832" s="223"/>
      <c r="V832" s="223"/>
      <c r="W832" s="223"/>
      <c r="X832" s="223"/>
      <c r="Y832" s="223"/>
      <c r="Z832" s="223"/>
      <c r="AA832" s="223"/>
      <c r="AB832" s="223"/>
    </row>
    <row r="833" spans="1:28" ht="15" thickBot="1" x14ac:dyDescent="0.25">
      <c r="A833" s="223"/>
      <c r="B833" s="227"/>
      <c r="C833" s="223"/>
      <c r="D833" s="227"/>
      <c r="E833" s="223"/>
      <c r="F833" s="223"/>
      <c r="G833" s="223"/>
      <c r="H833" s="225"/>
      <c r="I833" s="225"/>
      <c r="J833" s="223"/>
      <c r="K833" s="226"/>
      <c r="L833" s="223"/>
      <c r="M833" s="223"/>
      <c r="N833" s="223"/>
      <c r="O833" s="223"/>
      <c r="P833" s="223"/>
      <c r="Q833" s="223"/>
      <c r="R833" s="223"/>
      <c r="S833" s="223"/>
      <c r="T833" s="223"/>
      <c r="U833" s="223"/>
      <c r="V833" s="223"/>
      <c r="W833" s="223"/>
      <c r="X833" s="223"/>
      <c r="Y833" s="223"/>
      <c r="Z833" s="223"/>
      <c r="AA833" s="223"/>
      <c r="AB833" s="223"/>
    </row>
    <row r="834" spans="1:28" ht="15" thickBot="1" x14ac:dyDescent="0.25">
      <c r="A834" s="223"/>
      <c r="B834" s="227"/>
      <c r="C834" s="223"/>
      <c r="D834" s="227"/>
      <c r="E834" s="223"/>
      <c r="F834" s="223"/>
      <c r="G834" s="223"/>
      <c r="H834" s="225"/>
      <c r="I834" s="225"/>
      <c r="J834" s="223"/>
      <c r="K834" s="226"/>
      <c r="L834" s="223"/>
      <c r="M834" s="223"/>
      <c r="N834" s="223"/>
      <c r="O834" s="223"/>
      <c r="P834" s="223"/>
      <c r="Q834" s="223"/>
      <c r="R834" s="223"/>
      <c r="S834" s="223"/>
      <c r="T834" s="223"/>
      <c r="U834" s="223"/>
      <c r="V834" s="223"/>
      <c r="W834" s="223"/>
      <c r="X834" s="223"/>
      <c r="Y834" s="223"/>
      <c r="Z834" s="223"/>
      <c r="AA834" s="223"/>
      <c r="AB834" s="223"/>
    </row>
    <row r="835" spans="1:28" ht="15" thickBot="1" x14ac:dyDescent="0.25">
      <c r="A835" s="223"/>
      <c r="B835" s="227"/>
      <c r="C835" s="223"/>
      <c r="D835" s="227"/>
      <c r="E835" s="223"/>
      <c r="F835" s="223"/>
      <c r="G835" s="223"/>
      <c r="H835" s="225"/>
      <c r="I835" s="225"/>
      <c r="J835" s="223"/>
      <c r="K835" s="226"/>
      <c r="L835" s="223"/>
      <c r="M835" s="223"/>
      <c r="N835" s="223"/>
      <c r="O835" s="223"/>
      <c r="P835" s="223"/>
      <c r="Q835" s="223"/>
      <c r="R835" s="223"/>
      <c r="S835" s="223"/>
      <c r="T835" s="223"/>
      <c r="U835" s="223"/>
      <c r="V835" s="223"/>
      <c r="W835" s="223"/>
      <c r="X835" s="223"/>
      <c r="Y835" s="223"/>
      <c r="Z835" s="223"/>
      <c r="AA835" s="223"/>
      <c r="AB835" s="223"/>
    </row>
    <row r="836" spans="1:28" ht="15" thickBot="1" x14ac:dyDescent="0.25">
      <c r="A836" s="223"/>
      <c r="B836" s="227"/>
      <c r="C836" s="223"/>
      <c r="D836" s="227"/>
      <c r="E836" s="223"/>
      <c r="F836" s="223"/>
      <c r="G836" s="223"/>
      <c r="H836" s="225"/>
      <c r="I836" s="225"/>
      <c r="J836" s="223"/>
      <c r="K836" s="226"/>
      <c r="L836" s="223"/>
      <c r="M836" s="223"/>
      <c r="N836" s="223"/>
      <c r="O836" s="223"/>
      <c r="P836" s="223"/>
      <c r="Q836" s="223"/>
      <c r="R836" s="223"/>
      <c r="S836" s="223"/>
      <c r="T836" s="223"/>
      <c r="U836" s="223"/>
      <c r="V836" s="223"/>
      <c r="W836" s="223"/>
      <c r="X836" s="223"/>
      <c r="Y836" s="223"/>
      <c r="Z836" s="223"/>
      <c r="AA836" s="223"/>
      <c r="AB836" s="223"/>
    </row>
    <row r="837" spans="1:28" ht="15" thickBot="1" x14ac:dyDescent="0.25">
      <c r="A837" s="223"/>
      <c r="B837" s="227"/>
      <c r="C837" s="223"/>
      <c r="D837" s="227"/>
      <c r="E837" s="223"/>
      <c r="F837" s="223"/>
      <c r="G837" s="223"/>
      <c r="H837" s="225"/>
      <c r="I837" s="225"/>
      <c r="J837" s="223"/>
      <c r="K837" s="226"/>
      <c r="L837" s="223"/>
      <c r="M837" s="223"/>
      <c r="N837" s="223"/>
      <c r="O837" s="223"/>
      <c r="P837" s="223"/>
      <c r="Q837" s="223"/>
      <c r="R837" s="223"/>
      <c r="S837" s="223"/>
      <c r="T837" s="223"/>
      <c r="U837" s="223"/>
      <c r="V837" s="223"/>
      <c r="W837" s="223"/>
      <c r="X837" s="223"/>
      <c r="Y837" s="223"/>
      <c r="Z837" s="223"/>
      <c r="AA837" s="223"/>
      <c r="AB837" s="223"/>
    </row>
    <row r="838" spans="1:28" ht="15" thickBot="1" x14ac:dyDescent="0.25">
      <c r="A838" s="223"/>
      <c r="B838" s="227"/>
      <c r="C838" s="223"/>
      <c r="D838" s="227"/>
      <c r="E838" s="223"/>
      <c r="F838" s="223"/>
      <c r="G838" s="223"/>
      <c r="H838" s="225"/>
      <c r="I838" s="225"/>
      <c r="J838" s="223"/>
      <c r="K838" s="226"/>
      <c r="L838" s="223"/>
      <c r="M838" s="223"/>
      <c r="N838" s="223"/>
      <c r="O838" s="223"/>
      <c r="P838" s="223"/>
      <c r="Q838" s="223"/>
      <c r="R838" s="223"/>
      <c r="S838" s="223"/>
      <c r="T838" s="223"/>
      <c r="U838" s="223"/>
      <c r="V838" s="223"/>
      <c r="W838" s="223"/>
      <c r="X838" s="223"/>
      <c r="Y838" s="223"/>
      <c r="Z838" s="223"/>
      <c r="AA838" s="223"/>
      <c r="AB838" s="223"/>
    </row>
    <row r="839" spans="1:28" ht="15" thickBot="1" x14ac:dyDescent="0.25">
      <c r="A839" s="223"/>
      <c r="B839" s="227"/>
      <c r="C839" s="223"/>
      <c r="D839" s="227"/>
      <c r="E839" s="223"/>
      <c r="F839" s="223"/>
      <c r="G839" s="223"/>
      <c r="H839" s="225"/>
      <c r="I839" s="225"/>
      <c r="J839" s="223"/>
      <c r="K839" s="226"/>
      <c r="L839" s="223"/>
      <c r="M839" s="223"/>
      <c r="N839" s="223"/>
      <c r="O839" s="223"/>
      <c r="P839" s="223"/>
      <c r="Q839" s="223"/>
      <c r="R839" s="223"/>
      <c r="S839" s="223"/>
      <c r="T839" s="223"/>
      <c r="U839" s="223"/>
      <c r="V839" s="223"/>
      <c r="W839" s="223"/>
      <c r="X839" s="223"/>
      <c r="Y839" s="223"/>
      <c r="Z839" s="223"/>
      <c r="AA839" s="223"/>
      <c r="AB839" s="223"/>
    </row>
    <row r="840" spans="1:28" ht="15" thickBot="1" x14ac:dyDescent="0.25">
      <c r="A840" s="223"/>
      <c r="B840" s="227"/>
      <c r="C840" s="223"/>
      <c r="D840" s="227"/>
      <c r="E840" s="223"/>
      <c r="F840" s="223"/>
      <c r="G840" s="223"/>
      <c r="H840" s="225"/>
      <c r="I840" s="225"/>
      <c r="J840" s="223"/>
      <c r="K840" s="226"/>
      <c r="L840" s="223"/>
      <c r="M840" s="223"/>
      <c r="N840" s="223"/>
      <c r="O840" s="223"/>
      <c r="P840" s="223"/>
      <c r="Q840" s="223"/>
      <c r="R840" s="223"/>
      <c r="S840" s="223"/>
      <c r="T840" s="223"/>
      <c r="U840" s="223"/>
      <c r="V840" s="223"/>
      <c r="W840" s="223"/>
      <c r="X840" s="223"/>
      <c r="Y840" s="223"/>
      <c r="Z840" s="223"/>
      <c r="AA840" s="223"/>
      <c r="AB840" s="223"/>
    </row>
    <row r="841" spans="1:28" ht="15" thickBot="1" x14ac:dyDescent="0.25">
      <c r="A841" s="223"/>
      <c r="B841" s="227"/>
      <c r="C841" s="223"/>
      <c r="D841" s="227"/>
      <c r="E841" s="223"/>
      <c r="F841" s="223"/>
      <c r="G841" s="223"/>
      <c r="H841" s="225"/>
      <c r="I841" s="225"/>
      <c r="J841" s="223"/>
      <c r="K841" s="226"/>
      <c r="L841" s="223"/>
      <c r="M841" s="223"/>
      <c r="N841" s="223"/>
      <c r="O841" s="223"/>
      <c r="P841" s="223"/>
      <c r="Q841" s="223"/>
      <c r="R841" s="223"/>
      <c r="S841" s="223"/>
      <c r="T841" s="223"/>
      <c r="U841" s="223"/>
      <c r="V841" s="223"/>
      <c r="W841" s="223"/>
      <c r="X841" s="223"/>
      <c r="Y841" s="223"/>
      <c r="Z841" s="223"/>
      <c r="AA841" s="223"/>
      <c r="AB841" s="223"/>
    </row>
    <row r="842" spans="1:28" ht="15" thickBot="1" x14ac:dyDescent="0.25">
      <c r="A842" s="223"/>
      <c r="B842" s="227"/>
      <c r="C842" s="223"/>
      <c r="D842" s="227"/>
      <c r="E842" s="223"/>
      <c r="F842" s="223"/>
      <c r="G842" s="223"/>
      <c r="H842" s="225"/>
      <c r="I842" s="225"/>
      <c r="J842" s="223"/>
      <c r="K842" s="226"/>
      <c r="L842" s="223"/>
      <c r="M842" s="223"/>
      <c r="N842" s="223"/>
      <c r="O842" s="223"/>
      <c r="P842" s="223"/>
      <c r="Q842" s="223"/>
      <c r="R842" s="223"/>
      <c r="S842" s="223"/>
      <c r="T842" s="223"/>
      <c r="U842" s="223"/>
      <c r="V842" s="223"/>
      <c r="W842" s="223"/>
      <c r="X842" s="223"/>
      <c r="Y842" s="223"/>
      <c r="Z842" s="223"/>
      <c r="AA842" s="223"/>
      <c r="AB842" s="223"/>
    </row>
    <row r="843" spans="1:28" ht="15" thickBot="1" x14ac:dyDescent="0.25">
      <c r="A843" s="223"/>
      <c r="B843" s="227"/>
      <c r="C843" s="223"/>
      <c r="D843" s="227"/>
      <c r="E843" s="223"/>
      <c r="F843" s="223"/>
      <c r="G843" s="223"/>
      <c r="H843" s="225"/>
      <c r="I843" s="225"/>
      <c r="J843" s="223"/>
      <c r="K843" s="226"/>
      <c r="L843" s="223"/>
      <c r="M843" s="223"/>
      <c r="N843" s="223"/>
      <c r="O843" s="223"/>
      <c r="P843" s="223"/>
      <c r="Q843" s="223"/>
      <c r="R843" s="223"/>
      <c r="S843" s="223"/>
      <c r="T843" s="223"/>
      <c r="U843" s="223"/>
      <c r="V843" s="223"/>
      <c r="W843" s="223"/>
      <c r="X843" s="223"/>
      <c r="Y843" s="223"/>
      <c r="Z843" s="223"/>
      <c r="AA843" s="223"/>
      <c r="AB843" s="223"/>
    </row>
    <row r="844" spans="1:28" ht="15" thickBot="1" x14ac:dyDescent="0.25">
      <c r="A844" s="223"/>
      <c r="B844" s="227"/>
      <c r="C844" s="223"/>
      <c r="D844" s="227"/>
      <c r="E844" s="223"/>
      <c r="F844" s="223"/>
      <c r="G844" s="223"/>
      <c r="H844" s="225"/>
      <c r="I844" s="225"/>
      <c r="J844" s="223"/>
      <c r="K844" s="226"/>
      <c r="L844" s="223"/>
      <c r="M844" s="223"/>
      <c r="N844" s="223"/>
      <c r="O844" s="223"/>
      <c r="P844" s="223"/>
      <c r="Q844" s="223"/>
      <c r="R844" s="223"/>
      <c r="S844" s="223"/>
      <c r="T844" s="223"/>
      <c r="U844" s="223"/>
      <c r="V844" s="223"/>
      <c r="W844" s="223"/>
      <c r="X844" s="223"/>
      <c r="Y844" s="223"/>
      <c r="Z844" s="223"/>
      <c r="AA844" s="223"/>
      <c r="AB844" s="223"/>
    </row>
    <row r="845" spans="1:28" ht="15" thickBot="1" x14ac:dyDescent="0.25">
      <c r="A845" s="223"/>
      <c r="B845" s="227"/>
      <c r="C845" s="223"/>
      <c r="D845" s="227"/>
      <c r="E845" s="223"/>
      <c r="F845" s="223"/>
      <c r="G845" s="223"/>
      <c r="H845" s="225"/>
      <c r="I845" s="225"/>
      <c r="J845" s="223"/>
      <c r="K845" s="226"/>
      <c r="L845" s="223"/>
      <c r="M845" s="223"/>
      <c r="N845" s="223"/>
      <c r="O845" s="223"/>
      <c r="P845" s="223"/>
      <c r="Q845" s="223"/>
      <c r="R845" s="223"/>
      <c r="S845" s="223"/>
      <c r="T845" s="223"/>
      <c r="U845" s="223"/>
      <c r="V845" s="223"/>
      <c r="W845" s="223"/>
      <c r="X845" s="223"/>
      <c r="Y845" s="223"/>
      <c r="Z845" s="223"/>
      <c r="AA845" s="223"/>
      <c r="AB845" s="223"/>
    </row>
    <row r="846" spans="1:28" ht="15" thickBot="1" x14ac:dyDescent="0.25">
      <c r="A846" s="223"/>
      <c r="B846" s="227"/>
      <c r="C846" s="223"/>
      <c r="D846" s="227"/>
      <c r="E846" s="223"/>
      <c r="F846" s="223"/>
      <c r="G846" s="223"/>
      <c r="H846" s="225"/>
      <c r="I846" s="225"/>
      <c r="J846" s="223"/>
      <c r="K846" s="226"/>
      <c r="L846" s="223"/>
      <c r="M846" s="223"/>
      <c r="N846" s="223"/>
      <c r="O846" s="223"/>
      <c r="P846" s="223"/>
      <c r="Q846" s="223"/>
      <c r="R846" s="223"/>
      <c r="S846" s="223"/>
      <c r="T846" s="223"/>
      <c r="U846" s="223"/>
      <c r="V846" s="223"/>
      <c r="W846" s="223"/>
      <c r="X846" s="223"/>
      <c r="Y846" s="223"/>
      <c r="Z846" s="223"/>
      <c r="AA846" s="223"/>
      <c r="AB846" s="223"/>
    </row>
    <row r="847" spans="1:28" ht="15" thickBot="1" x14ac:dyDescent="0.25">
      <c r="A847" s="223"/>
      <c r="B847" s="227"/>
      <c r="C847" s="223"/>
      <c r="D847" s="227"/>
      <c r="E847" s="223"/>
      <c r="F847" s="223"/>
      <c r="G847" s="223"/>
      <c r="H847" s="225"/>
      <c r="I847" s="225"/>
      <c r="J847" s="223"/>
      <c r="K847" s="226"/>
      <c r="L847" s="223"/>
      <c r="M847" s="223"/>
      <c r="N847" s="223"/>
      <c r="O847" s="223"/>
      <c r="P847" s="223"/>
      <c r="Q847" s="223"/>
      <c r="R847" s="223"/>
      <c r="S847" s="223"/>
      <c r="T847" s="223"/>
      <c r="U847" s="223"/>
      <c r="V847" s="223"/>
      <c r="W847" s="223"/>
      <c r="X847" s="223"/>
      <c r="Y847" s="223"/>
      <c r="Z847" s="223"/>
      <c r="AA847" s="223"/>
      <c r="AB847" s="223"/>
    </row>
    <row r="848" spans="1:28" ht="15" thickBot="1" x14ac:dyDescent="0.25">
      <c r="A848" s="223"/>
      <c r="B848" s="227"/>
      <c r="C848" s="223"/>
      <c r="D848" s="227"/>
      <c r="E848" s="223"/>
      <c r="F848" s="223"/>
      <c r="G848" s="223"/>
      <c r="H848" s="225"/>
      <c r="I848" s="225"/>
      <c r="J848" s="223"/>
      <c r="K848" s="226"/>
      <c r="L848" s="223"/>
      <c r="M848" s="223"/>
      <c r="N848" s="223"/>
      <c r="O848" s="223"/>
      <c r="P848" s="223"/>
      <c r="Q848" s="223"/>
      <c r="R848" s="223"/>
      <c r="S848" s="223"/>
      <c r="T848" s="223"/>
      <c r="U848" s="223"/>
      <c r="V848" s="223"/>
      <c r="W848" s="223"/>
      <c r="X848" s="223"/>
      <c r="Y848" s="223"/>
      <c r="Z848" s="223"/>
      <c r="AA848" s="223"/>
      <c r="AB848" s="223"/>
    </row>
    <row r="849" spans="1:28" ht="15" thickBot="1" x14ac:dyDescent="0.25">
      <c r="A849" s="223"/>
      <c r="B849" s="227"/>
      <c r="C849" s="223"/>
      <c r="D849" s="227"/>
      <c r="E849" s="223"/>
      <c r="F849" s="223"/>
      <c r="G849" s="223"/>
      <c r="H849" s="225"/>
      <c r="I849" s="225"/>
      <c r="J849" s="223"/>
      <c r="K849" s="226"/>
      <c r="L849" s="223"/>
      <c r="M849" s="223"/>
      <c r="N849" s="223"/>
      <c r="O849" s="223"/>
      <c r="P849" s="223"/>
      <c r="Q849" s="223"/>
      <c r="R849" s="223"/>
      <c r="S849" s="223"/>
      <c r="T849" s="223"/>
      <c r="U849" s="223"/>
      <c r="V849" s="223"/>
      <c r="W849" s="223"/>
      <c r="X849" s="223"/>
      <c r="Y849" s="223"/>
      <c r="Z849" s="223"/>
      <c r="AA849" s="223"/>
      <c r="AB849" s="223"/>
    </row>
    <row r="850" spans="1:28" ht="15" thickBot="1" x14ac:dyDescent="0.25">
      <c r="A850" s="223"/>
      <c r="B850" s="227"/>
      <c r="C850" s="223"/>
      <c r="D850" s="227"/>
      <c r="E850" s="223"/>
      <c r="F850" s="223"/>
      <c r="G850" s="223"/>
      <c r="H850" s="225"/>
      <c r="I850" s="225"/>
      <c r="J850" s="223"/>
      <c r="K850" s="226"/>
      <c r="L850" s="223"/>
      <c r="M850" s="223"/>
      <c r="N850" s="223"/>
      <c r="O850" s="223"/>
      <c r="P850" s="223"/>
      <c r="Q850" s="223"/>
      <c r="R850" s="223"/>
      <c r="S850" s="223"/>
      <c r="T850" s="223"/>
      <c r="U850" s="223"/>
      <c r="V850" s="223"/>
      <c r="W850" s="223"/>
      <c r="X850" s="223"/>
      <c r="Y850" s="223"/>
      <c r="Z850" s="223"/>
      <c r="AA850" s="223"/>
      <c r="AB850" s="223"/>
    </row>
    <row r="851" spans="1:28" ht="15" thickBot="1" x14ac:dyDescent="0.25">
      <c r="A851" s="223"/>
      <c r="B851" s="227"/>
      <c r="C851" s="223"/>
      <c r="D851" s="227"/>
      <c r="E851" s="223"/>
      <c r="F851" s="223"/>
      <c r="G851" s="223"/>
      <c r="H851" s="225"/>
      <c r="I851" s="225"/>
      <c r="J851" s="223"/>
      <c r="K851" s="226"/>
      <c r="L851" s="223"/>
      <c r="M851" s="223"/>
      <c r="N851" s="223"/>
      <c r="O851" s="223"/>
      <c r="P851" s="223"/>
      <c r="Q851" s="223"/>
      <c r="R851" s="223"/>
      <c r="S851" s="223"/>
      <c r="T851" s="223"/>
      <c r="U851" s="223"/>
      <c r="V851" s="223"/>
      <c r="W851" s="223"/>
      <c r="X851" s="223"/>
      <c r="Y851" s="223"/>
      <c r="Z851" s="223"/>
      <c r="AA851" s="223"/>
      <c r="AB851" s="223"/>
    </row>
    <row r="852" spans="1:28" ht="15" thickBot="1" x14ac:dyDescent="0.25">
      <c r="A852" s="223"/>
      <c r="B852" s="227"/>
      <c r="C852" s="223"/>
      <c r="D852" s="227"/>
      <c r="E852" s="223"/>
      <c r="F852" s="223"/>
      <c r="G852" s="223"/>
      <c r="H852" s="225"/>
      <c r="I852" s="225"/>
      <c r="J852" s="223"/>
      <c r="K852" s="226"/>
      <c r="L852" s="223"/>
      <c r="M852" s="223"/>
      <c r="N852" s="223"/>
      <c r="O852" s="223"/>
      <c r="P852" s="223"/>
      <c r="Q852" s="223"/>
      <c r="R852" s="223"/>
      <c r="S852" s="223"/>
      <c r="T852" s="223"/>
      <c r="U852" s="223"/>
      <c r="V852" s="223"/>
      <c r="W852" s="223"/>
      <c r="X852" s="223"/>
      <c r="Y852" s="223"/>
      <c r="Z852" s="223"/>
      <c r="AA852" s="223"/>
      <c r="AB852" s="223"/>
    </row>
    <row r="853" spans="1:28" ht="15" thickBot="1" x14ac:dyDescent="0.25">
      <c r="A853" s="223"/>
      <c r="B853" s="227"/>
      <c r="C853" s="223"/>
      <c r="D853" s="227"/>
      <c r="E853" s="223"/>
      <c r="F853" s="223"/>
      <c r="G853" s="223"/>
      <c r="H853" s="225"/>
      <c r="I853" s="225"/>
      <c r="J853" s="223"/>
      <c r="K853" s="226"/>
      <c r="L853" s="223"/>
      <c r="M853" s="223"/>
      <c r="N853" s="223"/>
      <c r="O853" s="223"/>
      <c r="P853" s="223"/>
      <c r="Q853" s="223"/>
      <c r="R853" s="223"/>
      <c r="S853" s="223"/>
      <c r="T853" s="223"/>
      <c r="U853" s="223"/>
      <c r="V853" s="223"/>
      <c r="W853" s="223"/>
      <c r="X853" s="223"/>
      <c r="Y853" s="223"/>
      <c r="Z853" s="223"/>
      <c r="AA853" s="223"/>
      <c r="AB853" s="223"/>
    </row>
    <row r="854" spans="1:28" ht="15" thickBot="1" x14ac:dyDescent="0.25">
      <c r="A854" s="223"/>
      <c r="B854" s="227"/>
      <c r="C854" s="223"/>
      <c r="D854" s="227"/>
      <c r="E854" s="223"/>
      <c r="F854" s="223"/>
      <c r="G854" s="223"/>
      <c r="H854" s="225"/>
      <c r="I854" s="225"/>
      <c r="J854" s="223"/>
      <c r="K854" s="226"/>
      <c r="L854" s="223"/>
      <c r="M854" s="223"/>
      <c r="N854" s="223"/>
      <c r="O854" s="223"/>
      <c r="P854" s="223"/>
      <c r="Q854" s="223"/>
      <c r="R854" s="223"/>
      <c r="S854" s="223"/>
      <c r="T854" s="223"/>
      <c r="U854" s="223"/>
      <c r="V854" s="223"/>
      <c r="W854" s="223"/>
      <c r="X854" s="223"/>
      <c r="Y854" s="223"/>
      <c r="Z854" s="223"/>
      <c r="AA854" s="223"/>
      <c r="AB854" s="223"/>
    </row>
    <row r="855" spans="1:28" ht="15" thickBot="1" x14ac:dyDescent="0.25">
      <c r="A855" s="223"/>
      <c r="B855" s="227"/>
      <c r="C855" s="223"/>
      <c r="D855" s="227"/>
      <c r="E855" s="223"/>
      <c r="F855" s="223"/>
      <c r="G855" s="223"/>
      <c r="H855" s="225"/>
      <c r="I855" s="225"/>
      <c r="J855" s="223"/>
      <c r="K855" s="226"/>
      <c r="L855" s="223"/>
      <c r="M855" s="223"/>
      <c r="N855" s="223"/>
      <c r="O855" s="223"/>
      <c r="P855" s="223"/>
      <c r="Q855" s="223"/>
      <c r="R855" s="223"/>
      <c r="S855" s="223"/>
      <c r="T855" s="223"/>
      <c r="U855" s="223"/>
      <c r="V855" s="223"/>
      <c r="W855" s="223"/>
      <c r="X855" s="223"/>
      <c r="Y855" s="223"/>
      <c r="Z855" s="223"/>
      <c r="AA855" s="223"/>
      <c r="AB855" s="223"/>
    </row>
    <row r="856" spans="1:28" ht="15" thickBot="1" x14ac:dyDescent="0.25">
      <c r="A856" s="223"/>
      <c r="B856" s="227"/>
      <c r="C856" s="223"/>
      <c r="D856" s="227"/>
      <c r="E856" s="223"/>
      <c r="F856" s="223"/>
      <c r="G856" s="223"/>
      <c r="H856" s="225"/>
      <c r="I856" s="225"/>
      <c r="J856" s="223"/>
      <c r="K856" s="226"/>
      <c r="L856" s="223"/>
      <c r="M856" s="223"/>
      <c r="N856" s="223"/>
      <c r="O856" s="223"/>
      <c r="P856" s="223"/>
      <c r="Q856" s="223"/>
      <c r="R856" s="223"/>
      <c r="S856" s="223"/>
      <c r="T856" s="223"/>
      <c r="U856" s="223"/>
      <c r="V856" s="223"/>
      <c r="W856" s="223"/>
      <c r="X856" s="223"/>
      <c r="Y856" s="223"/>
      <c r="Z856" s="223"/>
      <c r="AA856" s="223"/>
      <c r="AB856" s="223"/>
    </row>
    <row r="857" spans="1:28" ht="15" thickBot="1" x14ac:dyDescent="0.25">
      <c r="A857" s="223"/>
      <c r="B857" s="227"/>
      <c r="C857" s="223"/>
      <c r="D857" s="227"/>
      <c r="E857" s="223"/>
      <c r="F857" s="223"/>
      <c r="G857" s="223"/>
      <c r="H857" s="225"/>
      <c r="I857" s="225"/>
      <c r="J857" s="223"/>
      <c r="K857" s="226"/>
      <c r="L857" s="223"/>
      <c r="M857" s="223"/>
      <c r="N857" s="223"/>
      <c r="O857" s="223"/>
      <c r="P857" s="223"/>
      <c r="Q857" s="223"/>
      <c r="R857" s="223"/>
      <c r="S857" s="223"/>
      <c r="T857" s="223"/>
      <c r="U857" s="223"/>
      <c r="V857" s="223"/>
      <c r="W857" s="223"/>
      <c r="X857" s="223"/>
      <c r="Y857" s="223"/>
      <c r="Z857" s="223"/>
      <c r="AA857" s="223"/>
      <c r="AB857" s="223"/>
    </row>
    <row r="858" spans="1:28" ht="15" thickBot="1" x14ac:dyDescent="0.25">
      <c r="A858" s="223"/>
      <c r="B858" s="227"/>
      <c r="C858" s="223"/>
      <c r="D858" s="227"/>
      <c r="E858" s="223"/>
      <c r="F858" s="223"/>
      <c r="G858" s="223"/>
      <c r="H858" s="225"/>
      <c r="I858" s="225"/>
      <c r="J858" s="223"/>
      <c r="K858" s="226"/>
      <c r="L858" s="223"/>
      <c r="M858" s="223"/>
      <c r="N858" s="223"/>
      <c r="O858" s="223"/>
      <c r="P858" s="223"/>
      <c r="Q858" s="223"/>
      <c r="R858" s="223"/>
      <c r="S858" s="223"/>
      <c r="T858" s="223"/>
      <c r="U858" s="223"/>
      <c r="V858" s="223"/>
      <c r="W858" s="223"/>
      <c r="X858" s="223"/>
      <c r="Y858" s="223"/>
      <c r="Z858" s="223"/>
      <c r="AA858" s="223"/>
      <c r="AB858" s="223"/>
    </row>
    <row r="859" spans="1:28" ht="15" thickBot="1" x14ac:dyDescent="0.25">
      <c r="A859" s="223"/>
      <c r="B859" s="227"/>
      <c r="C859" s="223"/>
      <c r="D859" s="227"/>
      <c r="E859" s="223"/>
      <c r="F859" s="223"/>
      <c r="G859" s="223"/>
      <c r="H859" s="225"/>
      <c r="I859" s="225"/>
      <c r="J859" s="223"/>
      <c r="K859" s="226"/>
      <c r="L859" s="223"/>
      <c r="M859" s="223"/>
      <c r="N859" s="223"/>
      <c r="O859" s="223"/>
      <c r="P859" s="223"/>
      <c r="Q859" s="223"/>
      <c r="R859" s="223"/>
      <c r="S859" s="223"/>
      <c r="T859" s="223"/>
      <c r="U859" s="223"/>
      <c r="V859" s="223"/>
      <c r="W859" s="223"/>
      <c r="X859" s="223"/>
      <c r="Y859" s="223"/>
      <c r="Z859" s="223"/>
      <c r="AA859" s="223"/>
      <c r="AB859" s="223"/>
    </row>
    <row r="860" spans="1:28" ht="15" thickBot="1" x14ac:dyDescent="0.25">
      <c r="A860" s="223"/>
      <c r="B860" s="227"/>
      <c r="C860" s="223"/>
      <c r="D860" s="227"/>
      <c r="E860" s="223"/>
      <c r="F860" s="223"/>
      <c r="G860" s="223"/>
      <c r="H860" s="225"/>
      <c r="I860" s="225"/>
      <c r="J860" s="223"/>
      <c r="K860" s="226"/>
      <c r="L860" s="223"/>
      <c r="M860" s="223"/>
      <c r="N860" s="223"/>
      <c r="O860" s="223"/>
      <c r="P860" s="223"/>
      <c r="Q860" s="223"/>
      <c r="R860" s="223"/>
      <c r="S860" s="223"/>
      <c r="T860" s="223"/>
      <c r="U860" s="223"/>
      <c r="V860" s="223"/>
      <c r="W860" s="223"/>
      <c r="X860" s="223"/>
      <c r="Y860" s="223"/>
      <c r="Z860" s="223"/>
      <c r="AA860" s="223"/>
      <c r="AB860" s="223"/>
    </row>
    <row r="861" spans="1:28" ht="15" thickBot="1" x14ac:dyDescent="0.25">
      <c r="A861" s="223"/>
      <c r="B861" s="227"/>
      <c r="C861" s="223"/>
      <c r="D861" s="227"/>
      <c r="E861" s="223"/>
      <c r="F861" s="223"/>
      <c r="G861" s="223"/>
      <c r="H861" s="225"/>
      <c r="I861" s="225"/>
      <c r="J861" s="223"/>
      <c r="K861" s="226"/>
      <c r="L861" s="223"/>
      <c r="M861" s="223"/>
      <c r="N861" s="223"/>
      <c r="O861" s="223"/>
      <c r="P861" s="223"/>
      <c r="Q861" s="223"/>
      <c r="R861" s="223"/>
      <c r="S861" s="223"/>
      <c r="T861" s="223"/>
      <c r="U861" s="223"/>
      <c r="V861" s="223"/>
      <c r="W861" s="223"/>
      <c r="X861" s="223"/>
      <c r="Y861" s="223"/>
      <c r="Z861" s="223"/>
      <c r="AA861" s="223"/>
      <c r="AB861" s="223"/>
    </row>
    <row r="862" spans="1:28" ht="15" thickBot="1" x14ac:dyDescent="0.25">
      <c r="A862" s="223"/>
      <c r="B862" s="227"/>
      <c r="C862" s="223"/>
      <c r="D862" s="227"/>
      <c r="E862" s="223"/>
      <c r="F862" s="223"/>
      <c r="G862" s="223"/>
      <c r="H862" s="225"/>
      <c r="I862" s="225"/>
      <c r="J862" s="223"/>
      <c r="K862" s="226"/>
      <c r="L862" s="223"/>
      <c r="M862" s="223"/>
      <c r="N862" s="223"/>
      <c r="O862" s="223"/>
      <c r="P862" s="223"/>
      <c r="Q862" s="223"/>
      <c r="R862" s="223"/>
      <c r="S862" s="223"/>
      <c r="T862" s="223"/>
      <c r="U862" s="223"/>
      <c r="V862" s="223"/>
      <c r="W862" s="223"/>
      <c r="X862" s="223"/>
      <c r="Y862" s="223"/>
      <c r="Z862" s="223"/>
      <c r="AA862" s="223"/>
      <c r="AB862" s="223"/>
    </row>
    <row r="863" spans="1:28" ht="15" thickBot="1" x14ac:dyDescent="0.25">
      <c r="A863" s="223"/>
      <c r="B863" s="227"/>
      <c r="C863" s="223"/>
      <c r="D863" s="227"/>
      <c r="E863" s="223"/>
      <c r="F863" s="223"/>
      <c r="G863" s="223"/>
      <c r="H863" s="225"/>
      <c r="I863" s="225"/>
      <c r="J863" s="223"/>
      <c r="K863" s="226"/>
      <c r="L863" s="223"/>
      <c r="M863" s="223"/>
      <c r="N863" s="223"/>
      <c r="O863" s="223"/>
      <c r="P863" s="223"/>
      <c r="Q863" s="223"/>
      <c r="R863" s="223"/>
      <c r="S863" s="223"/>
      <c r="T863" s="223"/>
      <c r="U863" s="223"/>
      <c r="V863" s="223"/>
      <c r="W863" s="223"/>
      <c r="X863" s="223"/>
      <c r="Y863" s="223"/>
      <c r="Z863" s="223"/>
      <c r="AA863" s="223"/>
      <c r="AB863" s="223"/>
    </row>
    <row r="864" spans="1:28" ht="15" thickBot="1" x14ac:dyDescent="0.25">
      <c r="A864" s="223"/>
      <c r="B864" s="227"/>
      <c r="C864" s="223"/>
      <c r="D864" s="227"/>
      <c r="E864" s="223"/>
      <c r="F864" s="223"/>
      <c r="G864" s="223"/>
      <c r="H864" s="225"/>
      <c r="I864" s="225"/>
      <c r="J864" s="223"/>
      <c r="K864" s="226"/>
      <c r="L864" s="223"/>
      <c r="M864" s="223"/>
      <c r="N864" s="223"/>
      <c r="O864" s="223"/>
      <c r="P864" s="223"/>
      <c r="Q864" s="223"/>
      <c r="R864" s="223"/>
      <c r="S864" s="223"/>
      <c r="T864" s="223"/>
      <c r="U864" s="223"/>
      <c r="V864" s="223"/>
      <c r="W864" s="223"/>
      <c r="X864" s="223"/>
      <c r="Y864" s="223"/>
      <c r="Z864" s="223"/>
      <c r="AA864" s="223"/>
      <c r="AB864" s="223"/>
    </row>
    <row r="865" spans="1:28" ht="15" thickBot="1" x14ac:dyDescent="0.25">
      <c r="A865" s="223"/>
      <c r="B865" s="227"/>
      <c r="C865" s="223"/>
      <c r="D865" s="227"/>
      <c r="E865" s="223"/>
      <c r="F865" s="223"/>
      <c r="G865" s="223"/>
      <c r="H865" s="225"/>
      <c r="I865" s="225"/>
      <c r="J865" s="223"/>
      <c r="K865" s="226"/>
      <c r="L865" s="223"/>
      <c r="M865" s="223"/>
      <c r="N865" s="223"/>
      <c r="O865" s="223"/>
      <c r="P865" s="223"/>
      <c r="Q865" s="223"/>
      <c r="R865" s="223"/>
      <c r="S865" s="223"/>
      <c r="T865" s="223"/>
      <c r="U865" s="223"/>
      <c r="V865" s="223"/>
      <c r="W865" s="223"/>
      <c r="X865" s="223"/>
      <c r="Y865" s="223"/>
      <c r="Z865" s="223"/>
      <c r="AA865" s="223"/>
      <c r="AB865" s="223"/>
    </row>
    <row r="866" spans="1:28" ht="15" thickBot="1" x14ac:dyDescent="0.25">
      <c r="A866" s="223"/>
      <c r="B866" s="227"/>
      <c r="C866" s="223"/>
      <c r="D866" s="227"/>
      <c r="E866" s="223"/>
      <c r="F866" s="223"/>
      <c r="G866" s="223"/>
      <c r="H866" s="225"/>
      <c r="I866" s="225"/>
      <c r="J866" s="223"/>
      <c r="K866" s="226"/>
      <c r="L866" s="223"/>
      <c r="M866" s="223"/>
      <c r="N866" s="223"/>
      <c r="O866" s="223"/>
      <c r="P866" s="223"/>
      <c r="Q866" s="223"/>
      <c r="R866" s="223"/>
      <c r="S866" s="223"/>
      <c r="T866" s="223"/>
      <c r="U866" s="223"/>
      <c r="V866" s="223"/>
      <c r="W866" s="223"/>
      <c r="X866" s="223"/>
      <c r="Y866" s="223"/>
      <c r="Z866" s="223"/>
      <c r="AA866" s="223"/>
      <c r="AB866" s="223"/>
    </row>
    <row r="867" spans="1:28" ht="15" thickBot="1" x14ac:dyDescent="0.25">
      <c r="A867" s="223"/>
      <c r="B867" s="227"/>
      <c r="C867" s="223"/>
      <c r="D867" s="227"/>
      <c r="E867" s="223"/>
      <c r="F867" s="223"/>
      <c r="G867" s="223"/>
      <c r="H867" s="225"/>
      <c r="I867" s="225"/>
      <c r="J867" s="223"/>
      <c r="K867" s="226"/>
      <c r="L867" s="223"/>
      <c r="M867" s="223"/>
      <c r="N867" s="223"/>
      <c r="O867" s="223"/>
      <c r="P867" s="223"/>
      <c r="Q867" s="223"/>
      <c r="R867" s="223"/>
      <c r="S867" s="223"/>
      <c r="T867" s="223"/>
      <c r="U867" s="223"/>
      <c r="V867" s="223"/>
      <c r="W867" s="223"/>
      <c r="X867" s="223"/>
      <c r="Y867" s="223"/>
      <c r="Z867" s="223"/>
      <c r="AA867" s="223"/>
      <c r="AB867" s="223"/>
    </row>
    <row r="868" spans="1:28" ht="15" thickBot="1" x14ac:dyDescent="0.25">
      <c r="A868" s="223"/>
      <c r="B868" s="227"/>
      <c r="C868" s="223"/>
      <c r="D868" s="227"/>
      <c r="E868" s="223"/>
      <c r="F868" s="223"/>
      <c r="G868" s="223"/>
      <c r="H868" s="225"/>
      <c r="I868" s="225"/>
      <c r="J868" s="223"/>
      <c r="K868" s="226"/>
      <c r="L868" s="223"/>
      <c r="M868" s="223"/>
      <c r="N868" s="223"/>
      <c r="O868" s="223"/>
      <c r="P868" s="223"/>
      <c r="Q868" s="223"/>
      <c r="R868" s="223"/>
      <c r="S868" s="223"/>
      <c r="T868" s="223"/>
      <c r="U868" s="223"/>
      <c r="V868" s="223"/>
      <c r="W868" s="223"/>
      <c r="X868" s="223"/>
      <c r="Y868" s="223"/>
      <c r="Z868" s="223"/>
      <c r="AA868" s="223"/>
      <c r="AB868" s="223"/>
    </row>
    <row r="869" spans="1:28" ht="15" thickBot="1" x14ac:dyDescent="0.25">
      <c r="A869" s="223"/>
      <c r="B869" s="227"/>
      <c r="C869" s="223"/>
      <c r="D869" s="227"/>
      <c r="E869" s="223"/>
      <c r="F869" s="223"/>
      <c r="G869" s="223"/>
      <c r="H869" s="225"/>
      <c r="I869" s="225"/>
      <c r="J869" s="223"/>
      <c r="K869" s="226"/>
      <c r="L869" s="223"/>
      <c r="M869" s="223"/>
      <c r="N869" s="223"/>
      <c r="O869" s="223"/>
      <c r="P869" s="223"/>
      <c r="Q869" s="223"/>
      <c r="R869" s="223"/>
      <c r="S869" s="223"/>
      <c r="T869" s="223"/>
      <c r="U869" s="223"/>
      <c r="V869" s="223"/>
      <c r="W869" s="223"/>
      <c r="X869" s="223"/>
      <c r="Y869" s="223"/>
      <c r="Z869" s="223"/>
      <c r="AA869" s="223"/>
      <c r="AB869" s="223"/>
    </row>
    <row r="870" spans="1:28" ht="15" thickBot="1" x14ac:dyDescent="0.25">
      <c r="A870" s="223"/>
      <c r="B870" s="227"/>
      <c r="C870" s="223"/>
      <c r="D870" s="227"/>
      <c r="E870" s="223"/>
      <c r="F870" s="223"/>
      <c r="G870" s="223"/>
      <c r="H870" s="225"/>
      <c r="I870" s="225"/>
      <c r="J870" s="223"/>
      <c r="K870" s="226"/>
      <c r="L870" s="223"/>
      <c r="M870" s="223"/>
      <c r="N870" s="223"/>
      <c r="O870" s="223"/>
      <c r="P870" s="223"/>
      <c r="Q870" s="223"/>
      <c r="R870" s="223"/>
      <c r="S870" s="223"/>
      <c r="T870" s="223"/>
      <c r="U870" s="223"/>
      <c r="V870" s="223"/>
      <c r="W870" s="223"/>
      <c r="X870" s="223"/>
      <c r="Y870" s="223"/>
      <c r="Z870" s="223"/>
      <c r="AA870" s="223"/>
      <c r="AB870" s="223"/>
    </row>
    <row r="871" spans="1:28" ht="15" thickBot="1" x14ac:dyDescent="0.25">
      <c r="A871" s="223"/>
      <c r="B871" s="227"/>
      <c r="C871" s="223"/>
      <c r="D871" s="227"/>
      <c r="E871" s="223"/>
      <c r="F871" s="223"/>
      <c r="G871" s="223"/>
      <c r="H871" s="225"/>
      <c r="I871" s="225"/>
      <c r="J871" s="223"/>
      <c r="K871" s="226"/>
      <c r="L871" s="223"/>
      <c r="M871" s="223"/>
      <c r="N871" s="223"/>
      <c r="O871" s="223"/>
      <c r="P871" s="223"/>
      <c r="Q871" s="223"/>
      <c r="R871" s="223"/>
      <c r="S871" s="223"/>
      <c r="T871" s="223"/>
      <c r="U871" s="223"/>
      <c r="V871" s="223"/>
      <c r="W871" s="223"/>
      <c r="X871" s="223"/>
      <c r="Y871" s="223"/>
      <c r="Z871" s="223"/>
      <c r="AA871" s="223"/>
      <c r="AB871" s="223"/>
    </row>
    <row r="872" spans="1:28" ht="15" thickBot="1" x14ac:dyDescent="0.25">
      <c r="A872" s="223"/>
      <c r="B872" s="227"/>
      <c r="C872" s="223"/>
      <c r="D872" s="227"/>
      <c r="E872" s="223"/>
      <c r="F872" s="223"/>
      <c r="G872" s="223"/>
      <c r="H872" s="225"/>
      <c r="I872" s="225"/>
      <c r="J872" s="223"/>
      <c r="K872" s="226"/>
      <c r="L872" s="223"/>
      <c r="M872" s="223"/>
      <c r="N872" s="223"/>
      <c r="O872" s="223"/>
      <c r="P872" s="223"/>
      <c r="Q872" s="223"/>
      <c r="R872" s="223"/>
      <c r="S872" s="223"/>
      <c r="T872" s="223"/>
      <c r="U872" s="223"/>
      <c r="V872" s="223"/>
      <c r="W872" s="223"/>
      <c r="X872" s="223"/>
      <c r="Y872" s="223"/>
      <c r="Z872" s="223"/>
      <c r="AA872" s="223"/>
      <c r="AB872" s="223"/>
    </row>
    <row r="873" spans="1:28" ht="15" thickBot="1" x14ac:dyDescent="0.25">
      <c r="A873" s="223"/>
      <c r="B873" s="227"/>
      <c r="C873" s="223"/>
      <c r="D873" s="227"/>
      <c r="E873" s="223"/>
      <c r="F873" s="223"/>
      <c r="G873" s="223"/>
      <c r="H873" s="225"/>
      <c r="I873" s="225"/>
      <c r="J873" s="223"/>
      <c r="K873" s="226"/>
      <c r="L873" s="223"/>
      <c r="M873" s="223"/>
      <c r="N873" s="223"/>
      <c r="O873" s="223"/>
      <c r="P873" s="223"/>
      <c r="Q873" s="223"/>
      <c r="R873" s="223"/>
      <c r="S873" s="223"/>
      <c r="T873" s="223"/>
      <c r="U873" s="223"/>
      <c r="V873" s="223"/>
      <c r="W873" s="223"/>
      <c r="X873" s="223"/>
      <c r="Y873" s="223"/>
      <c r="Z873" s="223"/>
      <c r="AA873" s="223"/>
      <c r="AB873" s="223"/>
    </row>
    <row r="874" spans="1:28" ht="15" thickBot="1" x14ac:dyDescent="0.25">
      <c r="A874" s="223"/>
      <c r="B874" s="227"/>
      <c r="C874" s="223"/>
      <c r="D874" s="227"/>
      <c r="E874" s="223"/>
      <c r="F874" s="223"/>
      <c r="G874" s="223"/>
      <c r="H874" s="225"/>
      <c r="I874" s="225"/>
      <c r="J874" s="223"/>
      <c r="K874" s="226"/>
      <c r="L874" s="223"/>
      <c r="M874" s="223"/>
      <c r="N874" s="223"/>
      <c r="O874" s="223"/>
      <c r="P874" s="223"/>
      <c r="Q874" s="223"/>
      <c r="R874" s="223"/>
      <c r="S874" s="223"/>
      <c r="T874" s="223"/>
      <c r="U874" s="223"/>
      <c r="V874" s="223"/>
      <c r="W874" s="223"/>
      <c r="X874" s="223"/>
      <c r="Y874" s="223"/>
      <c r="Z874" s="223"/>
      <c r="AA874" s="223"/>
      <c r="AB874" s="223"/>
    </row>
    <row r="875" spans="1:28" ht="15" thickBot="1" x14ac:dyDescent="0.25">
      <c r="A875" s="223"/>
      <c r="B875" s="227"/>
      <c r="C875" s="223"/>
      <c r="D875" s="227"/>
      <c r="E875" s="223"/>
      <c r="F875" s="223"/>
      <c r="G875" s="223"/>
      <c r="H875" s="225"/>
      <c r="I875" s="225"/>
      <c r="J875" s="223"/>
      <c r="K875" s="226"/>
      <c r="L875" s="223"/>
      <c r="M875" s="223"/>
      <c r="N875" s="223"/>
      <c r="O875" s="223"/>
      <c r="P875" s="223"/>
      <c r="Q875" s="223"/>
      <c r="R875" s="223"/>
      <c r="S875" s="223"/>
      <c r="T875" s="223"/>
      <c r="U875" s="223"/>
      <c r="V875" s="223"/>
      <c r="W875" s="223"/>
      <c r="X875" s="223"/>
      <c r="Y875" s="223"/>
      <c r="Z875" s="223"/>
      <c r="AA875" s="223"/>
      <c r="AB875" s="223"/>
    </row>
    <row r="876" spans="1:28" ht="15" thickBot="1" x14ac:dyDescent="0.25">
      <c r="A876" s="223"/>
      <c r="B876" s="227"/>
      <c r="C876" s="223"/>
      <c r="D876" s="227"/>
      <c r="E876" s="223"/>
      <c r="F876" s="223"/>
      <c r="G876" s="223"/>
      <c r="H876" s="225"/>
      <c r="I876" s="225"/>
      <c r="J876" s="223"/>
      <c r="K876" s="226"/>
      <c r="L876" s="223"/>
      <c r="M876" s="223"/>
      <c r="N876" s="223"/>
      <c r="O876" s="223"/>
      <c r="P876" s="223"/>
      <c r="Q876" s="223"/>
      <c r="R876" s="223"/>
      <c r="S876" s="223"/>
      <c r="T876" s="223"/>
      <c r="U876" s="223"/>
      <c r="V876" s="223"/>
      <c r="W876" s="223"/>
      <c r="X876" s="223"/>
      <c r="Y876" s="223"/>
      <c r="Z876" s="223"/>
      <c r="AA876" s="223"/>
      <c r="AB876" s="223"/>
    </row>
    <row r="877" spans="1:28" ht="15" thickBot="1" x14ac:dyDescent="0.25">
      <c r="A877" s="223"/>
      <c r="B877" s="227"/>
      <c r="C877" s="223"/>
      <c r="D877" s="227"/>
      <c r="E877" s="223"/>
      <c r="F877" s="223"/>
      <c r="G877" s="223"/>
      <c r="H877" s="225"/>
      <c r="I877" s="225"/>
      <c r="J877" s="223"/>
      <c r="K877" s="226"/>
      <c r="L877" s="223"/>
      <c r="M877" s="223"/>
      <c r="N877" s="223"/>
      <c r="O877" s="223"/>
      <c r="P877" s="223"/>
      <c r="Q877" s="223"/>
      <c r="R877" s="223"/>
      <c r="S877" s="223"/>
      <c r="T877" s="223"/>
      <c r="U877" s="223"/>
      <c r="V877" s="223"/>
      <c r="W877" s="223"/>
      <c r="X877" s="223"/>
      <c r="Y877" s="223"/>
      <c r="Z877" s="223"/>
      <c r="AA877" s="223"/>
      <c r="AB877" s="223"/>
    </row>
    <row r="878" spans="1:28" ht="15" thickBot="1" x14ac:dyDescent="0.25">
      <c r="A878" s="223"/>
      <c r="B878" s="227"/>
      <c r="C878" s="223"/>
      <c r="D878" s="227"/>
      <c r="E878" s="223"/>
      <c r="F878" s="223"/>
      <c r="G878" s="223"/>
      <c r="H878" s="225"/>
      <c r="I878" s="225"/>
      <c r="J878" s="223"/>
      <c r="K878" s="226"/>
      <c r="L878" s="223"/>
      <c r="M878" s="223"/>
      <c r="N878" s="223"/>
      <c r="O878" s="223"/>
      <c r="P878" s="223"/>
      <c r="Q878" s="223"/>
      <c r="R878" s="223"/>
      <c r="S878" s="223"/>
      <c r="T878" s="223"/>
      <c r="U878" s="223"/>
      <c r="V878" s="223"/>
      <c r="W878" s="223"/>
      <c r="X878" s="223"/>
      <c r="Y878" s="223"/>
      <c r="Z878" s="223"/>
      <c r="AA878" s="223"/>
      <c r="AB878" s="223"/>
    </row>
    <row r="879" spans="1:28" ht="15" thickBot="1" x14ac:dyDescent="0.25">
      <c r="A879" s="223"/>
      <c r="B879" s="227"/>
      <c r="C879" s="223"/>
      <c r="D879" s="227"/>
      <c r="E879" s="223"/>
      <c r="F879" s="223"/>
      <c r="G879" s="223"/>
      <c r="H879" s="225"/>
      <c r="I879" s="225"/>
      <c r="J879" s="223"/>
      <c r="K879" s="226"/>
      <c r="L879" s="223"/>
      <c r="M879" s="223"/>
      <c r="N879" s="223"/>
      <c r="O879" s="223"/>
      <c r="P879" s="223"/>
      <c r="Q879" s="223"/>
      <c r="R879" s="223"/>
      <c r="S879" s="223"/>
      <c r="T879" s="223"/>
      <c r="U879" s="223"/>
      <c r="V879" s="223"/>
      <c r="W879" s="223"/>
      <c r="X879" s="223"/>
      <c r="Y879" s="223"/>
      <c r="Z879" s="223"/>
      <c r="AA879" s="223"/>
      <c r="AB879" s="223"/>
    </row>
    <row r="880" spans="1:28" ht="15" thickBot="1" x14ac:dyDescent="0.25">
      <c r="A880" s="223"/>
      <c r="B880" s="227"/>
      <c r="C880" s="223"/>
      <c r="D880" s="227"/>
      <c r="E880" s="223"/>
      <c r="F880" s="223"/>
      <c r="G880" s="223"/>
      <c r="H880" s="225"/>
      <c r="I880" s="225"/>
      <c r="J880" s="223"/>
      <c r="K880" s="226"/>
      <c r="L880" s="223"/>
      <c r="M880" s="223"/>
      <c r="N880" s="223"/>
      <c r="O880" s="223"/>
      <c r="P880" s="223"/>
      <c r="Q880" s="223"/>
      <c r="R880" s="223"/>
      <c r="S880" s="223"/>
      <c r="T880" s="223"/>
      <c r="U880" s="223"/>
      <c r="V880" s="223"/>
      <c r="W880" s="223"/>
      <c r="X880" s="223"/>
      <c r="Y880" s="223"/>
      <c r="Z880" s="223"/>
      <c r="AA880" s="223"/>
      <c r="AB880" s="223"/>
    </row>
    <row r="881" spans="1:28" ht="15" thickBot="1" x14ac:dyDescent="0.25">
      <c r="A881" s="223"/>
      <c r="B881" s="227"/>
      <c r="C881" s="223"/>
      <c r="D881" s="227"/>
      <c r="E881" s="223"/>
      <c r="F881" s="223"/>
      <c r="G881" s="223"/>
      <c r="H881" s="225"/>
      <c r="I881" s="225"/>
      <c r="J881" s="223"/>
      <c r="K881" s="226"/>
      <c r="L881" s="223"/>
      <c r="M881" s="223"/>
      <c r="N881" s="223"/>
      <c r="O881" s="223"/>
      <c r="P881" s="223"/>
      <c r="Q881" s="223"/>
      <c r="R881" s="223"/>
      <c r="S881" s="223"/>
      <c r="T881" s="223"/>
      <c r="U881" s="223"/>
      <c r="V881" s="223"/>
      <c r="W881" s="223"/>
      <c r="X881" s="223"/>
      <c r="Y881" s="223"/>
      <c r="Z881" s="223"/>
      <c r="AA881" s="223"/>
      <c r="AB881" s="223"/>
    </row>
    <row r="882" spans="1:28" ht="15" thickBot="1" x14ac:dyDescent="0.25">
      <c r="A882" s="223"/>
      <c r="B882" s="227"/>
      <c r="C882" s="223"/>
      <c r="D882" s="227"/>
      <c r="E882" s="223"/>
      <c r="F882" s="223"/>
      <c r="G882" s="223"/>
      <c r="H882" s="225"/>
      <c r="I882" s="225"/>
      <c r="J882" s="223"/>
      <c r="K882" s="226"/>
      <c r="L882" s="223"/>
      <c r="M882" s="223"/>
      <c r="N882" s="223"/>
      <c r="O882" s="223"/>
      <c r="P882" s="223"/>
      <c r="Q882" s="223"/>
      <c r="R882" s="223"/>
      <c r="S882" s="223"/>
      <c r="T882" s="223"/>
      <c r="U882" s="223"/>
      <c r="V882" s="223"/>
      <c r="W882" s="223"/>
      <c r="X882" s="223"/>
      <c r="Y882" s="223"/>
      <c r="Z882" s="223"/>
      <c r="AA882" s="223"/>
      <c r="AB882" s="223"/>
    </row>
    <row r="883" spans="1:28" ht="15" thickBot="1" x14ac:dyDescent="0.25">
      <c r="A883" s="223"/>
      <c r="B883" s="227"/>
      <c r="C883" s="223"/>
      <c r="D883" s="227"/>
      <c r="E883" s="223"/>
      <c r="F883" s="223"/>
      <c r="G883" s="223"/>
      <c r="H883" s="225"/>
      <c r="I883" s="225"/>
      <c r="J883" s="223"/>
      <c r="K883" s="226"/>
      <c r="L883" s="223"/>
      <c r="M883" s="223"/>
      <c r="N883" s="223"/>
      <c r="O883" s="223"/>
      <c r="P883" s="223"/>
      <c r="Q883" s="223"/>
      <c r="R883" s="223"/>
      <c r="S883" s="223"/>
      <c r="T883" s="223"/>
      <c r="U883" s="223"/>
      <c r="V883" s="223"/>
      <c r="W883" s="223"/>
      <c r="X883" s="223"/>
      <c r="Y883" s="223"/>
      <c r="Z883" s="223"/>
      <c r="AA883" s="223"/>
      <c r="AB883" s="223"/>
    </row>
    <row r="884" spans="1:28" ht="15" thickBot="1" x14ac:dyDescent="0.25">
      <c r="A884" s="223"/>
      <c r="B884" s="227"/>
      <c r="C884" s="223"/>
      <c r="D884" s="227"/>
      <c r="E884" s="223"/>
      <c r="F884" s="223"/>
      <c r="G884" s="223"/>
      <c r="H884" s="225"/>
      <c r="I884" s="225"/>
      <c r="J884" s="223"/>
      <c r="K884" s="226"/>
      <c r="L884" s="223"/>
      <c r="M884" s="223"/>
      <c r="N884" s="223"/>
      <c r="O884" s="223"/>
      <c r="P884" s="223"/>
      <c r="Q884" s="223"/>
      <c r="R884" s="223"/>
      <c r="S884" s="223"/>
      <c r="T884" s="223"/>
      <c r="U884" s="223"/>
      <c r="V884" s="223"/>
      <c r="W884" s="223"/>
      <c r="X884" s="223"/>
      <c r="Y884" s="223"/>
      <c r="Z884" s="223"/>
      <c r="AA884" s="223"/>
      <c r="AB884" s="223"/>
    </row>
    <row r="885" spans="1:28" ht="15" thickBot="1" x14ac:dyDescent="0.25">
      <c r="A885" s="223"/>
      <c r="B885" s="227"/>
      <c r="C885" s="223"/>
      <c r="D885" s="227"/>
      <c r="E885" s="223"/>
      <c r="F885" s="223"/>
      <c r="G885" s="223"/>
      <c r="H885" s="225"/>
      <c r="I885" s="225"/>
      <c r="J885" s="223"/>
      <c r="K885" s="226"/>
      <c r="L885" s="223"/>
      <c r="M885" s="223"/>
      <c r="N885" s="223"/>
      <c r="O885" s="223"/>
      <c r="P885" s="223"/>
      <c r="Q885" s="223"/>
      <c r="R885" s="223"/>
      <c r="S885" s="223"/>
      <c r="T885" s="223"/>
      <c r="U885" s="223"/>
      <c r="V885" s="223"/>
      <c r="W885" s="223"/>
      <c r="X885" s="223"/>
      <c r="Y885" s="223"/>
      <c r="Z885" s="223"/>
      <c r="AA885" s="223"/>
      <c r="AB885" s="223"/>
    </row>
    <row r="886" spans="1:28" ht="15" thickBot="1" x14ac:dyDescent="0.25">
      <c r="A886" s="223"/>
      <c r="B886" s="227"/>
      <c r="C886" s="223"/>
      <c r="D886" s="227"/>
      <c r="E886" s="223"/>
      <c r="F886" s="223"/>
      <c r="G886" s="223"/>
      <c r="H886" s="225"/>
      <c r="I886" s="225"/>
      <c r="J886" s="223"/>
      <c r="K886" s="226"/>
      <c r="L886" s="223"/>
      <c r="M886" s="223"/>
      <c r="N886" s="223"/>
      <c r="O886" s="223"/>
      <c r="P886" s="223"/>
      <c r="Q886" s="223"/>
      <c r="R886" s="223"/>
      <c r="S886" s="223"/>
      <c r="T886" s="223"/>
      <c r="U886" s="223"/>
      <c r="V886" s="223"/>
      <c r="W886" s="223"/>
      <c r="X886" s="223"/>
      <c r="Y886" s="223"/>
      <c r="Z886" s="223"/>
      <c r="AA886" s="223"/>
      <c r="AB886" s="223"/>
    </row>
    <row r="887" spans="1:28" ht="15" thickBot="1" x14ac:dyDescent="0.25">
      <c r="A887" s="223"/>
      <c r="B887" s="227"/>
      <c r="C887" s="223"/>
      <c r="D887" s="227"/>
      <c r="E887" s="223"/>
      <c r="F887" s="223"/>
      <c r="G887" s="223"/>
      <c r="H887" s="225"/>
      <c r="I887" s="225"/>
      <c r="J887" s="223"/>
      <c r="K887" s="226"/>
      <c r="L887" s="223"/>
      <c r="M887" s="223"/>
      <c r="N887" s="223"/>
      <c r="O887" s="223"/>
      <c r="P887" s="223"/>
      <c r="Q887" s="223"/>
      <c r="R887" s="223"/>
      <c r="S887" s="223"/>
      <c r="T887" s="223"/>
      <c r="U887" s="223"/>
      <c r="V887" s="223"/>
      <c r="W887" s="223"/>
      <c r="X887" s="223"/>
      <c r="Y887" s="223"/>
      <c r="Z887" s="223"/>
      <c r="AA887" s="223"/>
      <c r="AB887" s="223"/>
    </row>
    <row r="888" spans="1:28" ht="15" thickBot="1" x14ac:dyDescent="0.25">
      <c r="A888" s="223"/>
      <c r="B888" s="227"/>
      <c r="C888" s="223"/>
      <c r="D888" s="227"/>
      <c r="E888" s="223"/>
      <c r="F888" s="223"/>
      <c r="G888" s="223"/>
      <c r="H888" s="225"/>
      <c r="I888" s="225"/>
      <c r="J888" s="223"/>
      <c r="K888" s="226"/>
      <c r="L888" s="223"/>
      <c r="M888" s="223"/>
      <c r="N888" s="223"/>
      <c r="O888" s="223"/>
      <c r="P888" s="223"/>
      <c r="Q888" s="223"/>
      <c r="R888" s="223"/>
      <c r="S888" s="223"/>
      <c r="T888" s="223"/>
      <c r="U888" s="223"/>
      <c r="V888" s="223"/>
      <c r="W888" s="223"/>
      <c r="X888" s="223"/>
      <c r="Y888" s="223"/>
      <c r="Z888" s="223"/>
      <c r="AA888" s="223"/>
      <c r="AB888" s="223"/>
    </row>
    <row r="889" spans="1:28" ht="15" thickBot="1" x14ac:dyDescent="0.25">
      <c r="A889" s="223"/>
      <c r="B889" s="227"/>
      <c r="C889" s="223"/>
      <c r="D889" s="227"/>
      <c r="E889" s="223"/>
      <c r="F889" s="223"/>
      <c r="G889" s="223"/>
      <c r="H889" s="225"/>
      <c r="I889" s="225"/>
      <c r="J889" s="223"/>
      <c r="K889" s="226"/>
      <c r="L889" s="223"/>
      <c r="M889" s="223"/>
      <c r="N889" s="223"/>
      <c r="O889" s="223"/>
      <c r="P889" s="223"/>
      <c r="Q889" s="223"/>
      <c r="R889" s="223"/>
      <c r="S889" s="223"/>
      <c r="T889" s="223"/>
      <c r="U889" s="223"/>
      <c r="V889" s="223"/>
      <c r="W889" s="223"/>
      <c r="X889" s="223"/>
      <c r="Y889" s="223"/>
      <c r="Z889" s="223"/>
      <c r="AA889" s="223"/>
      <c r="AB889" s="223"/>
    </row>
    <row r="890" spans="1:28" ht="15" thickBot="1" x14ac:dyDescent="0.25">
      <c r="A890" s="223"/>
      <c r="B890" s="227"/>
      <c r="C890" s="223"/>
      <c r="D890" s="227"/>
      <c r="E890" s="223"/>
      <c r="F890" s="223"/>
      <c r="G890" s="223"/>
      <c r="H890" s="225"/>
      <c r="I890" s="225"/>
      <c r="J890" s="223"/>
      <c r="K890" s="226"/>
      <c r="L890" s="223"/>
      <c r="M890" s="223"/>
      <c r="N890" s="223"/>
      <c r="O890" s="223"/>
      <c r="P890" s="223"/>
      <c r="Q890" s="223"/>
      <c r="R890" s="223"/>
      <c r="S890" s="223"/>
      <c r="T890" s="223"/>
      <c r="U890" s="223"/>
      <c r="V890" s="223"/>
      <c r="W890" s="223"/>
      <c r="X890" s="223"/>
      <c r="Y890" s="223"/>
      <c r="Z890" s="223"/>
      <c r="AA890" s="223"/>
      <c r="AB890" s="223"/>
    </row>
    <row r="891" spans="1:28" ht="15" thickBot="1" x14ac:dyDescent="0.25">
      <c r="A891" s="223"/>
      <c r="B891" s="227"/>
      <c r="C891" s="223"/>
      <c r="D891" s="227"/>
      <c r="E891" s="223"/>
      <c r="F891" s="223"/>
      <c r="G891" s="223"/>
      <c r="H891" s="225"/>
      <c r="I891" s="225"/>
      <c r="J891" s="223"/>
      <c r="K891" s="226"/>
      <c r="L891" s="223"/>
      <c r="M891" s="223"/>
      <c r="N891" s="223"/>
      <c r="O891" s="223"/>
      <c r="P891" s="223"/>
      <c r="Q891" s="223"/>
      <c r="R891" s="223"/>
      <c r="S891" s="223"/>
      <c r="T891" s="223"/>
      <c r="U891" s="223"/>
      <c r="V891" s="223"/>
      <c r="W891" s="223"/>
      <c r="X891" s="223"/>
      <c r="Y891" s="223"/>
      <c r="Z891" s="223"/>
      <c r="AA891" s="223"/>
      <c r="AB891" s="223"/>
    </row>
    <row r="892" spans="1:28" ht="15" thickBot="1" x14ac:dyDescent="0.25">
      <c r="A892" s="223"/>
      <c r="B892" s="227"/>
      <c r="C892" s="223"/>
      <c r="D892" s="227"/>
      <c r="E892" s="223"/>
      <c r="F892" s="223"/>
      <c r="G892" s="223"/>
      <c r="H892" s="225"/>
      <c r="I892" s="225"/>
      <c r="J892" s="223"/>
      <c r="K892" s="226"/>
      <c r="L892" s="223"/>
      <c r="M892" s="223"/>
      <c r="N892" s="223"/>
      <c r="O892" s="223"/>
      <c r="P892" s="223"/>
      <c r="Q892" s="223"/>
      <c r="R892" s="223"/>
      <c r="S892" s="223"/>
      <c r="T892" s="223"/>
      <c r="U892" s="223"/>
      <c r="V892" s="223"/>
      <c r="W892" s="223"/>
      <c r="X892" s="223"/>
      <c r="Y892" s="223"/>
      <c r="Z892" s="223"/>
      <c r="AA892" s="223"/>
      <c r="AB892" s="223"/>
    </row>
    <row r="893" spans="1:28" ht="15" thickBot="1" x14ac:dyDescent="0.25">
      <c r="A893" s="223"/>
      <c r="B893" s="227"/>
      <c r="C893" s="223"/>
      <c r="D893" s="227"/>
      <c r="E893" s="223"/>
      <c r="F893" s="223"/>
      <c r="G893" s="223"/>
      <c r="H893" s="225"/>
      <c r="I893" s="225"/>
      <c r="J893" s="223"/>
      <c r="K893" s="226"/>
      <c r="L893" s="223"/>
      <c r="M893" s="223"/>
      <c r="N893" s="223"/>
      <c r="O893" s="223"/>
      <c r="P893" s="223"/>
      <c r="Q893" s="223"/>
      <c r="R893" s="223"/>
      <c r="S893" s="223"/>
      <c r="T893" s="223"/>
      <c r="U893" s="223"/>
      <c r="V893" s="223"/>
      <c r="W893" s="223"/>
      <c r="X893" s="223"/>
      <c r="Y893" s="223"/>
      <c r="Z893" s="223"/>
      <c r="AA893" s="223"/>
      <c r="AB893" s="223"/>
    </row>
    <row r="894" spans="1:28" ht="15" thickBot="1" x14ac:dyDescent="0.25">
      <c r="A894" s="223"/>
      <c r="B894" s="227"/>
      <c r="C894" s="223"/>
      <c r="D894" s="227"/>
      <c r="E894" s="223"/>
      <c r="F894" s="223"/>
      <c r="G894" s="223"/>
      <c r="H894" s="225"/>
      <c r="I894" s="225"/>
      <c r="J894" s="223"/>
      <c r="K894" s="226"/>
      <c r="L894" s="223"/>
      <c r="M894" s="223"/>
      <c r="N894" s="223"/>
      <c r="O894" s="223"/>
      <c r="P894" s="223"/>
      <c r="Q894" s="223"/>
      <c r="R894" s="223"/>
      <c r="S894" s="223"/>
      <c r="T894" s="223"/>
      <c r="U894" s="223"/>
      <c r="V894" s="223"/>
      <c r="W894" s="223"/>
      <c r="X894" s="223"/>
      <c r="Y894" s="223"/>
      <c r="Z894" s="223"/>
      <c r="AA894" s="223"/>
      <c r="AB894" s="223"/>
    </row>
    <row r="895" spans="1:28" ht="15" thickBot="1" x14ac:dyDescent="0.25">
      <c r="A895" s="223"/>
      <c r="B895" s="227"/>
      <c r="C895" s="223"/>
      <c r="D895" s="227"/>
      <c r="E895" s="223"/>
      <c r="F895" s="223"/>
      <c r="G895" s="223"/>
      <c r="H895" s="225"/>
      <c r="I895" s="225"/>
      <c r="J895" s="223"/>
      <c r="K895" s="226"/>
      <c r="L895" s="223"/>
      <c r="M895" s="223"/>
      <c r="N895" s="223"/>
      <c r="O895" s="223"/>
      <c r="P895" s="223"/>
      <c r="Q895" s="223"/>
      <c r="R895" s="223"/>
      <c r="S895" s="223"/>
      <c r="T895" s="223"/>
      <c r="U895" s="223"/>
      <c r="V895" s="223"/>
      <c r="W895" s="223"/>
      <c r="X895" s="223"/>
      <c r="Y895" s="223"/>
      <c r="Z895" s="223"/>
      <c r="AA895" s="223"/>
      <c r="AB895" s="223"/>
    </row>
    <row r="896" spans="1:28" ht="15" thickBot="1" x14ac:dyDescent="0.25">
      <c r="A896" s="223"/>
      <c r="B896" s="227"/>
      <c r="C896" s="223"/>
      <c r="D896" s="227"/>
      <c r="E896" s="223"/>
      <c r="F896" s="223"/>
      <c r="G896" s="223"/>
      <c r="H896" s="225"/>
      <c r="I896" s="225"/>
      <c r="J896" s="223"/>
      <c r="K896" s="226"/>
      <c r="L896" s="223"/>
      <c r="M896" s="223"/>
      <c r="N896" s="223"/>
      <c r="O896" s="223"/>
      <c r="P896" s="223"/>
      <c r="Q896" s="223"/>
      <c r="R896" s="223"/>
      <c r="S896" s="223"/>
      <c r="T896" s="223"/>
      <c r="U896" s="223"/>
      <c r="V896" s="223"/>
      <c r="W896" s="223"/>
      <c r="X896" s="223"/>
      <c r="Y896" s="223"/>
      <c r="Z896" s="223"/>
      <c r="AA896" s="223"/>
      <c r="AB896" s="223"/>
    </row>
    <row r="897" spans="1:28" ht="15" thickBot="1" x14ac:dyDescent="0.25">
      <c r="A897" s="223"/>
      <c r="B897" s="227"/>
      <c r="C897" s="223"/>
      <c r="D897" s="227"/>
      <c r="E897" s="223"/>
      <c r="F897" s="223"/>
      <c r="G897" s="223"/>
      <c r="H897" s="225"/>
      <c r="I897" s="225"/>
      <c r="J897" s="223"/>
      <c r="K897" s="226"/>
      <c r="L897" s="223"/>
      <c r="M897" s="223"/>
      <c r="N897" s="223"/>
      <c r="O897" s="223"/>
      <c r="P897" s="223"/>
      <c r="Q897" s="223"/>
      <c r="R897" s="223"/>
      <c r="S897" s="223"/>
      <c r="T897" s="223"/>
      <c r="U897" s="223"/>
      <c r="V897" s="223"/>
      <c r="W897" s="223"/>
      <c r="X897" s="223"/>
      <c r="Y897" s="223"/>
      <c r="Z897" s="223"/>
      <c r="AA897" s="223"/>
      <c r="AB897" s="223"/>
    </row>
    <row r="898" spans="1:28" ht="15" thickBot="1" x14ac:dyDescent="0.25">
      <c r="A898" s="223"/>
      <c r="B898" s="227"/>
      <c r="C898" s="223"/>
      <c r="D898" s="227"/>
      <c r="E898" s="223"/>
      <c r="F898" s="223"/>
      <c r="G898" s="223"/>
      <c r="H898" s="225"/>
      <c r="I898" s="225"/>
      <c r="J898" s="223"/>
      <c r="K898" s="226"/>
      <c r="L898" s="223"/>
      <c r="M898" s="223"/>
      <c r="N898" s="223"/>
      <c r="O898" s="223"/>
      <c r="P898" s="223"/>
      <c r="Q898" s="223"/>
      <c r="R898" s="223"/>
      <c r="S898" s="223"/>
      <c r="T898" s="223"/>
      <c r="U898" s="223"/>
      <c r="V898" s="223"/>
      <c r="W898" s="223"/>
      <c r="X898" s="223"/>
      <c r="Y898" s="223"/>
      <c r="Z898" s="223"/>
      <c r="AA898" s="223"/>
      <c r="AB898" s="223"/>
    </row>
    <row r="899" spans="1:28" ht="15" thickBot="1" x14ac:dyDescent="0.25">
      <c r="A899" s="223"/>
      <c r="B899" s="227"/>
      <c r="C899" s="223"/>
      <c r="D899" s="227"/>
      <c r="E899" s="223"/>
      <c r="F899" s="223"/>
      <c r="G899" s="223"/>
      <c r="H899" s="225"/>
      <c r="I899" s="225"/>
      <c r="J899" s="223"/>
      <c r="K899" s="226"/>
      <c r="L899" s="223"/>
      <c r="M899" s="223"/>
      <c r="N899" s="223"/>
      <c r="O899" s="223"/>
      <c r="P899" s="223"/>
      <c r="Q899" s="223"/>
      <c r="R899" s="223"/>
      <c r="S899" s="223"/>
      <c r="T899" s="223"/>
      <c r="U899" s="223"/>
      <c r="V899" s="223"/>
      <c r="W899" s="223"/>
      <c r="X899" s="223"/>
      <c r="Y899" s="223"/>
      <c r="Z899" s="223"/>
      <c r="AA899" s="223"/>
      <c r="AB899" s="223"/>
    </row>
    <row r="900" spans="1:28" ht="15" thickBot="1" x14ac:dyDescent="0.25">
      <c r="A900" s="223"/>
      <c r="B900" s="227"/>
      <c r="C900" s="223"/>
      <c r="D900" s="227"/>
      <c r="E900" s="223"/>
      <c r="F900" s="223"/>
      <c r="G900" s="223"/>
      <c r="H900" s="225"/>
      <c r="I900" s="225"/>
      <c r="J900" s="223"/>
      <c r="K900" s="226"/>
      <c r="L900" s="223"/>
      <c r="M900" s="223"/>
      <c r="N900" s="223"/>
      <c r="O900" s="223"/>
      <c r="P900" s="223"/>
      <c r="Q900" s="223"/>
      <c r="R900" s="223"/>
      <c r="S900" s="223"/>
      <c r="T900" s="223"/>
      <c r="U900" s="223"/>
      <c r="V900" s="223"/>
      <c r="W900" s="223"/>
      <c r="X900" s="223"/>
      <c r="Y900" s="223"/>
      <c r="Z900" s="223"/>
      <c r="AA900" s="223"/>
      <c r="AB900" s="223"/>
    </row>
    <row r="901" spans="1:28" ht="15" thickBot="1" x14ac:dyDescent="0.25">
      <c r="A901" s="223"/>
      <c r="B901" s="227"/>
      <c r="C901" s="223"/>
      <c r="D901" s="227"/>
      <c r="E901" s="223"/>
      <c r="F901" s="223"/>
      <c r="G901" s="223"/>
      <c r="H901" s="225"/>
      <c r="I901" s="225"/>
      <c r="J901" s="223"/>
      <c r="K901" s="226"/>
      <c r="L901" s="223"/>
      <c r="M901" s="223"/>
      <c r="N901" s="223"/>
      <c r="O901" s="223"/>
      <c r="P901" s="223"/>
      <c r="Q901" s="223"/>
      <c r="R901" s="223"/>
      <c r="S901" s="223"/>
      <c r="T901" s="223"/>
      <c r="U901" s="223"/>
      <c r="V901" s="223"/>
      <c r="W901" s="223"/>
      <c r="X901" s="223"/>
      <c r="Y901" s="223"/>
      <c r="Z901" s="223"/>
      <c r="AA901" s="223"/>
      <c r="AB901" s="223"/>
    </row>
    <row r="902" spans="1:28" ht="15" thickBot="1" x14ac:dyDescent="0.25">
      <c r="A902" s="223"/>
      <c r="B902" s="227"/>
      <c r="C902" s="223"/>
      <c r="D902" s="227"/>
      <c r="E902" s="223"/>
      <c r="F902" s="223"/>
      <c r="G902" s="223"/>
      <c r="H902" s="225"/>
      <c r="I902" s="225"/>
      <c r="J902" s="223"/>
      <c r="K902" s="226"/>
      <c r="L902" s="223"/>
      <c r="M902" s="223"/>
      <c r="N902" s="223"/>
      <c r="O902" s="223"/>
      <c r="P902" s="223"/>
      <c r="Q902" s="223"/>
      <c r="R902" s="223"/>
      <c r="S902" s="223"/>
      <c r="T902" s="223"/>
      <c r="U902" s="223"/>
      <c r="V902" s="223"/>
      <c r="W902" s="223"/>
      <c r="X902" s="223"/>
      <c r="Y902" s="223"/>
      <c r="Z902" s="223"/>
      <c r="AA902" s="223"/>
      <c r="AB902" s="223"/>
    </row>
    <row r="903" spans="1:28" ht="15" thickBot="1" x14ac:dyDescent="0.25">
      <c r="A903" s="223"/>
      <c r="B903" s="227"/>
      <c r="C903" s="223"/>
      <c r="D903" s="227"/>
      <c r="E903" s="223"/>
      <c r="F903" s="223"/>
      <c r="G903" s="223"/>
      <c r="H903" s="225"/>
      <c r="I903" s="225"/>
      <c r="J903" s="223"/>
      <c r="K903" s="226"/>
      <c r="L903" s="223"/>
      <c r="M903" s="223"/>
      <c r="N903" s="223"/>
      <c r="O903" s="223"/>
      <c r="P903" s="223"/>
      <c r="Q903" s="223"/>
      <c r="R903" s="223"/>
      <c r="S903" s="223"/>
      <c r="T903" s="223"/>
      <c r="U903" s="223"/>
      <c r="V903" s="223"/>
      <c r="W903" s="223"/>
      <c r="X903" s="223"/>
      <c r="Y903" s="223"/>
      <c r="Z903" s="223"/>
      <c r="AA903" s="223"/>
      <c r="AB903" s="223"/>
    </row>
    <row r="904" spans="1:28" ht="15" thickBot="1" x14ac:dyDescent="0.25">
      <c r="A904" s="223"/>
      <c r="B904" s="227"/>
      <c r="C904" s="223"/>
      <c r="D904" s="227"/>
      <c r="E904" s="223"/>
      <c r="F904" s="223"/>
      <c r="G904" s="223"/>
      <c r="H904" s="225"/>
      <c r="I904" s="225"/>
      <c r="J904" s="223"/>
      <c r="K904" s="226"/>
      <c r="L904" s="223"/>
      <c r="M904" s="223"/>
      <c r="N904" s="223"/>
      <c r="O904" s="223"/>
      <c r="P904" s="223"/>
      <c r="Q904" s="223"/>
      <c r="R904" s="223"/>
      <c r="S904" s="223"/>
      <c r="T904" s="223"/>
      <c r="U904" s="223"/>
      <c r="V904" s="223"/>
      <c r="W904" s="223"/>
      <c r="X904" s="223"/>
      <c r="Y904" s="223"/>
      <c r="Z904" s="223"/>
      <c r="AA904" s="223"/>
      <c r="AB904" s="223"/>
    </row>
    <row r="905" spans="1:28" ht="15" thickBot="1" x14ac:dyDescent="0.25">
      <c r="A905" s="223"/>
      <c r="B905" s="227"/>
      <c r="C905" s="223"/>
      <c r="D905" s="227"/>
      <c r="E905" s="223"/>
      <c r="F905" s="223"/>
      <c r="G905" s="223"/>
      <c r="H905" s="225"/>
      <c r="I905" s="225"/>
      <c r="J905" s="223"/>
      <c r="K905" s="226"/>
      <c r="L905" s="223"/>
      <c r="M905" s="223"/>
      <c r="N905" s="223"/>
      <c r="O905" s="223"/>
      <c r="P905" s="223"/>
      <c r="Q905" s="223"/>
      <c r="R905" s="223"/>
      <c r="S905" s="223"/>
      <c r="T905" s="223"/>
      <c r="U905" s="223"/>
      <c r="V905" s="223"/>
      <c r="W905" s="223"/>
      <c r="X905" s="223"/>
      <c r="Y905" s="223"/>
      <c r="Z905" s="223"/>
      <c r="AA905" s="223"/>
      <c r="AB905" s="223"/>
    </row>
    <row r="906" spans="1:28" ht="15" thickBot="1" x14ac:dyDescent="0.25">
      <c r="A906" s="223"/>
      <c r="B906" s="227"/>
      <c r="C906" s="223"/>
      <c r="D906" s="227"/>
      <c r="E906" s="223"/>
      <c r="F906" s="223"/>
      <c r="G906" s="223"/>
      <c r="H906" s="225"/>
      <c r="I906" s="225"/>
      <c r="J906" s="223"/>
      <c r="K906" s="226"/>
      <c r="L906" s="223"/>
      <c r="M906" s="223"/>
      <c r="N906" s="223"/>
      <c r="O906" s="223"/>
      <c r="P906" s="223"/>
      <c r="Q906" s="223"/>
      <c r="R906" s="223"/>
      <c r="S906" s="223"/>
      <c r="T906" s="223"/>
      <c r="U906" s="223"/>
      <c r="V906" s="223"/>
      <c r="W906" s="223"/>
      <c r="X906" s="223"/>
      <c r="Y906" s="223"/>
      <c r="Z906" s="223"/>
      <c r="AA906" s="223"/>
      <c r="AB906" s="223"/>
    </row>
    <row r="907" spans="1:28" ht="15" thickBot="1" x14ac:dyDescent="0.25">
      <c r="A907" s="223"/>
      <c r="B907" s="227"/>
      <c r="C907" s="223"/>
      <c r="D907" s="227"/>
      <c r="E907" s="223"/>
      <c r="F907" s="223"/>
      <c r="G907" s="223"/>
      <c r="H907" s="225"/>
      <c r="I907" s="225"/>
      <c r="J907" s="223"/>
      <c r="K907" s="226"/>
      <c r="L907" s="223"/>
      <c r="M907" s="223"/>
      <c r="N907" s="223"/>
      <c r="O907" s="223"/>
      <c r="P907" s="223"/>
      <c r="Q907" s="223"/>
      <c r="R907" s="223"/>
      <c r="S907" s="223"/>
      <c r="T907" s="223"/>
      <c r="U907" s="223"/>
      <c r="V907" s="223"/>
      <c r="W907" s="223"/>
      <c r="X907" s="223"/>
      <c r="Y907" s="223"/>
      <c r="Z907" s="223"/>
      <c r="AA907" s="223"/>
      <c r="AB907" s="223"/>
    </row>
    <row r="908" spans="1:28" ht="15" thickBot="1" x14ac:dyDescent="0.25">
      <c r="A908" s="223"/>
      <c r="B908" s="227"/>
      <c r="C908" s="223"/>
      <c r="D908" s="227"/>
      <c r="E908" s="223"/>
      <c r="F908" s="223"/>
      <c r="G908" s="223"/>
      <c r="H908" s="225"/>
      <c r="I908" s="225"/>
      <c r="J908" s="223"/>
      <c r="K908" s="226"/>
      <c r="L908" s="223"/>
      <c r="M908" s="223"/>
      <c r="N908" s="223"/>
      <c r="O908" s="223"/>
      <c r="P908" s="223"/>
      <c r="Q908" s="223"/>
      <c r="R908" s="223"/>
      <c r="S908" s="223"/>
      <c r="T908" s="223"/>
      <c r="U908" s="223"/>
      <c r="V908" s="223"/>
      <c r="W908" s="223"/>
      <c r="X908" s="223"/>
      <c r="Y908" s="223"/>
      <c r="Z908" s="223"/>
      <c r="AA908" s="223"/>
      <c r="AB908" s="223"/>
    </row>
    <row r="909" spans="1:28" ht="15" thickBot="1" x14ac:dyDescent="0.25">
      <c r="A909" s="223"/>
      <c r="B909" s="227"/>
      <c r="C909" s="223"/>
      <c r="D909" s="227"/>
      <c r="E909" s="223"/>
      <c r="F909" s="223"/>
      <c r="G909" s="223"/>
      <c r="H909" s="225"/>
      <c r="I909" s="225"/>
      <c r="J909" s="223"/>
      <c r="K909" s="226"/>
      <c r="L909" s="223"/>
      <c r="M909" s="223"/>
      <c r="N909" s="223"/>
      <c r="O909" s="223"/>
      <c r="P909" s="223"/>
      <c r="Q909" s="223"/>
      <c r="R909" s="223"/>
      <c r="S909" s="223"/>
      <c r="T909" s="223"/>
      <c r="U909" s="223"/>
      <c r="V909" s="223"/>
      <c r="W909" s="223"/>
      <c r="X909" s="223"/>
      <c r="Y909" s="223"/>
      <c r="Z909" s="223"/>
      <c r="AA909" s="223"/>
      <c r="AB909" s="223"/>
    </row>
    <row r="910" spans="1:28" ht="15" thickBot="1" x14ac:dyDescent="0.25">
      <c r="A910" s="223"/>
      <c r="B910" s="227"/>
      <c r="C910" s="223"/>
      <c r="D910" s="227"/>
      <c r="E910" s="223"/>
      <c r="F910" s="223"/>
      <c r="G910" s="223"/>
      <c r="H910" s="225"/>
      <c r="I910" s="225"/>
      <c r="J910" s="223"/>
      <c r="K910" s="226"/>
      <c r="L910" s="223"/>
      <c r="M910" s="223"/>
      <c r="N910" s="223"/>
      <c r="O910" s="223"/>
      <c r="P910" s="223"/>
      <c r="Q910" s="223"/>
      <c r="R910" s="223"/>
      <c r="S910" s="223"/>
      <c r="T910" s="223"/>
      <c r="U910" s="223"/>
      <c r="V910" s="223"/>
      <c r="W910" s="223"/>
      <c r="X910" s="223"/>
      <c r="Y910" s="223"/>
      <c r="Z910" s="223"/>
      <c r="AA910" s="223"/>
      <c r="AB910" s="223"/>
    </row>
    <row r="911" spans="1:28" ht="15" thickBot="1" x14ac:dyDescent="0.25">
      <c r="A911" s="223"/>
      <c r="B911" s="227"/>
      <c r="C911" s="223"/>
      <c r="D911" s="227"/>
      <c r="E911" s="223"/>
      <c r="F911" s="223"/>
      <c r="G911" s="223"/>
      <c r="H911" s="225"/>
      <c r="I911" s="225"/>
      <c r="J911" s="223"/>
      <c r="K911" s="226"/>
      <c r="L911" s="223"/>
      <c r="M911" s="223"/>
      <c r="N911" s="223"/>
      <c r="O911" s="223"/>
      <c r="P911" s="223"/>
      <c r="Q911" s="223"/>
      <c r="R911" s="223"/>
      <c r="S911" s="223"/>
      <c r="T911" s="223"/>
      <c r="U911" s="223"/>
      <c r="V911" s="223"/>
      <c r="W911" s="223"/>
      <c r="X911" s="223"/>
      <c r="Y911" s="223"/>
      <c r="Z911" s="223"/>
      <c r="AA911" s="223"/>
      <c r="AB911" s="223"/>
    </row>
    <row r="912" spans="1:28" ht="15" thickBot="1" x14ac:dyDescent="0.25">
      <c r="A912" s="223"/>
      <c r="B912" s="227"/>
      <c r="C912" s="223"/>
      <c r="D912" s="227"/>
      <c r="E912" s="223"/>
      <c r="F912" s="223"/>
      <c r="G912" s="223"/>
      <c r="H912" s="225"/>
      <c r="I912" s="225"/>
      <c r="J912" s="223"/>
      <c r="K912" s="226"/>
      <c r="L912" s="223"/>
      <c r="M912" s="223"/>
      <c r="N912" s="223"/>
      <c r="O912" s="223"/>
      <c r="P912" s="223"/>
      <c r="Q912" s="223"/>
      <c r="R912" s="223"/>
      <c r="S912" s="223"/>
      <c r="T912" s="223"/>
      <c r="U912" s="223"/>
      <c r="V912" s="223"/>
      <c r="W912" s="223"/>
      <c r="X912" s="223"/>
      <c r="Y912" s="223"/>
      <c r="Z912" s="223"/>
      <c r="AA912" s="223"/>
      <c r="AB912" s="223"/>
    </row>
    <row r="913" spans="1:28" ht="15" thickBot="1" x14ac:dyDescent="0.25">
      <c r="A913" s="223"/>
      <c r="B913" s="227"/>
      <c r="C913" s="223"/>
      <c r="D913" s="227"/>
      <c r="E913" s="223"/>
      <c r="F913" s="223"/>
      <c r="G913" s="223"/>
      <c r="H913" s="225"/>
      <c r="I913" s="225"/>
      <c r="J913" s="223"/>
      <c r="K913" s="226"/>
      <c r="L913" s="223"/>
      <c r="M913" s="223"/>
      <c r="N913" s="223"/>
      <c r="O913" s="223"/>
      <c r="P913" s="223"/>
      <c r="Q913" s="223"/>
      <c r="R913" s="223"/>
      <c r="S913" s="223"/>
      <c r="T913" s="223"/>
      <c r="U913" s="223"/>
      <c r="V913" s="223"/>
      <c r="W913" s="223"/>
      <c r="X913" s="223"/>
      <c r="Y913" s="223"/>
      <c r="Z913" s="223"/>
      <c r="AA913" s="223"/>
      <c r="AB913" s="223"/>
    </row>
    <row r="914" spans="1:28" ht="15" thickBot="1" x14ac:dyDescent="0.25">
      <c r="A914" s="223"/>
      <c r="B914" s="227"/>
      <c r="C914" s="223"/>
      <c r="D914" s="227"/>
      <c r="E914" s="223"/>
      <c r="F914" s="223"/>
      <c r="G914" s="223"/>
      <c r="H914" s="225"/>
      <c r="I914" s="225"/>
      <c r="J914" s="223"/>
      <c r="K914" s="226"/>
      <c r="L914" s="223"/>
      <c r="M914" s="223"/>
      <c r="N914" s="223"/>
      <c r="O914" s="223"/>
      <c r="P914" s="223"/>
      <c r="Q914" s="223"/>
      <c r="R914" s="223"/>
      <c r="S914" s="223"/>
      <c r="T914" s="223"/>
      <c r="U914" s="223"/>
      <c r="V914" s="223"/>
      <c r="W914" s="223"/>
      <c r="X914" s="223"/>
      <c r="Y914" s="223"/>
      <c r="Z914" s="223"/>
      <c r="AA914" s="223"/>
      <c r="AB914" s="223"/>
    </row>
    <row r="915" spans="1:28" ht="15" thickBot="1" x14ac:dyDescent="0.25">
      <c r="A915" s="223"/>
      <c r="B915" s="227"/>
      <c r="C915" s="223"/>
      <c r="D915" s="227"/>
      <c r="E915" s="223"/>
      <c r="F915" s="223"/>
      <c r="G915" s="223"/>
      <c r="H915" s="225"/>
      <c r="I915" s="225"/>
      <c r="J915" s="223"/>
      <c r="K915" s="226"/>
      <c r="L915" s="223"/>
      <c r="M915" s="223"/>
      <c r="N915" s="223"/>
      <c r="O915" s="223"/>
      <c r="P915" s="223"/>
      <c r="Q915" s="223"/>
      <c r="R915" s="223"/>
      <c r="S915" s="223"/>
      <c r="T915" s="223"/>
      <c r="U915" s="223"/>
      <c r="V915" s="223"/>
      <c r="W915" s="223"/>
      <c r="X915" s="223"/>
      <c r="Y915" s="223"/>
      <c r="Z915" s="223"/>
      <c r="AA915" s="223"/>
      <c r="AB915" s="223"/>
    </row>
    <row r="916" spans="1:28" ht="15" thickBot="1" x14ac:dyDescent="0.25">
      <c r="A916" s="223"/>
      <c r="B916" s="227"/>
      <c r="C916" s="223"/>
      <c r="D916" s="227"/>
      <c r="E916" s="223"/>
      <c r="F916" s="223"/>
      <c r="G916" s="223"/>
      <c r="H916" s="225"/>
      <c r="I916" s="225"/>
      <c r="J916" s="223"/>
      <c r="K916" s="226"/>
      <c r="L916" s="223"/>
      <c r="M916" s="223"/>
      <c r="N916" s="223"/>
      <c r="O916" s="223"/>
      <c r="P916" s="223"/>
      <c r="Q916" s="223"/>
      <c r="R916" s="223"/>
      <c r="S916" s="223"/>
      <c r="T916" s="223"/>
      <c r="U916" s="223"/>
      <c r="V916" s="223"/>
      <c r="W916" s="223"/>
      <c r="X916" s="223"/>
      <c r="Y916" s="223"/>
      <c r="Z916" s="223"/>
      <c r="AA916" s="223"/>
      <c r="AB916" s="223"/>
    </row>
    <row r="917" spans="1:28" ht="15" thickBot="1" x14ac:dyDescent="0.25">
      <c r="A917" s="223"/>
      <c r="B917" s="227"/>
      <c r="C917" s="223"/>
      <c r="D917" s="227"/>
      <c r="E917" s="223"/>
      <c r="F917" s="223"/>
      <c r="G917" s="223"/>
      <c r="H917" s="225"/>
      <c r="I917" s="225"/>
      <c r="J917" s="223"/>
      <c r="K917" s="226"/>
      <c r="L917" s="223"/>
      <c r="M917" s="223"/>
      <c r="N917" s="223"/>
      <c r="O917" s="223"/>
      <c r="P917" s="223"/>
      <c r="Q917" s="223"/>
      <c r="R917" s="223"/>
      <c r="S917" s="223"/>
      <c r="T917" s="223"/>
      <c r="U917" s="223"/>
      <c r="V917" s="223"/>
      <c r="W917" s="223"/>
      <c r="X917" s="223"/>
      <c r="Y917" s="223"/>
      <c r="Z917" s="223"/>
      <c r="AA917" s="223"/>
      <c r="AB917" s="223"/>
    </row>
    <row r="918" spans="1:28" ht="15" thickBot="1" x14ac:dyDescent="0.25">
      <c r="A918" s="223"/>
      <c r="B918" s="227"/>
      <c r="C918" s="223"/>
      <c r="D918" s="227"/>
      <c r="E918" s="223"/>
      <c r="F918" s="223"/>
      <c r="G918" s="223"/>
      <c r="H918" s="225"/>
      <c r="I918" s="225"/>
      <c r="J918" s="223"/>
      <c r="K918" s="226"/>
      <c r="L918" s="223"/>
      <c r="M918" s="223"/>
      <c r="N918" s="223"/>
      <c r="O918" s="223"/>
      <c r="P918" s="223"/>
      <c r="Q918" s="223"/>
      <c r="R918" s="223"/>
      <c r="S918" s="223"/>
      <c r="T918" s="223"/>
      <c r="U918" s="223"/>
      <c r="V918" s="223"/>
      <c r="W918" s="223"/>
      <c r="X918" s="223"/>
      <c r="Y918" s="223"/>
      <c r="Z918" s="223"/>
      <c r="AA918" s="223"/>
      <c r="AB918" s="223"/>
    </row>
    <row r="919" spans="1:28" ht="15" thickBot="1" x14ac:dyDescent="0.25">
      <c r="A919" s="223"/>
      <c r="B919" s="227"/>
      <c r="C919" s="223"/>
      <c r="D919" s="227"/>
      <c r="E919" s="223"/>
      <c r="F919" s="223"/>
      <c r="G919" s="223"/>
      <c r="H919" s="225"/>
      <c r="I919" s="225"/>
      <c r="J919" s="223"/>
      <c r="K919" s="226"/>
      <c r="L919" s="223"/>
      <c r="M919" s="223"/>
      <c r="N919" s="223"/>
      <c r="O919" s="223"/>
      <c r="P919" s="223"/>
      <c r="Q919" s="223"/>
      <c r="R919" s="223"/>
      <c r="S919" s="223"/>
      <c r="T919" s="223"/>
      <c r="U919" s="223"/>
      <c r="V919" s="223"/>
      <c r="W919" s="223"/>
      <c r="X919" s="223"/>
      <c r="Y919" s="223"/>
      <c r="Z919" s="223"/>
      <c r="AA919" s="223"/>
      <c r="AB919" s="223"/>
    </row>
    <row r="920" spans="1:28" ht="15" thickBot="1" x14ac:dyDescent="0.25">
      <c r="A920" s="223"/>
      <c r="B920" s="227"/>
      <c r="C920" s="223"/>
      <c r="D920" s="227"/>
      <c r="E920" s="223"/>
      <c r="F920" s="223"/>
      <c r="G920" s="223"/>
      <c r="H920" s="225"/>
      <c r="I920" s="225"/>
      <c r="J920" s="223"/>
      <c r="K920" s="226"/>
      <c r="L920" s="223"/>
      <c r="M920" s="223"/>
      <c r="N920" s="223"/>
      <c r="O920" s="223"/>
      <c r="P920" s="223"/>
      <c r="Q920" s="223"/>
      <c r="R920" s="223"/>
      <c r="S920" s="223"/>
      <c r="T920" s="223"/>
      <c r="U920" s="223"/>
      <c r="V920" s="223"/>
      <c r="W920" s="223"/>
      <c r="X920" s="223"/>
      <c r="Y920" s="223"/>
      <c r="Z920" s="223"/>
      <c r="AA920" s="223"/>
      <c r="AB920" s="223"/>
    </row>
    <row r="921" spans="1:28" ht="15" thickBot="1" x14ac:dyDescent="0.25">
      <c r="A921" s="223"/>
      <c r="B921" s="227"/>
      <c r="C921" s="223"/>
      <c r="D921" s="227"/>
      <c r="E921" s="223"/>
      <c r="F921" s="223"/>
      <c r="G921" s="223"/>
      <c r="H921" s="225"/>
      <c r="I921" s="225"/>
      <c r="J921" s="223"/>
      <c r="K921" s="226"/>
      <c r="L921" s="223"/>
      <c r="M921" s="223"/>
      <c r="N921" s="223"/>
      <c r="O921" s="223"/>
      <c r="P921" s="223"/>
      <c r="Q921" s="223"/>
      <c r="R921" s="223"/>
      <c r="S921" s="223"/>
      <c r="T921" s="223"/>
      <c r="U921" s="223"/>
      <c r="V921" s="223"/>
      <c r="W921" s="223"/>
      <c r="X921" s="223"/>
      <c r="Y921" s="223"/>
      <c r="Z921" s="223"/>
      <c r="AA921" s="223"/>
      <c r="AB921" s="223"/>
    </row>
    <row r="922" spans="1:28" ht="15" thickBot="1" x14ac:dyDescent="0.25">
      <c r="A922" s="223"/>
      <c r="B922" s="227"/>
      <c r="C922" s="223"/>
      <c r="D922" s="227"/>
      <c r="E922" s="223"/>
      <c r="F922" s="223"/>
      <c r="G922" s="223"/>
      <c r="H922" s="225"/>
      <c r="I922" s="225"/>
      <c r="J922" s="223"/>
      <c r="K922" s="226"/>
      <c r="L922" s="223"/>
      <c r="M922" s="223"/>
      <c r="N922" s="223"/>
      <c r="O922" s="223"/>
      <c r="P922" s="223"/>
      <c r="Q922" s="223"/>
      <c r="R922" s="223"/>
      <c r="S922" s="223"/>
      <c r="T922" s="223"/>
      <c r="U922" s="223"/>
      <c r="V922" s="223"/>
      <c r="W922" s="223"/>
      <c r="X922" s="223"/>
      <c r="Y922" s="223"/>
      <c r="Z922" s="223"/>
      <c r="AA922" s="223"/>
      <c r="AB922" s="223"/>
    </row>
    <row r="923" spans="1:28" ht="15" thickBot="1" x14ac:dyDescent="0.25">
      <c r="A923" s="223"/>
      <c r="B923" s="227"/>
      <c r="C923" s="223"/>
      <c r="D923" s="227"/>
      <c r="E923" s="223"/>
      <c r="F923" s="223"/>
      <c r="G923" s="223"/>
      <c r="H923" s="225"/>
      <c r="I923" s="225"/>
      <c r="J923" s="223"/>
      <c r="K923" s="226"/>
      <c r="L923" s="223"/>
      <c r="M923" s="223"/>
      <c r="N923" s="223"/>
      <c r="O923" s="223"/>
      <c r="P923" s="223"/>
      <c r="Q923" s="223"/>
      <c r="R923" s="223"/>
      <c r="S923" s="223"/>
      <c r="T923" s="223"/>
      <c r="U923" s="223"/>
      <c r="V923" s="223"/>
      <c r="W923" s="223"/>
      <c r="X923" s="223"/>
      <c r="Y923" s="223"/>
      <c r="Z923" s="223"/>
      <c r="AA923" s="223"/>
      <c r="AB923" s="223"/>
    </row>
    <row r="924" spans="1:28" ht="15" thickBot="1" x14ac:dyDescent="0.25">
      <c r="A924" s="223"/>
      <c r="B924" s="227"/>
      <c r="C924" s="223"/>
      <c r="D924" s="227"/>
      <c r="E924" s="223"/>
      <c r="F924" s="223"/>
      <c r="G924" s="223"/>
      <c r="H924" s="225"/>
      <c r="I924" s="225"/>
      <c r="J924" s="223"/>
      <c r="K924" s="226"/>
      <c r="L924" s="223"/>
      <c r="M924" s="223"/>
      <c r="N924" s="223"/>
      <c r="O924" s="223"/>
      <c r="P924" s="223"/>
      <c r="Q924" s="223"/>
      <c r="R924" s="223"/>
      <c r="S924" s="223"/>
      <c r="T924" s="223"/>
      <c r="U924" s="223"/>
      <c r="V924" s="223"/>
      <c r="W924" s="223"/>
      <c r="X924" s="223"/>
      <c r="Y924" s="223"/>
      <c r="Z924" s="223"/>
      <c r="AA924" s="223"/>
      <c r="AB924" s="223"/>
    </row>
    <row r="925" spans="1:28" ht="15" thickBot="1" x14ac:dyDescent="0.25">
      <c r="A925" s="223"/>
      <c r="B925" s="227"/>
      <c r="C925" s="223"/>
      <c r="D925" s="227"/>
      <c r="E925" s="223"/>
      <c r="F925" s="223"/>
      <c r="G925" s="223"/>
      <c r="H925" s="225"/>
      <c r="I925" s="225"/>
      <c r="J925" s="223"/>
      <c r="K925" s="226"/>
      <c r="L925" s="223"/>
      <c r="M925" s="223"/>
      <c r="N925" s="223"/>
      <c r="O925" s="223"/>
      <c r="P925" s="223"/>
      <c r="Q925" s="223"/>
      <c r="R925" s="223"/>
      <c r="S925" s="223"/>
      <c r="T925" s="223"/>
      <c r="U925" s="223"/>
      <c r="V925" s="223"/>
      <c r="W925" s="223"/>
      <c r="X925" s="223"/>
      <c r="Y925" s="223"/>
      <c r="Z925" s="223"/>
      <c r="AA925" s="223"/>
      <c r="AB925" s="223"/>
    </row>
    <row r="926" spans="1:28" ht="15" thickBot="1" x14ac:dyDescent="0.25">
      <c r="A926" s="223"/>
      <c r="B926" s="227"/>
      <c r="C926" s="223"/>
      <c r="D926" s="227"/>
      <c r="E926" s="223"/>
      <c r="F926" s="223"/>
      <c r="G926" s="223"/>
      <c r="H926" s="225"/>
      <c r="I926" s="225"/>
      <c r="J926" s="223"/>
      <c r="K926" s="226"/>
      <c r="L926" s="223"/>
      <c r="M926" s="223"/>
      <c r="N926" s="223"/>
      <c r="O926" s="223"/>
      <c r="P926" s="223"/>
      <c r="Q926" s="223"/>
      <c r="R926" s="223"/>
      <c r="S926" s="223"/>
      <c r="T926" s="223"/>
      <c r="U926" s="223"/>
      <c r="V926" s="223"/>
      <c r="W926" s="223"/>
      <c r="X926" s="223"/>
      <c r="Y926" s="223"/>
      <c r="Z926" s="223"/>
      <c r="AA926" s="223"/>
      <c r="AB926" s="223"/>
    </row>
    <row r="927" spans="1:28" ht="15" thickBot="1" x14ac:dyDescent="0.25">
      <c r="A927" s="223"/>
      <c r="B927" s="227"/>
      <c r="C927" s="223"/>
      <c r="D927" s="227"/>
      <c r="E927" s="223"/>
      <c r="F927" s="223"/>
      <c r="G927" s="223"/>
      <c r="H927" s="225"/>
      <c r="I927" s="225"/>
      <c r="J927" s="223"/>
      <c r="K927" s="226"/>
      <c r="L927" s="223"/>
      <c r="M927" s="223"/>
      <c r="N927" s="223"/>
      <c r="O927" s="223"/>
      <c r="P927" s="223"/>
      <c r="Q927" s="223"/>
      <c r="R927" s="223"/>
      <c r="S927" s="223"/>
      <c r="T927" s="223"/>
      <c r="U927" s="223"/>
      <c r="V927" s="223"/>
      <c r="W927" s="223"/>
      <c r="X927" s="223"/>
      <c r="Y927" s="223"/>
      <c r="Z927" s="223"/>
      <c r="AA927" s="223"/>
      <c r="AB927" s="223"/>
    </row>
    <row r="928" spans="1:28" ht="15" thickBot="1" x14ac:dyDescent="0.25">
      <c r="A928" s="223"/>
      <c r="B928" s="227"/>
      <c r="C928" s="223"/>
      <c r="D928" s="227"/>
      <c r="E928" s="223"/>
      <c r="F928" s="223"/>
      <c r="G928" s="223"/>
      <c r="H928" s="225"/>
      <c r="I928" s="225"/>
      <c r="J928" s="223"/>
      <c r="K928" s="226"/>
      <c r="L928" s="223"/>
      <c r="M928" s="223"/>
      <c r="N928" s="223"/>
      <c r="O928" s="223"/>
      <c r="P928" s="223"/>
      <c r="Q928" s="223"/>
      <c r="R928" s="223"/>
      <c r="S928" s="223"/>
      <c r="T928" s="223"/>
      <c r="U928" s="223"/>
      <c r="V928" s="223"/>
      <c r="W928" s="223"/>
      <c r="X928" s="223"/>
      <c r="Y928" s="223"/>
      <c r="Z928" s="223"/>
      <c r="AA928" s="223"/>
      <c r="AB928" s="223"/>
    </row>
    <row r="929" spans="1:28" ht="15" thickBot="1" x14ac:dyDescent="0.25">
      <c r="A929" s="223"/>
      <c r="B929" s="227"/>
      <c r="C929" s="223"/>
      <c r="D929" s="227"/>
      <c r="E929" s="223"/>
      <c r="F929" s="223"/>
      <c r="G929" s="223"/>
      <c r="H929" s="225"/>
      <c r="I929" s="225"/>
      <c r="J929" s="223"/>
      <c r="K929" s="226"/>
      <c r="L929" s="223"/>
      <c r="M929" s="223"/>
      <c r="N929" s="223"/>
      <c r="O929" s="223"/>
      <c r="P929" s="223"/>
      <c r="Q929" s="223"/>
      <c r="R929" s="223"/>
      <c r="S929" s="223"/>
      <c r="T929" s="223"/>
      <c r="U929" s="223"/>
      <c r="V929" s="223"/>
      <c r="W929" s="223"/>
      <c r="X929" s="223"/>
      <c r="Y929" s="223"/>
      <c r="Z929" s="223"/>
      <c r="AA929" s="223"/>
      <c r="AB929" s="223"/>
    </row>
    <row r="930" spans="1:28" ht="15" thickBot="1" x14ac:dyDescent="0.25">
      <c r="A930" s="223"/>
      <c r="B930" s="227"/>
      <c r="C930" s="223"/>
      <c r="D930" s="227"/>
      <c r="E930" s="223"/>
      <c r="F930" s="223"/>
      <c r="G930" s="223"/>
      <c r="H930" s="225"/>
      <c r="I930" s="225"/>
      <c r="J930" s="223"/>
      <c r="K930" s="226"/>
      <c r="L930" s="223"/>
      <c r="M930" s="223"/>
      <c r="N930" s="223"/>
      <c r="O930" s="223"/>
      <c r="P930" s="223"/>
      <c r="Q930" s="223"/>
      <c r="R930" s="223"/>
      <c r="S930" s="223"/>
      <c r="T930" s="223"/>
      <c r="U930" s="223"/>
      <c r="V930" s="223"/>
      <c r="W930" s="223"/>
      <c r="X930" s="223"/>
      <c r="Y930" s="223"/>
      <c r="Z930" s="223"/>
      <c r="AA930" s="223"/>
      <c r="AB930" s="223"/>
    </row>
    <row r="931" spans="1:28" ht="15" thickBot="1" x14ac:dyDescent="0.25">
      <c r="A931" s="223"/>
      <c r="B931" s="227"/>
      <c r="C931" s="223"/>
      <c r="D931" s="227"/>
      <c r="E931" s="223"/>
      <c r="F931" s="223"/>
      <c r="G931" s="223"/>
      <c r="H931" s="225"/>
      <c r="I931" s="225"/>
      <c r="J931" s="223"/>
      <c r="K931" s="226"/>
      <c r="L931" s="223"/>
      <c r="M931" s="223"/>
      <c r="N931" s="223"/>
      <c r="O931" s="223"/>
      <c r="P931" s="223"/>
      <c r="Q931" s="223"/>
      <c r="R931" s="223"/>
      <c r="S931" s="223"/>
      <c r="T931" s="223"/>
      <c r="U931" s="223"/>
      <c r="V931" s="223"/>
      <c r="W931" s="223"/>
      <c r="X931" s="223"/>
      <c r="Y931" s="223"/>
      <c r="Z931" s="223"/>
      <c r="AA931" s="223"/>
      <c r="AB931" s="223"/>
    </row>
    <row r="932" spans="1:28" ht="15" thickBot="1" x14ac:dyDescent="0.25">
      <c r="A932" s="223"/>
      <c r="B932" s="227"/>
      <c r="C932" s="223"/>
      <c r="D932" s="227"/>
      <c r="E932" s="223"/>
      <c r="F932" s="223"/>
      <c r="G932" s="223"/>
      <c r="H932" s="225"/>
      <c r="I932" s="225"/>
      <c r="J932" s="223"/>
      <c r="K932" s="226"/>
      <c r="L932" s="223"/>
      <c r="M932" s="223"/>
      <c r="N932" s="223"/>
      <c r="O932" s="223"/>
      <c r="P932" s="223"/>
      <c r="Q932" s="223"/>
      <c r="R932" s="223"/>
      <c r="S932" s="223"/>
      <c r="T932" s="223"/>
      <c r="U932" s="223"/>
      <c r="V932" s="223"/>
      <c r="W932" s="223"/>
      <c r="X932" s="223"/>
      <c r="Y932" s="223"/>
      <c r="Z932" s="223"/>
      <c r="AA932" s="223"/>
      <c r="AB932" s="223"/>
    </row>
    <row r="933" spans="1:28" ht="15" thickBot="1" x14ac:dyDescent="0.25">
      <c r="A933" s="223"/>
      <c r="B933" s="227"/>
      <c r="C933" s="223"/>
      <c r="D933" s="227"/>
      <c r="E933" s="223"/>
      <c r="F933" s="223"/>
      <c r="G933" s="223"/>
      <c r="H933" s="225"/>
      <c r="I933" s="225"/>
      <c r="J933" s="223"/>
      <c r="K933" s="226"/>
      <c r="L933" s="223"/>
      <c r="M933" s="223"/>
      <c r="N933" s="223"/>
      <c r="O933" s="223"/>
      <c r="P933" s="223"/>
      <c r="Q933" s="223"/>
      <c r="R933" s="223"/>
      <c r="S933" s="223"/>
      <c r="T933" s="223"/>
      <c r="U933" s="223"/>
      <c r="V933" s="223"/>
      <c r="W933" s="223"/>
      <c r="X933" s="223"/>
      <c r="Y933" s="223"/>
      <c r="Z933" s="223"/>
      <c r="AA933" s="223"/>
      <c r="AB933" s="223"/>
    </row>
    <row r="934" spans="1:28" ht="15" thickBot="1" x14ac:dyDescent="0.25">
      <c r="A934" s="223"/>
      <c r="B934" s="227"/>
      <c r="C934" s="223"/>
      <c r="D934" s="227"/>
      <c r="E934" s="223"/>
      <c r="F934" s="223"/>
      <c r="G934" s="223"/>
      <c r="H934" s="225"/>
      <c r="I934" s="225"/>
      <c r="J934" s="223"/>
      <c r="K934" s="226"/>
      <c r="L934" s="223"/>
      <c r="M934" s="223"/>
      <c r="N934" s="223"/>
      <c r="O934" s="223"/>
      <c r="P934" s="223"/>
      <c r="Q934" s="223"/>
      <c r="R934" s="223"/>
      <c r="S934" s="223"/>
      <c r="T934" s="223"/>
      <c r="U934" s="223"/>
      <c r="V934" s="223"/>
      <c r="W934" s="223"/>
      <c r="X934" s="223"/>
      <c r="Y934" s="223"/>
      <c r="Z934" s="223"/>
      <c r="AA934" s="223"/>
      <c r="AB934" s="223"/>
    </row>
    <row r="935" spans="1:28" ht="15" thickBot="1" x14ac:dyDescent="0.25">
      <c r="A935" s="223"/>
      <c r="B935" s="227"/>
      <c r="C935" s="223"/>
      <c r="D935" s="227"/>
      <c r="E935" s="223"/>
      <c r="F935" s="223"/>
      <c r="G935" s="223"/>
      <c r="H935" s="225"/>
      <c r="I935" s="225"/>
      <c r="J935" s="223"/>
      <c r="K935" s="226"/>
      <c r="L935" s="223"/>
      <c r="M935" s="223"/>
      <c r="N935" s="223"/>
      <c r="O935" s="223"/>
      <c r="P935" s="223"/>
      <c r="Q935" s="223"/>
      <c r="R935" s="223"/>
      <c r="S935" s="223"/>
      <c r="T935" s="223"/>
      <c r="U935" s="223"/>
      <c r="V935" s="223"/>
      <c r="W935" s="223"/>
      <c r="X935" s="223"/>
      <c r="Y935" s="223"/>
      <c r="Z935" s="223"/>
      <c r="AA935" s="223"/>
      <c r="AB935" s="223"/>
    </row>
    <row r="936" spans="1:28" ht="15" thickBot="1" x14ac:dyDescent="0.25">
      <c r="A936" s="223"/>
      <c r="B936" s="227"/>
      <c r="C936" s="223"/>
      <c r="D936" s="227"/>
      <c r="E936" s="223"/>
      <c r="F936" s="223"/>
      <c r="G936" s="223"/>
      <c r="H936" s="225"/>
      <c r="I936" s="225"/>
      <c r="J936" s="223"/>
      <c r="K936" s="226"/>
      <c r="L936" s="223"/>
      <c r="M936" s="223"/>
      <c r="N936" s="223"/>
      <c r="O936" s="223"/>
      <c r="P936" s="223"/>
      <c r="Q936" s="223"/>
      <c r="R936" s="223"/>
      <c r="S936" s="223"/>
      <c r="T936" s="223"/>
      <c r="U936" s="223"/>
      <c r="V936" s="223"/>
      <c r="W936" s="223"/>
      <c r="X936" s="223"/>
      <c r="Y936" s="223"/>
      <c r="Z936" s="223"/>
      <c r="AA936" s="223"/>
      <c r="AB936" s="223"/>
    </row>
    <row r="937" spans="1:28" ht="15" thickBot="1" x14ac:dyDescent="0.25">
      <c r="A937" s="223"/>
      <c r="B937" s="227"/>
      <c r="C937" s="223"/>
      <c r="D937" s="227"/>
      <c r="E937" s="223"/>
      <c r="F937" s="223"/>
      <c r="G937" s="223"/>
      <c r="H937" s="225"/>
      <c r="I937" s="225"/>
      <c r="J937" s="223"/>
      <c r="K937" s="226"/>
      <c r="L937" s="223"/>
      <c r="M937" s="223"/>
      <c r="N937" s="223"/>
      <c r="O937" s="223"/>
      <c r="P937" s="223"/>
      <c r="Q937" s="223"/>
      <c r="R937" s="223"/>
      <c r="S937" s="223"/>
      <c r="T937" s="223"/>
      <c r="U937" s="223"/>
      <c r="V937" s="223"/>
      <c r="W937" s="223"/>
      <c r="X937" s="223"/>
      <c r="Y937" s="223"/>
      <c r="Z937" s="223"/>
      <c r="AA937" s="223"/>
      <c r="AB937" s="223"/>
    </row>
    <row r="938" spans="1:28" ht="15" thickBot="1" x14ac:dyDescent="0.25">
      <c r="A938" s="223"/>
      <c r="B938" s="227"/>
      <c r="C938" s="223"/>
      <c r="D938" s="227"/>
      <c r="E938" s="223"/>
      <c r="F938" s="223"/>
      <c r="G938" s="223"/>
      <c r="H938" s="225"/>
      <c r="I938" s="225"/>
      <c r="J938" s="223"/>
      <c r="K938" s="226"/>
      <c r="L938" s="223"/>
      <c r="M938" s="223"/>
      <c r="N938" s="223"/>
      <c r="O938" s="223"/>
      <c r="P938" s="223"/>
      <c r="Q938" s="223"/>
      <c r="R938" s="223"/>
      <c r="S938" s="223"/>
      <c r="T938" s="223"/>
      <c r="U938" s="223"/>
      <c r="V938" s="223"/>
      <c r="W938" s="223"/>
      <c r="X938" s="223"/>
      <c r="Y938" s="223"/>
      <c r="Z938" s="223"/>
      <c r="AA938" s="223"/>
      <c r="AB938" s="223"/>
    </row>
    <row r="939" spans="1:28" ht="15" thickBot="1" x14ac:dyDescent="0.25">
      <c r="A939" s="223"/>
      <c r="B939" s="227"/>
      <c r="C939" s="223"/>
      <c r="D939" s="227"/>
      <c r="E939" s="223"/>
      <c r="F939" s="223"/>
      <c r="G939" s="223"/>
      <c r="H939" s="225"/>
      <c r="I939" s="225"/>
      <c r="J939" s="223"/>
      <c r="K939" s="226"/>
      <c r="L939" s="223"/>
      <c r="M939" s="223"/>
      <c r="N939" s="223"/>
      <c r="O939" s="223"/>
      <c r="P939" s="223"/>
      <c r="Q939" s="223"/>
      <c r="R939" s="223"/>
      <c r="S939" s="223"/>
      <c r="T939" s="223"/>
      <c r="U939" s="223"/>
      <c r="V939" s="223"/>
      <c r="W939" s="223"/>
      <c r="X939" s="223"/>
      <c r="Y939" s="223"/>
      <c r="Z939" s="223"/>
      <c r="AA939" s="223"/>
      <c r="AB939" s="223"/>
    </row>
    <row r="940" spans="1:28" ht="15" thickBot="1" x14ac:dyDescent="0.25">
      <c r="A940" s="223"/>
      <c r="B940" s="227"/>
      <c r="C940" s="223"/>
      <c r="D940" s="227"/>
      <c r="E940" s="223"/>
      <c r="F940" s="223"/>
      <c r="G940" s="223"/>
      <c r="H940" s="225"/>
      <c r="I940" s="225"/>
      <c r="J940" s="223"/>
      <c r="K940" s="226"/>
      <c r="L940" s="223"/>
      <c r="M940" s="223"/>
      <c r="N940" s="223"/>
      <c r="O940" s="223"/>
      <c r="P940" s="223"/>
      <c r="Q940" s="223"/>
      <c r="R940" s="223"/>
      <c r="S940" s="223"/>
      <c r="T940" s="223"/>
      <c r="U940" s="223"/>
      <c r="V940" s="223"/>
      <c r="W940" s="223"/>
      <c r="X940" s="223"/>
      <c r="Y940" s="223"/>
      <c r="Z940" s="223"/>
      <c r="AA940" s="223"/>
      <c r="AB940" s="223"/>
    </row>
    <row r="941" spans="1:28" ht="15" thickBot="1" x14ac:dyDescent="0.25">
      <c r="A941" s="223"/>
      <c r="B941" s="227"/>
      <c r="C941" s="223"/>
      <c r="D941" s="227"/>
      <c r="E941" s="223"/>
      <c r="F941" s="223"/>
      <c r="G941" s="223"/>
      <c r="H941" s="225"/>
      <c r="I941" s="225"/>
      <c r="J941" s="223"/>
      <c r="K941" s="226"/>
      <c r="L941" s="223"/>
      <c r="M941" s="223"/>
      <c r="N941" s="223"/>
      <c r="O941" s="223"/>
      <c r="P941" s="223"/>
      <c r="Q941" s="223"/>
      <c r="R941" s="223"/>
      <c r="S941" s="223"/>
      <c r="T941" s="223"/>
      <c r="U941" s="223"/>
      <c r="V941" s="223"/>
      <c r="W941" s="223"/>
      <c r="X941" s="223"/>
      <c r="Y941" s="223"/>
      <c r="Z941" s="223"/>
      <c r="AA941" s="223"/>
      <c r="AB941" s="223"/>
    </row>
    <row r="942" spans="1:28" ht="15" thickBot="1" x14ac:dyDescent="0.25">
      <c r="A942" s="223"/>
      <c r="B942" s="227"/>
      <c r="C942" s="223"/>
      <c r="D942" s="227"/>
      <c r="E942" s="223"/>
      <c r="F942" s="223"/>
      <c r="G942" s="223"/>
      <c r="H942" s="225"/>
      <c r="I942" s="225"/>
      <c r="J942" s="223"/>
      <c r="K942" s="226"/>
      <c r="L942" s="223"/>
      <c r="M942" s="223"/>
      <c r="N942" s="223"/>
      <c r="O942" s="223"/>
      <c r="P942" s="223"/>
      <c r="Q942" s="223"/>
      <c r="R942" s="223"/>
      <c r="S942" s="223"/>
      <c r="T942" s="223"/>
      <c r="U942" s="223"/>
      <c r="V942" s="223"/>
      <c r="W942" s="223"/>
      <c r="X942" s="223"/>
      <c r="Y942" s="223"/>
      <c r="Z942" s="223"/>
      <c r="AA942" s="223"/>
      <c r="AB942" s="223"/>
    </row>
    <row r="943" spans="1:28" ht="15" thickBot="1" x14ac:dyDescent="0.25">
      <c r="A943" s="223"/>
      <c r="B943" s="227"/>
      <c r="C943" s="223"/>
      <c r="D943" s="227"/>
      <c r="E943" s="223"/>
      <c r="F943" s="223"/>
      <c r="G943" s="223"/>
      <c r="H943" s="225"/>
      <c r="I943" s="225"/>
      <c r="J943" s="223"/>
      <c r="K943" s="226"/>
      <c r="L943" s="223"/>
      <c r="M943" s="223"/>
      <c r="N943" s="223"/>
      <c r="O943" s="223"/>
      <c r="P943" s="223"/>
      <c r="Q943" s="223"/>
      <c r="R943" s="223"/>
      <c r="S943" s="223"/>
      <c r="T943" s="223"/>
      <c r="U943" s="223"/>
      <c r="V943" s="223"/>
      <c r="W943" s="223"/>
      <c r="X943" s="223"/>
      <c r="Y943" s="223"/>
      <c r="Z943" s="223"/>
      <c r="AA943" s="223"/>
      <c r="AB943" s="223"/>
    </row>
    <row r="944" spans="1:28" ht="15" thickBot="1" x14ac:dyDescent="0.25">
      <c r="A944" s="223"/>
      <c r="B944" s="227"/>
      <c r="C944" s="223"/>
      <c r="D944" s="227"/>
      <c r="E944" s="223"/>
      <c r="F944" s="223"/>
      <c r="G944" s="223"/>
      <c r="H944" s="225"/>
      <c r="I944" s="225"/>
      <c r="J944" s="223"/>
      <c r="K944" s="226"/>
      <c r="L944" s="223"/>
      <c r="M944" s="223"/>
      <c r="N944" s="223"/>
      <c r="O944" s="223"/>
      <c r="P944" s="223"/>
      <c r="Q944" s="223"/>
      <c r="R944" s="223"/>
      <c r="S944" s="223"/>
      <c r="T944" s="223"/>
      <c r="U944" s="223"/>
      <c r="V944" s="223"/>
      <c r="W944" s="223"/>
      <c r="X944" s="223"/>
      <c r="Y944" s="223"/>
      <c r="Z944" s="223"/>
      <c r="AA944" s="223"/>
      <c r="AB944" s="223"/>
    </row>
    <row r="945" spans="1:28" ht="15" thickBot="1" x14ac:dyDescent="0.25">
      <c r="A945" s="223"/>
      <c r="B945" s="227"/>
      <c r="C945" s="223"/>
      <c r="D945" s="227"/>
      <c r="E945" s="223"/>
      <c r="F945" s="223"/>
      <c r="G945" s="223"/>
      <c r="H945" s="225"/>
      <c r="I945" s="225"/>
      <c r="J945" s="223"/>
      <c r="K945" s="226"/>
      <c r="L945" s="223"/>
      <c r="M945" s="223"/>
      <c r="N945" s="223"/>
      <c r="O945" s="223"/>
      <c r="P945" s="223"/>
      <c r="Q945" s="223"/>
      <c r="R945" s="223"/>
      <c r="S945" s="223"/>
      <c r="T945" s="223"/>
      <c r="U945" s="223"/>
      <c r="V945" s="223"/>
      <c r="W945" s="223"/>
      <c r="X945" s="223"/>
      <c r="Y945" s="223"/>
      <c r="Z945" s="223"/>
      <c r="AA945" s="223"/>
      <c r="AB945" s="223"/>
    </row>
    <row r="946" spans="1:28" ht="15" thickBot="1" x14ac:dyDescent="0.25">
      <c r="A946" s="223"/>
      <c r="B946" s="227"/>
      <c r="C946" s="223"/>
      <c r="D946" s="227"/>
      <c r="E946" s="223"/>
      <c r="F946" s="223"/>
      <c r="G946" s="223"/>
      <c r="H946" s="225"/>
      <c r="I946" s="225"/>
      <c r="J946" s="223"/>
      <c r="K946" s="226"/>
      <c r="L946" s="223"/>
      <c r="M946" s="223"/>
      <c r="N946" s="223"/>
      <c r="O946" s="223"/>
      <c r="P946" s="223"/>
      <c r="Q946" s="223"/>
      <c r="R946" s="223"/>
      <c r="S946" s="223"/>
      <c r="T946" s="223"/>
      <c r="U946" s="223"/>
      <c r="V946" s="223"/>
      <c r="W946" s="223"/>
      <c r="X946" s="223"/>
      <c r="Y946" s="223"/>
      <c r="Z946" s="223"/>
      <c r="AA946" s="223"/>
      <c r="AB946" s="223"/>
    </row>
    <row r="947" spans="1:28" ht="15" thickBot="1" x14ac:dyDescent="0.25">
      <c r="A947" s="223"/>
      <c r="B947" s="227"/>
      <c r="C947" s="223"/>
      <c r="D947" s="227"/>
      <c r="E947" s="223"/>
      <c r="F947" s="223"/>
      <c r="G947" s="223"/>
      <c r="H947" s="225"/>
      <c r="I947" s="225"/>
      <c r="J947" s="223"/>
      <c r="K947" s="226"/>
      <c r="L947" s="223"/>
      <c r="M947" s="223"/>
      <c r="N947" s="223"/>
      <c r="O947" s="223"/>
      <c r="P947" s="223"/>
      <c r="Q947" s="223"/>
      <c r="R947" s="223"/>
      <c r="S947" s="223"/>
      <c r="T947" s="223"/>
      <c r="U947" s="223"/>
      <c r="V947" s="223"/>
      <c r="W947" s="223"/>
      <c r="X947" s="223"/>
      <c r="Y947" s="223"/>
      <c r="Z947" s="223"/>
      <c r="AA947" s="223"/>
      <c r="AB947" s="223"/>
    </row>
    <row r="948" spans="1:28" ht="15" thickBot="1" x14ac:dyDescent="0.25">
      <c r="A948" s="223"/>
      <c r="B948" s="227"/>
      <c r="C948" s="223"/>
      <c r="D948" s="227"/>
      <c r="E948" s="223"/>
      <c r="F948" s="223"/>
      <c r="G948" s="223"/>
      <c r="H948" s="225"/>
      <c r="I948" s="225"/>
      <c r="J948" s="223"/>
      <c r="K948" s="226"/>
      <c r="L948" s="223"/>
      <c r="M948" s="223"/>
      <c r="N948" s="223"/>
      <c r="O948" s="223"/>
      <c r="P948" s="223"/>
      <c r="Q948" s="223"/>
      <c r="R948" s="223"/>
      <c r="S948" s="223"/>
      <c r="T948" s="223"/>
      <c r="U948" s="223"/>
      <c r="V948" s="223"/>
      <c r="W948" s="223"/>
      <c r="X948" s="223"/>
      <c r="Y948" s="223"/>
      <c r="Z948" s="223"/>
      <c r="AA948" s="223"/>
      <c r="AB948" s="223"/>
    </row>
    <row r="949" spans="1:28" ht="15" thickBot="1" x14ac:dyDescent="0.25">
      <c r="A949" s="223"/>
      <c r="B949" s="227"/>
      <c r="C949" s="223"/>
      <c r="D949" s="227"/>
      <c r="E949" s="223"/>
      <c r="F949" s="223"/>
      <c r="G949" s="223"/>
      <c r="H949" s="225"/>
      <c r="I949" s="225"/>
      <c r="J949" s="223"/>
      <c r="K949" s="226"/>
      <c r="L949" s="223"/>
      <c r="M949" s="223"/>
      <c r="N949" s="223"/>
      <c r="O949" s="223"/>
      <c r="P949" s="223"/>
      <c r="Q949" s="223"/>
      <c r="R949" s="223"/>
      <c r="S949" s="223"/>
      <c r="T949" s="223"/>
      <c r="U949" s="223"/>
      <c r="V949" s="223"/>
      <c r="W949" s="223"/>
      <c r="X949" s="223"/>
      <c r="Y949" s="223"/>
      <c r="Z949" s="223"/>
      <c r="AA949" s="223"/>
      <c r="AB949" s="223"/>
    </row>
    <row r="950" spans="1:28" ht="15" thickBot="1" x14ac:dyDescent="0.25">
      <c r="A950" s="223"/>
      <c r="B950" s="227"/>
      <c r="C950" s="223"/>
      <c r="D950" s="227"/>
      <c r="E950" s="223"/>
      <c r="F950" s="223"/>
      <c r="G950" s="223"/>
      <c r="H950" s="225"/>
      <c r="I950" s="225"/>
      <c r="J950" s="223"/>
      <c r="K950" s="226"/>
      <c r="L950" s="223"/>
      <c r="M950" s="223"/>
      <c r="N950" s="223"/>
      <c r="O950" s="223"/>
      <c r="P950" s="223"/>
      <c r="Q950" s="223"/>
      <c r="R950" s="223"/>
      <c r="S950" s="223"/>
      <c r="T950" s="223"/>
      <c r="U950" s="223"/>
      <c r="V950" s="223"/>
      <c r="W950" s="223"/>
      <c r="X950" s="223"/>
      <c r="Y950" s="223"/>
      <c r="Z950" s="223"/>
      <c r="AA950" s="223"/>
      <c r="AB950" s="223"/>
    </row>
    <row r="951" spans="1:28" ht="15" thickBot="1" x14ac:dyDescent="0.25">
      <c r="A951" s="223"/>
      <c r="B951" s="227"/>
      <c r="C951" s="223"/>
      <c r="D951" s="227"/>
      <c r="E951" s="223"/>
      <c r="F951" s="223"/>
      <c r="G951" s="223"/>
      <c r="H951" s="225"/>
      <c r="I951" s="225"/>
      <c r="J951" s="223"/>
      <c r="K951" s="226"/>
      <c r="L951" s="223"/>
      <c r="M951" s="223"/>
      <c r="N951" s="223"/>
      <c r="O951" s="223"/>
      <c r="P951" s="223"/>
      <c r="Q951" s="223"/>
      <c r="R951" s="223"/>
      <c r="S951" s="223"/>
      <c r="T951" s="223"/>
      <c r="U951" s="223"/>
      <c r="V951" s="223"/>
      <c r="W951" s="223"/>
      <c r="X951" s="223"/>
      <c r="Y951" s="223"/>
      <c r="Z951" s="223"/>
      <c r="AA951" s="223"/>
      <c r="AB951" s="223"/>
    </row>
    <row r="952" spans="1:28" ht="15" thickBot="1" x14ac:dyDescent="0.25">
      <c r="A952" s="223"/>
      <c r="B952" s="227"/>
      <c r="C952" s="223"/>
      <c r="D952" s="227"/>
      <c r="E952" s="223"/>
      <c r="F952" s="223"/>
      <c r="G952" s="223"/>
      <c r="H952" s="225"/>
      <c r="I952" s="225"/>
      <c r="J952" s="223"/>
      <c r="K952" s="226"/>
      <c r="L952" s="223"/>
      <c r="M952" s="223"/>
      <c r="N952" s="223"/>
      <c r="O952" s="223"/>
      <c r="P952" s="223"/>
      <c r="Q952" s="223"/>
      <c r="R952" s="223"/>
      <c r="S952" s="223"/>
      <c r="T952" s="223"/>
      <c r="U952" s="223"/>
      <c r="V952" s="223"/>
      <c r="W952" s="223"/>
      <c r="X952" s="223"/>
      <c r="Y952" s="223"/>
      <c r="Z952" s="223"/>
      <c r="AA952" s="223"/>
      <c r="AB952" s="223"/>
    </row>
    <row r="953" spans="1:28" ht="15" thickBot="1" x14ac:dyDescent="0.25">
      <c r="A953" s="223"/>
      <c r="B953" s="227"/>
      <c r="C953" s="223"/>
      <c r="D953" s="227"/>
      <c r="E953" s="223"/>
      <c r="F953" s="223"/>
      <c r="G953" s="223"/>
      <c r="H953" s="225"/>
      <c r="I953" s="225"/>
      <c r="J953" s="223"/>
      <c r="K953" s="226"/>
      <c r="L953" s="223"/>
      <c r="M953" s="223"/>
      <c r="N953" s="223"/>
      <c r="O953" s="223"/>
      <c r="P953" s="223"/>
      <c r="Q953" s="223"/>
      <c r="R953" s="223"/>
      <c r="S953" s="223"/>
      <c r="T953" s="223"/>
      <c r="U953" s="223"/>
      <c r="V953" s="223"/>
      <c r="W953" s="223"/>
      <c r="X953" s="223"/>
      <c r="Y953" s="223"/>
      <c r="Z953" s="223"/>
      <c r="AA953" s="223"/>
      <c r="AB953" s="223"/>
    </row>
    <row r="954" spans="1:28" ht="15" thickBot="1" x14ac:dyDescent="0.25">
      <c r="A954" s="223"/>
      <c r="B954" s="227"/>
      <c r="C954" s="223"/>
      <c r="D954" s="227"/>
      <c r="E954" s="223"/>
      <c r="F954" s="223"/>
      <c r="G954" s="223"/>
      <c r="H954" s="225"/>
      <c r="I954" s="225"/>
      <c r="J954" s="223"/>
      <c r="K954" s="226"/>
      <c r="L954" s="223"/>
      <c r="M954" s="223"/>
      <c r="N954" s="223"/>
      <c r="O954" s="223"/>
      <c r="P954" s="223"/>
      <c r="Q954" s="223"/>
      <c r="R954" s="223"/>
      <c r="S954" s="223"/>
      <c r="T954" s="223"/>
      <c r="U954" s="223"/>
      <c r="V954" s="223"/>
      <c r="W954" s="223"/>
      <c r="X954" s="223"/>
      <c r="Y954" s="223"/>
      <c r="Z954" s="223"/>
      <c r="AA954" s="223"/>
      <c r="AB954" s="223"/>
    </row>
    <row r="955" spans="1:28" ht="15" thickBot="1" x14ac:dyDescent="0.25">
      <c r="A955" s="223"/>
      <c r="B955" s="227"/>
      <c r="C955" s="223"/>
      <c r="D955" s="227"/>
      <c r="E955" s="223"/>
      <c r="F955" s="223"/>
      <c r="G955" s="223"/>
      <c r="H955" s="225"/>
      <c r="I955" s="225"/>
      <c r="J955" s="223"/>
      <c r="K955" s="226"/>
      <c r="L955" s="223"/>
      <c r="M955" s="223"/>
      <c r="N955" s="223"/>
      <c r="O955" s="223"/>
      <c r="P955" s="223"/>
      <c r="Q955" s="223"/>
      <c r="R955" s="223"/>
      <c r="S955" s="223"/>
      <c r="T955" s="223"/>
      <c r="U955" s="223"/>
      <c r="V955" s="223"/>
      <c r="W955" s="223"/>
      <c r="X955" s="223"/>
      <c r="Y955" s="223"/>
      <c r="Z955" s="223"/>
      <c r="AA955" s="223"/>
      <c r="AB955" s="223"/>
    </row>
    <row r="956" spans="1:28" ht="15" thickBot="1" x14ac:dyDescent="0.25">
      <c r="A956" s="223"/>
      <c r="B956" s="227"/>
      <c r="C956" s="223"/>
      <c r="D956" s="227"/>
      <c r="E956" s="223"/>
      <c r="F956" s="223"/>
      <c r="G956" s="223"/>
      <c r="H956" s="225"/>
      <c r="I956" s="225"/>
      <c r="J956" s="223"/>
      <c r="K956" s="226"/>
      <c r="L956" s="223"/>
      <c r="M956" s="223"/>
      <c r="N956" s="223"/>
      <c r="O956" s="223"/>
      <c r="P956" s="223"/>
      <c r="Q956" s="223"/>
      <c r="R956" s="223"/>
      <c r="S956" s="223"/>
      <c r="T956" s="223"/>
      <c r="U956" s="223"/>
      <c r="V956" s="223"/>
      <c r="W956" s="223"/>
      <c r="X956" s="223"/>
      <c r="Y956" s="223"/>
      <c r="Z956" s="223"/>
      <c r="AA956" s="223"/>
      <c r="AB956" s="223"/>
    </row>
    <row r="957" spans="1:28" ht="15" thickBot="1" x14ac:dyDescent="0.25">
      <c r="A957" s="223"/>
      <c r="B957" s="227"/>
      <c r="C957" s="223"/>
      <c r="D957" s="227"/>
      <c r="E957" s="223"/>
      <c r="F957" s="223"/>
      <c r="G957" s="223"/>
      <c r="H957" s="225"/>
      <c r="I957" s="225"/>
      <c r="J957" s="223"/>
      <c r="K957" s="226"/>
      <c r="L957" s="223"/>
      <c r="M957" s="223"/>
      <c r="N957" s="223"/>
      <c r="O957" s="223"/>
      <c r="P957" s="223"/>
      <c r="Q957" s="223"/>
      <c r="R957" s="223"/>
      <c r="S957" s="223"/>
      <c r="T957" s="223"/>
      <c r="U957" s="223"/>
      <c r="V957" s="223"/>
      <c r="W957" s="223"/>
      <c r="X957" s="223"/>
      <c r="Y957" s="223"/>
      <c r="Z957" s="223"/>
      <c r="AA957" s="223"/>
      <c r="AB957" s="223"/>
    </row>
    <row r="958" spans="1:28" ht="15" thickBot="1" x14ac:dyDescent="0.25">
      <c r="A958" s="223"/>
      <c r="B958" s="227"/>
      <c r="C958" s="223"/>
      <c r="D958" s="227"/>
      <c r="E958" s="223"/>
      <c r="F958" s="223"/>
      <c r="G958" s="223"/>
      <c r="H958" s="225"/>
      <c r="I958" s="225"/>
      <c r="J958" s="223"/>
      <c r="K958" s="226"/>
      <c r="L958" s="223"/>
      <c r="M958" s="223"/>
      <c r="N958" s="223"/>
      <c r="O958" s="223"/>
      <c r="P958" s="223"/>
      <c r="Q958" s="223"/>
      <c r="R958" s="223"/>
      <c r="S958" s="223"/>
      <c r="T958" s="223"/>
      <c r="U958" s="223"/>
      <c r="V958" s="223"/>
      <c r="W958" s="223"/>
      <c r="X958" s="223"/>
      <c r="Y958" s="223"/>
      <c r="Z958" s="223"/>
      <c r="AA958" s="223"/>
      <c r="AB958" s="223"/>
    </row>
    <row r="959" spans="1:28" ht="15" thickBot="1" x14ac:dyDescent="0.25">
      <c r="A959" s="223"/>
      <c r="B959" s="227"/>
      <c r="C959" s="223"/>
      <c r="D959" s="227"/>
      <c r="E959" s="223"/>
      <c r="F959" s="223"/>
      <c r="G959" s="223"/>
      <c r="H959" s="225"/>
      <c r="I959" s="225"/>
      <c r="J959" s="223"/>
      <c r="K959" s="226"/>
      <c r="L959" s="223"/>
      <c r="M959" s="223"/>
      <c r="N959" s="223"/>
      <c r="O959" s="223"/>
      <c r="P959" s="223"/>
      <c r="Q959" s="223"/>
      <c r="R959" s="223"/>
      <c r="S959" s="223"/>
      <c r="T959" s="223"/>
      <c r="U959" s="223"/>
      <c r="V959" s="223"/>
      <c r="W959" s="223"/>
      <c r="X959" s="223"/>
      <c r="Y959" s="223"/>
      <c r="Z959" s="223"/>
      <c r="AA959" s="223"/>
      <c r="AB959" s="223"/>
    </row>
    <row r="960" spans="1:28" ht="15" thickBot="1" x14ac:dyDescent="0.25">
      <c r="A960" s="223"/>
      <c r="B960" s="227"/>
      <c r="C960" s="223"/>
      <c r="D960" s="227"/>
      <c r="E960" s="223"/>
      <c r="F960" s="223"/>
      <c r="G960" s="223"/>
      <c r="H960" s="225"/>
      <c r="I960" s="225"/>
      <c r="J960" s="223"/>
      <c r="K960" s="226"/>
      <c r="L960" s="223"/>
      <c r="M960" s="223"/>
      <c r="N960" s="223"/>
      <c r="O960" s="223"/>
      <c r="P960" s="223"/>
      <c r="Q960" s="223"/>
      <c r="R960" s="223"/>
      <c r="S960" s="223"/>
      <c r="T960" s="223"/>
      <c r="U960" s="223"/>
      <c r="V960" s="223"/>
      <c r="W960" s="223"/>
      <c r="X960" s="223"/>
      <c r="Y960" s="223"/>
      <c r="Z960" s="223"/>
      <c r="AA960" s="223"/>
      <c r="AB960" s="223"/>
    </row>
    <row r="961" spans="1:28" ht="15" thickBot="1" x14ac:dyDescent="0.25">
      <c r="A961" s="223"/>
      <c r="B961" s="227"/>
      <c r="C961" s="223"/>
      <c r="D961" s="227"/>
      <c r="E961" s="223"/>
      <c r="F961" s="223"/>
      <c r="G961" s="223"/>
      <c r="H961" s="225"/>
      <c r="I961" s="225"/>
      <c r="J961" s="223"/>
      <c r="K961" s="226"/>
      <c r="L961" s="223"/>
      <c r="M961" s="223"/>
      <c r="N961" s="223"/>
      <c r="O961" s="223"/>
      <c r="P961" s="223"/>
      <c r="Q961" s="223"/>
      <c r="R961" s="223"/>
      <c r="S961" s="223"/>
      <c r="T961" s="223"/>
      <c r="U961" s="223"/>
      <c r="V961" s="223"/>
      <c r="W961" s="223"/>
      <c r="X961" s="223"/>
      <c r="Y961" s="223"/>
      <c r="Z961" s="223"/>
      <c r="AA961" s="223"/>
      <c r="AB961" s="223"/>
    </row>
    <row r="962" spans="1:28" ht="15" thickBot="1" x14ac:dyDescent="0.25">
      <c r="A962" s="223"/>
      <c r="B962" s="227"/>
      <c r="C962" s="223"/>
      <c r="D962" s="227"/>
      <c r="E962" s="223"/>
      <c r="F962" s="223"/>
      <c r="G962" s="223"/>
      <c r="H962" s="225"/>
      <c r="I962" s="225"/>
      <c r="J962" s="223"/>
      <c r="K962" s="226"/>
      <c r="L962" s="223"/>
      <c r="M962" s="223"/>
      <c r="N962" s="223"/>
      <c r="O962" s="223"/>
      <c r="P962" s="223"/>
      <c r="Q962" s="223"/>
      <c r="R962" s="223"/>
      <c r="S962" s="223"/>
      <c r="T962" s="223"/>
      <c r="U962" s="223"/>
      <c r="V962" s="223"/>
      <c r="W962" s="223"/>
      <c r="X962" s="223"/>
      <c r="Y962" s="223"/>
      <c r="Z962" s="223"/>
      <c r="AA962" s="223"/>
      <c r="AB962" s="223"/>
    </row>
    <row r="963" spans="1:28" ht="15" thickBot="1" x14ac:dyDescent="0.25">
      <c r="A963" s="223"/>
      <c r="B963" s="227"/>
      <c r="C963" s="223"/>
      <c r="D963" s="227"/>
      <c r="E963" s="223"/>
      <c r="F963" s="223"/>
      <c r="G963" s="223"/>
      <c r="H963" s="225"/>
      <c r="I963" s="225"/>
      <c r="J963" s="223"/>
      <c r="K963" s="226"/>
      <c r="L963" s="223"/>
      <c r="M963" s="223"/>
      <c r="N963" s="223"/>
      <c r="O963" s="223"/>
      <c r="P963" s="223"/>
      <c r="Q963" s="223"/>
      <c r="R963" s="223"/>
      <c r="S963" s="223"/>
      <c r="T963" s="223"/>
      <c r="U963" s="223"/>
      <c r="V963" s="223"/>
      <c r="W963" s="223"/>
      <c r="X963" s="223"/>
      <c r="Y963" s="223"/>
      <c r="Z963" s="223"/>
      <c r="AA963" s="223"/>
      <c r="AB963" s="223"/>
    </row>
    <row r="964" spans="1:28" ht="15" thickBot="1" x14ac:dyDescent="0.25">
      <c r="A964" s="223"/>
      <c r="B964" s="227"/>
      <c r="C964" s="223"/>
      <c r="D964" s="227"/>
      <c r="E964" s="223"/>
      <c r="F964" s="223"/>
      <c r="G964" s="223"/>
      <c r="H964" s="225"/>
      <c r="I964" s="225"/>
      <c r="J964" s="223"/>
      <c r="K964" s="226"/>
      <c r="L964" s="223"/>
      <c r="M964" s="223"/>
      <c r="N964" s="223"/>
      <c r="O964" s="223"/>
      <c r="P964" s="223"/>
      <c r="Q964" s="223"/>
      <c r="R964" s="223"/>
      <c r="S964" s="223"/>
      <c r="T964" s="223"/>
      <c r="U964" s="223"/>
      <c r="V964" s="223"/>
      <c r="W964" s="223"/>
      <c r="X964" s="223"/>
      <c r="Y964" s="223"/>
      <c r="Z964" s="223"/>
      <c r="AA964" s="223"/>
      <c r="AB964" s="223"/>
    </row>
    <row r="965" spans="1:28" ht="15" thickBot="1" x14ac:dyDescent="0.25">
      <c r="A965" s="223"/>
      <c r="B965" s="227"/>
      <c r="C965" s="223"/>
      <c r="D965" s="227"/>
      <c r="E965" s="223"/>
      <c r="F965" s="223"/>
      <c r="G965" s="223"/>
      <c r="H965" s="225"/>
      <c r="I965" s="225"/>
      <c r="J965" s="223"/>
      <c r="K965" s="226"/>
      <c r="L965" s="223"/>
      <c r="M965" s="223"/>
      <c r="N965" s="223"/>
      <c r="O965" s="223"/>
      <c r="P965" s="223"/>
      <c r="Q965" s="223"/>
      <c r="R965" s="223"/>
      <c r="S965" s="223"/>
      <c r="T965" s="223"/>
      <c r="U965" s="223"/>
      <c r="V965" s="223"/>
      <c r="W965" s="223"/>
      <c r="X965" s="223"/>
      <c r="Y965" s="223"/>
      <c r="Z965" s="223"/>
      <c r="AA965" s="223"/>
      <c r="AB965" s="223"/>
    </row>
    <row r="966" spans="1:28" ht="15" thickBot="1" x14ac:dyDescent="0.25">
      <c r="A966" s="223"/>
      <c r="B966" s="227"/>
      <c r="C966" s="223"/>
      <c r="D966" s="227"/>
      <c r="E966" s="223"/>
      <c r="F966" s="223"/>
      <c r="G966" s="223"/>
      <c r="H966" s="225"/>
      <c r="I966" s="225"/>
      <c r="J966" s="223"/>
      <c r="K966" s="226"/>
      <c r="L966" s="223"/>
      <c r="M966" s="223"/>
      <c r="N966" s="223"/>
      <c r="O966" s="223"/>
      <c r="P966" s="223"/>
      <c r="Q966" s="223"/>
      <c r="R966" s="223"/>
      <c r="S966" s="223"/>
      <c r="T966" s="223"/>
      <c r="U966" s="223"/>
      <c r="V966" s="223"/>
      <c r="W966" s="223"/>
      <c r="X966" s="223"/>
      <c r="Y966" s="223"/>
      <c r="Z966" s="223"/>
      <c r="AA966" s="223"/>
      <c r="AB966" s="223"/>
    </row>
    <row r="967" spans="1:28" ht="15" thickBot="1" x14ac:dyDescent="0.25">
      <c r="A967" s="223"/>
      <c r="B967" s="227"/>
      <c r="C967" s="223"/>
      <c r="D967" s="227"/>
      <c r="E967" s="223"/>
      <c r="F967" s="223"/>
      <c r="G967" s="223"/>
      <c r="H967" s="225"/>
      <c r="I967" s="225"/>
      <c r="J967" s="223"/>
      <c r="K967" s="226"/>
      <c r="L967" s="223"/>
      <c r="M967" s="223"/>
      <c r="N967" s="223"/>
      <c r="O967" s="223"/>
      <c r="P967" s="223"/>
      <c r="Q967" s="223"/>
      <c r="R967" s="223"/>
      <c r="S967" s="223"/>
      <c r="T967" s="223"/>
      <c r="U967" s="223"/>
      <c r="V967" s="223"/>
      <c r="W967" s="223"/>
      <c r="X967" s="223"/>
      <c r="Y967" s="223"/>
      <c r="Z967" s="223"/>
      <c r="AA967" s="223"/>
      <c r="AB967" s="223"/>
    </row>
    <row r="968" spans="1:28" ht="15" thickBot="1" x14ac:dyDescent="0.25">
      <c r="A968" s="223"/>
      <c r="B968" s="227"/>
      <c r="C968" s="223"/>
      <c r="D968" s="227"/>
      <c r="E968" s="223"/>
      <c r="F968" s="223"/>
      <c r="G968" s="223"/>
      <c r="H968" s="225"/>
      <c r="I968" s="225"/>
      <c r="J968" s="223"/>
      <c r="K968" s="226"/>
      <c r="L968" s="223"/>
      <c r="M968" s="223"/>
      <c r="N968" s="223"/>
      <c r="O968" s="223"/>
      <c r="P968" s="223"/>
      <c r="Q968" s="223"/>
      <c r="R968" s="223"/>
      <c r="S968" s="223"/>
      <c r="T968" s="223"/>
      <c r="U968" s="223"/>
      <c r="V968" s="223"/>
      <c r="W968" s="223"/>
      <c r="X968" s="223"/>
      <c r="Y968" s="223"/>
      <c r="Z968" s="223"/>
      <c r="AA968" s="223"/>
      <c r="AB968" s="223"/>
    </row>
    <row r="969" spans="1:28" ht="15" thickBot="1" x14ac:dyDescent="0.25">
      <c r="A969" s="223"/>
      <c r="B969" s="227"/>
      <c r="C969" s="223"/>
      <c r="D969" s="227"/>
      <c r="E969" s="223"/>
      <c r="F969" s="223"/>
      <c r="G969" s="223"/>
      <c r="H969" s="225"/>
      <c r="I969" s="225"/>
      <c r="J969" s="223"/>
      <c r="K969" s="226"/>
      <c r="L969" s="223"/>
      <c r="M969" s="223"/>
      <c r="N969" s="223"/>
      <c r="O969" s="223"/>
      <c r="P969" s="223"/>
      <c r="Q969" s="223"/>
      <c r="R969" s="223"/>
      <c r="S969" s="223"/>
      <c r="T969" s="223"/>
      <c r="U969" s="223"/>
      <c r="V969" s="223"/>
      <c r="W969" s="223"/>
      <c r="X969" s="223"/>
      <c r="Y969" s="223"/>
      <c r="Z969" s="223"/>
      <c r="AA969" s="223"/>
      <c r="AB969" s="223"/>
    </row>
    <row r="970" spans="1:28" ht="15" thickBot="1" x14ac:dyDescent="0.25">
      <c r="A970" s="223"/>
      <c r="B970" s="227"/>
      <c r="C970" s="223"/>
      <c r="D970" s="227"/>
      <c r="E970" s="223"/>
      <c r="F970" s="223"/>
      <c r="G970" s="223"/>
      <c r="H970" s="225"/>
      <c r="I970" s="225"/>
      <c r="J970" s="223"/>
      <c r="K970" s="226"/>
      <c r="L970" s="223"/>
      <c r="M970" s="223"/>
      <c r="N970" s="223"/>
      <c r="O970" s="223"/>
      <c r="P970" s="223"/>
      <c r="Q970" s="223"/>
      <c r="R970" s="223"/>
      <c r="S970" s="223"/>
      <c r="T970" s="223"/>
      <c r="U970" s="223"/>
      <c r="V970" s="223"/>
      <c r="W970" s="223"/>
      <c r="X970" s="223"/>
      <c r="Y970" s="223"/>
      <c r="Z970" s="223"/>
      <c r="AA970" s="223"/>
      <c r="AB970" s="223"/>
    </row>
    <row r="971" spans="1:28" ht="15" thickBot="1" x14ac:dyDescent="0.25">
      <c r="A971" s="223"/>
      <c r="B971" s="227"/>
      <c r="C971" s="223"/>
      <c r="D971" s="227"/>
      <c r="E971" s="223"/>
      <c r="F971" s="223"/>
      <c r="G971" s="223"/>
      <c r="H971" s="225"/>
      <c r="I971" s="225"/>
      <c r="J971" s="223"/>
      <c r="K971" s="226"/>
      <c r="L971" s="223"/>
      <c r="M971" s="223"/>
      <c r="N971" s="223"/>
      <c r="O971" s="223"/>
      <c r="P971" s="223"/>
      <c r="Q971" s="223"/>
      <c r="R971" s="223"/>
      <c r="S971" s="223"/>
      <c r="T971" s="223"/>
      <c r="U971" s="223"/>
      <c r="V971" s="223"/>
      <c r="W971" s="223"/>
      <c r="X971" s="223"/>
      <c r="Y971" s="223"/>
      <c r="Z971" s="223"/>
      <c r="AA971" s="223"/>
      <c r="AB971" s="223"/>
    </row>
    <row r="972" spans="1:28" ht="15" thickBot="1" x14ac:dyDescent="0.25">
      <c r="A972" s="223"/>
      <c r="B972" s="227"/>
      <c r="C972" s="223"/>
      <c r="D972" s="227"/>
      <c r="E972" s="223"/>
      <c r="F972" s="223"/>
      <c r="G972" s="223"/>
      <c r="H972" s="225"/>
      <c r="I972" s="225"/>
      <c r="J972" s="223"/>
      <c r="K972" s="226"/>
      <c r="L972" s="223"/>
      <c r="M972" s="223"/>
      <c r="N972" s="223"/>
      <c r="O972" s="223"/>
      <c r="P972" s="223"/>
      <c r="Q972" s="223"/>
      <c r="R972" s="223"/>
      <c r="S972" s="223"/>
      <c r="T972" s="223"/>
      <c r="U972" s="223"/>
      <c r="V972" s="223"/>
      <c r="W972" s="223"/>
      <c r="X972" s="223"/>
      <c r="Y972" s="223"/>
      <c r="Z972" s="223"/>
      <c r="AA972" s="223"/>
      <c r="AB972" s="223"/>
    </row>
    <row r="973" spans="1:28" ht="15" thickBot="1" x14ac:dyDescent="0.25">
      <c r="A973" s="223"/>
      <c r="B973" s="227"/>
      <c r="C973" s="223"/>
      <c r="D973" s="227"/>
      <c r="E973" s="223"/>
      <c r="F973" s="223"/>
      <c r="G973" s="223"/>
      <c r="H973" s="225"/>
      <c r="I973" s="225"/>
      <c r="J973" s="223"/>
      <c r="K973" s="226"/>
      <c r="L973" s="223"/>
      <c r="M973" s="223"/>
      <c r="N973" s="223"/>
      <c r="O973" s="223"/>
      <c r="P973" s="223"/>
      <c r="Q973" s="223"/>
      <c r="R973" s="223"/>
      <c r="S973" s="223"/>
      <c r="T973" s="223"/>
      <c r="U973" s="223"/>
      <c r="V973" s="223"/>
      <c r="W973" s="223"/>
      <c r="X973" s="223"/>
      <c r="Y973" s="223"/>
      <c r="Z973" s="223"/>
      <c r="AA973" s="223"/>
      <c r="AB973" s="223"/>
    </row>
    <row r="974" spans="1:28" ht="15" thickBot="1" x14ac:dyDescent="0.25">
      <c r="A974" s="223"/>
      <c r="B974" s="227"/>
      <c r="C974" s="223"/>
      <c r="D974" s="227"/>
      <c r="E974" s="223"/>
      <c r="F974" s="223"/>
      <c r="G974" s="223"/>
      <c r="H974" s="225"/>
      <c r="I974" s="225"/>
      <c r="J974" s="223"/>
      <c r="K974" s="226"/>
      <c r="L974" s="223"/>
      <c r="M974" s="223"/>
      <c r="N974" s="223"/>
      <c r="O974" s="223"/>
      <c r="P974" s="223"/>
      <c r="Q974" s="223"/>
      <c r="R974" s="223"/>
      <c r="S974" s="223"/>
      <c r="T974" s="223"/>
      <c r="U974" s="223"/>
      <c r="V974" s="223"/>
      <c r="W974" s="223"/>
      <c r="X974" s="223"/>
      <c r="Y974" s="223"/>
      <c r="Z974" s="223"/>
      <c r="AA974" s="223"/>
      <c r="AB974" s="223"/>
    </row>
    <row r="975" spans="1:28" ht="15" thickBot="1" x14ac:dyDescent="0.25">
      <c r="A975" s="223"/>
      <c r="B975" s="227"/>
      <c r="C975" s="223"/>
      <c r="D975" s="227"/>
      <c r="E975" s="223"/>
      <c r="F975" s="223"/>
      <c r="G975" s="223"/>
      <c r="H975" s="225"/>
      <c r="I975" s="225"/>
      <c r="J975" s="223"/>
      <c r="K975" s="226"/>
      <c r="L975" s="223"/>
      <c r="M975" s="223"/>
      <c r="N975" s="223"/>
      <c r="O975" s="223"/>
      <c r="P975" s="223"/>
      <c r="Q975" s="223"/>
      <c r="R975" s="223"/>
      <c r="S975" s="223"/>
      <c r="T975" s="223"/>
      <c r="U975" s="223"/>
      <c r="V975" s="223"/>
      <c r="W975" s="223"/>
      <c r="X975" s="223"/>
      <c r="Y975" s="223"/>
      <c r="Z975" s="223"/>
      <c r="AA975" s="223"/>
      <c r="AB975" s="223"/>
    </row>
    <row r="976" spans="1:28" ht="15" thickBot="1" x14ac:dyDescent="0.25">
      <c r="A976" s="223"/>
      <c r="B976" s="227"/>
      <c r="C976" s="223"/>
      <c r="D976" s="227"/>
      <c r="E976" s="223"/>
      <c r="F976" s="223"/>
      <c r="G976" s="223"/>
      <c r="H976" s="225"/>
      <c r="I976" s="225"/>
      <c r="J976" s="223"/>
      <c r="K976" s="226"/>
      <c r="L976" s="223"/>
      <c r="M976" s="223"/>
      <c r="N976" s="223"/>
      <c r="O976" s="223"/>
      <c r="P976" s="223"/>
      <c r="Q976" s="223"/>
      <c r="R976" s="223"/>
      <c r="S976" s="223"/>
      <c r="T976" s="223"/>
      <c r="U976" s="223"/>
      <c r="V976" s="223"/>
      <c r="W976" s="223"/>
      <c r="X976" s="223"/>
      <c r="Y976" s="223"/>
      <c r="Z976" s="223"/>
      <c r="AA976" s="223"/>
      <c r="AB976" s="223"/>
    </row>
    <row r="977" spans="1:28" ht="15" thickBot="1" x14ac:dyDescent="0.25">
      <c r="A977" s="223"/>
      <c r="B977" s="227"/>
      <c r="C977" s="223"/>
      <c r="D977" s="227"/>
      <c r="E977" s="223"/>
      <c r="F977" s="223"/>
      <c r="G977" s="223"/>
      <c r="H977" s="225"/>
      <c r="I977" s="225"/>
      <c r="J977" s="223"/>
      <c r="K977" s="226"/>
      <c r="L977" s="223"/>
      <c r="M977" s="223"/>
      <c r="N977" s="223"/>
      <c r="O977" s="223"/>
      <c r="P977" s="223"/>
      <c r="Q977" s="223"/>
      <c r="R977" s="223"/>
      <c r="S977" s="223"/>
      <c r="T977" s="223"/>
      <c r="U977" s="223"/>
      <c r="V977" s="223"/>
      <c r="W977" s="223"/>
      <c r="X977" s="223"/>
      <c r="Y977" s="223"/>
      <c r="Z977" s="223"/>
      <c r="AA977" s="223"/>
      <c r="AB977" s="223"/>
    </row>
    <row r="978" spans="1:28" ht="15" thickBot="1" x14ac:dyDescent="0.25">
      <c r="A978" s="223"/>
      <c r="B978" s="227"/>
      <c r="C978" s="223"/>
      <c r="D978" s="227"/>
      <c r="E978" s="223"/>
      <c r="F978" s="223"/>
      <c r="G978" s="223"/>
      <c r="H978" s="225"/>
      <c r="I978" s="225"/>
      <c r="J978" s="223"/>
      <c r="K978" s="226"/>
      <c r="L978" s="223"/>
      <c r="M978" s="223"/>
      <c r="N978" s="223"/>
      <c r="O978" s="223"/>
      <c r="P978" s="223"/>
      <c r="Q978" s="223"/>
      <c r="R978" s="223"/>
      <c r="S978" s="223"/>
      <c r="T978" s="223"/>
      <c r="U978" s="223"/>
      <c r="V978" s="223"/>
      <c r="W978" s="223"/>
      <c r="X978" s="223"/>
      <c r="Y978" s="223"/>
      <c r="Z978" s="223"/>
      <c r="AA978" s="223"/>
      <c r="AB978" s="223"/>
    </row>
    <row r="979" spans="1:28" ht="15" thickBot="1" x14ac:dyDescent="0.25">
      <c r="A979" s="223"/>
      <c r="B979" s="227"/>
      <c r="C979" s="223"/>
      <c r="D979" s="227"/>
      <c r="E979" s="223"/>
      <c r="F979" s="223"/>
      <c r="G979" s="223"/>
      <c r="H979" s="225"/>
      <c r="I979" s="225"/>
      <c r="J979" s="223"/>
      <c r="K979" s="226"/>
      <c r="L979" s="223"/>
      <c r="M979" s="223"/>
      <c r="N979" s="223"/>
      <c r="O979" s="223"/>
      <c r="P979" s="223"/>
      <c r="Q979" s="223"/>
      <c r="R979" s="223"/>
      <c r="S979" s="223"/>
      <c r="T979" s="223"/>
      <c r="U979" s="223"/>
      <c r="V979" s="223"/>
      <c r="W979" s="223"/>
      <c r="X979" s="223"/>
      <c r="Y979" s="223"/>
      <c r="Z979" s="223"/>
      <c r="AA979" s="223"/>
      <c r="AB979" s="223"/>
    </row>
    <row r="980" spans="1:28" ht="15" thickBot="1" x14ac:dyDescent="0.25">
      <c r="A980" s="223"/>
      <c r="B980" s="227"/>
      <c r="C980" s="223"/>
      <c r="D980" s="227"/>
      <c r="E980" s="223"/>
      <c r="F980" s="223"/>
      <c r="G980" s="223"/>
      <c r="H980" s="225"/>
      <c r="I980" s="225"/>
      <c r="J980" s="223"/>
      <c r="K980" s="226"/>
      <c r="L980" s="223"/>
      <c r="M980" s="223"/>
      <c r="N980" s="223"/>
      <c r="O980" s="223"/>
      <c r="P980" s="223"/>
      <c r="Q980" s="223"/>
      <c r="R980" s="223"/>
      <c r="S980" s="223"/>
      <c r="T980" s="223"/>
      <c r="U980" s="223"/>
      <c r="V980" s="223"/>
      <c r="W980" s="223"/>
      <c r="X980" s="223"/>
      <c r="Y980" s="223"/>
      <c r="Z980" s="223"/>
      <c r="AA980" s="223"/>
      <c r="AB980" s="223"/>
    </row>
    <row r="981" spans="1:28" ht="15" thickBot="1" x14ac:dyDescent="0.25">
      <c r="A981" s="223"/>
      <c r="B981" s="227"/>
      <c r="C981" s="223"/>
      <c r="D981" s="227"/>
      <c r="E981" s="223"/>
      <c r="F981" s="223"/>
      <c r="G981" s="223"/>
      <c r="H981" s="225"/>
      <c r="I981" s="225"/>
      <c r="J981" s="223"/>
      <c r="K981" s="226"/>
      <c r="L981" s="223"/>
      <c r="M981" s="223"/>
      <c r="N981" s="223"/>
      <c r="O981" s="223"/>
      <c r="P981" s="223"/>
      <c r="Q981" s="223"/>
      <c r="R981" s="223"/>
      <c r="S981" s="223"/>
      <c r="T981" s="223"/>
      <c r="U981" s="223"/>
      <c r="V981" s="223"/>
      <c r="W981" s="223"/>
      <c r="X981" s="223"/>
      <c r="Y981" s="223"/>
      <c r="Z981" s="223"/>
      <c r="AA981" s="223"/>
      <c r="AB981" s="223"/>
    </row>
    <row r="982" spans="1:28" ht="15" thickBot="1" x14ac:dyDescent="0.25">
      <c r="A982" s="223"/>
      <c r="B982" s="227"/>
      <c r="C982" s="223"/>
      <c r="D982" s="227"/>
      <c r="E982" s="223"/>
      <c r="F982" s="223"/>
      <c r="G982" s="223"/>
      <c r="H982" s="225"/>
      <c r="I982" s="225"/>
      <c r="J982" s="223"/>
      <c r="K982" s="226"/>
      <c r="L982" s="223"/>
      <c r="M982" s="223"/>
      <c r="N982" s="223"/>
      <c r="O982" s="223"/>
      <c r="P982" s="223"/>
      <c r="Q982" s="223"/>
      <c r="R982" s="223"/>
      <c r="S982" s="223"/>
      <c r="T982" s="223"/>
      <c r="U982" s="223"/>
      <c r="V982" s="223"/>
      <c r="W982" s="223"/>
      <c r="X982" s="223"/>
      <c r="Y982" s="223"/>
      <c r="Z982" s="223"/>
      <c r="AA982" s="223"/>
      <c r="AB982" s="223"/>
    </row>
    <row r="983" spans="1:28" ht="15" thickBot="1" x14ac:dyDescent="0.25">
      <c r="A983" s="223"/>
      <c r="B983" s="227"/>
      <c r="C983" s="223"/>
      <c r="D983" s="227"/>
      <c r="E983" s="223"/>
      <c r="F983" s="223"/>
      <c r="G983" s="223"/>
      <c r="H983" s="225"/>
      <c r="I983" s="225"/>
      <c r="J983" s="223"/>
      <c r="K983" s="226"/>
      <c r="L983" s="223"/>
      <c r="M983" s="223"/>
      <c r="N983" s="223"/>
      <c r="O983" s="223"/>
      <c r="P983" s="223"/>
      <c r="Q983" s="223"/>
      <c r="R983" s="223"/>
      <c r="S983" s="223"/>
      <c r="T983" s="223"/>
      <c r="U983" s="223"/>
      <c r="V983" s="223"/>
      <c r="W983" s="223"/>
      <c r="X983" s="223"/>
      <c r="Y983" s="223"/>
      <c r="Z983" s="223"/>
      <c r="AA983" s="223"/>
      <c r="AB983" s="223"/>
    </row>
    <row r="984" spans="1:28" ht="15" thickBot="1" x14ac:dyDescent="0.25">
      <c r="A984" s="223"/>
      <c r="B984" s="227"/>
      <c r="C984" s="223"/>
      <c r="D984" s="227"/>
      <c r="E984" s="223"/>
      <c r="F984" s="223"/>
      <c r="G984" s="223"/>
      <c r="H984" s="225"/>
      <c r="I984" s="225"/>
      <c r="J984" s="223"/>
      <c r="K984" s="226"/>
      <c r="L984" s="223"/>
      <c r="M984" s="223"/>
      <c r="N984" s="223"/>
      <c r="O984" s="223"/>
      <c r="P984" s="223"/>
      <c r="Q984" s="223"/>
      <c r="R984" s="223"/>
      <c r="S984" s="223"/>
      <c r="T984" s="223"/>
      <c r="U984" s="223"/>
      <c r="V984" s="223"/>
      <c r="W984" s="223"/>
      <c r="X984" s="223"/>
      <c r="Y984" s="223"/>
      <c r="Z984" s="223"/>
      <c r="AA984" s="223"/>
      <c r="AB984" s="223"/>
    </row>
    <row r="985" spans="1:28" ht="15" thickBot="1" x14ac:dyDescent="0.25">
      <c r="A985" s="223"/>
      <c r="B985" s="227"/>
      <c r="C985" s="223"/>
      <c r="D985" s="227"/>
      <c r="E985" s="223"/>
      <c r="F985" s="223"/>
      <c r="G985" s="223"/>
      <c r="H985" s="225"/>
      <c r="I985" s="225"/>
      <c r="J985" s="223"/>
      <c r="K985" s="226"/>
      <c r="L985" s="223"/>
      <c r="M985" s="223"/>
      <c r="N985" s="223"/>
      <c r="O985" s="223"/>
      <c r="P985" s="223"/>
      <c r="Q985" s="223"/>
      <c r="R985" s="223"/>
      <c r="S985" s="223"/>
      <c r="T985" s="223"/>
      <c r="U985" s="223"/>
      <c r="V985" s="223"/>
      <c r="W985" s="223"/>
      <c r="X985" s="223"/>
      <c r="Y985" s="223"/>
      <c r="Z985" s="223"/>
      <c r="AA985" s="223"/>
      <c r="AB985" s="223"/>
    </row>
    <row r="986" spans="1:28" ht="15" thickBot="1" x14ac:dyDescent="0.25">
      <c r="A986" s="223"/>
      <c r="B986" s="227"/>
      <c r="C986" s="223"/>
      <c r="D986" s="227"/>
      <c r="E986" s="223"/>
      <c r="F986" s="223"/>
      <c r="G986" s="223"/>
      <c r="H986" s="225"/>
      <c r="I986" s="225"/>
      <c r="J986" s="223"/>
      <c r="K986" s="226"/>
      <c r="L986" s="223"/>
      <c r="M986" s="223"/>
      <c r="N986" s="223"/>
      <c r="O986" s="223"/>
      <c r="P986" s="223"/>
      <c r="Q986" s="223"/>
      <c r="R986" s="223"/>
      <c r="S986" s="223"/>
      <c r="T986" s="223"/>
      <c r="U986" s="223"/>
      <c r="V986" s="223"/>
      <c r="W986" s="223"/>
      <c r="X986" s="223"/>
      <c r="Y986" s="223"/>
      <c r="Z986" s="223"/>
      <c r="AA986" s="223"/>
      <c r="AB986" s="223"/>
    </row>
    <row r="987" spans="1:28" ht="15" thickBot="1" x14ac:dyDescent="0.25">
      <c r="A987" s="223"/>
      <c r="B987" s="227"/>
      <c r="C987" s="223"/>
      <c r="D987" s="227"/>
      <c r="E987" s="223"/>
      <c r="F987" s="223"/>
      <c r="G987" s="223"/>
      <c r="H987" s="225"/>
      <c r="I987" s="225"/>
      <c r="J987" s="223"/>
      <c r="K987" s="226"/>
      <c r="L987" s="223"/>
      <c r="M987" s="223"/>
      <c r="N987" s="223"/>
      <c r="O987" s="223"/>
      <c r="P987" s="223"/>
      <c r="Q987" s="223"/>
      <c r="R987" s="223"/>
      <c r="S987" s="223"/>
      <c r="T987" s="223"/>
      <c r="U987" s="223"/>
      <c r="V987" s="223"/>
      <c r="W987" s="223"/>
      <c r="X987" s="223"/>
      <c r="Y987" s="223"/>
      <c r="Z987" s="223"/>
      <c r="AA987" s="223"/>
      <c r="AB987" s="223"/>
    </row>
    <row r="988" spans="1:28" ht="15" thickBot="1" x14ac:dyDescent="0.25">
      <c r="A988" s="223"/>
      <c r="B988" s="227"/>
      <c r="C988" s="223"/>
      <c r="D988" s="227"/>
      <c r="E988" s="223"/>
      <c r="F988" s="223"/>
      <c r="G988" s="223"/>
      <c r="H988" s="225"/>
      <c r="I988" s="225"/>
      <c r="J988" s="223"/>
      <c r="K988" s="226"/>
      <c r="L988" s="223"/>
      <c r="M988" s="223"/>
      <c r="N988" s="223"/>
      <c r="O988" s="223"/>
      <c r="P988" s="223"/>
      <c r="Q988" s="223"/>
      <c r="R988" s="223"/>
      <c r="S988" s="223"/>
      <c r="T988" s="223"/>
      <c r="U988" s="223"/>
      <c r="V988" s="223"/>
      <c r="W988" s="223"/>
      <c r="X988" s="223"/>
      <c r="Y988" s="223"/>
      <c r="Z988" s="223"/>
      <c r="AA988" s="223"/>
      <c r="AB988" s="223"/>
    </row>
  </sheetData>
  <mergeCells count="4">
    <mergeCell ref="E1:G1"/>
    <mergeCell ref="J1:L1"/>
    <mergeCell ref="M1:T1"/>
    <mergeCell ref="U1:AB1"/>
  </mergeCells>
  <conditionalFormatting sqref="C54">
    <cfRule type="expression" dxfId="162" priority="30">
      <formula>$B$28="No"</formula>
    </cfRule>
  </conditionalFormatting>
  <conditionalFormatting sqref="C41:C52">
    <cfRule type="expression" dxfId="161" priority="32">
      <formula>$B$30="No"</formula>
    </cfRule>
  </conditionalFormatting>
  <conditionalFormatting sqref="C53">
    <cfRule type="expression" dxfId="160" priority="33">
      <formula>$B$30="No"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2" t="s">
        <v>62</v>
      </c>
      <c r="C1" s="51"/>
      <c r="D1" s="51"/>
      <c r="E1" s="51" t="s">
        <v>1779</v>
      </c>
      <c r="F1" s="51" t="s">
        <v>1780</v>
      </c>
      <c r="G1" s="51" t="s">
        <v>1781</v>
      </c>
      <c r="H1" s="51" t="s">
        <v>1782</v>
      </c>
      <c r="I1" s="51" t="s">
        <v>1783</v>
      </c>
    </row>
    <row r="2" spans="1:11" ht="18" thickBot="1" x14ac:dyDescent="0.2">
      <c r="C2" s="52" t="s">
        <v>2252</v>
      </c>
      <c r="D2" s="132" t="s">
        <v>2575</v>
      </c>
      <c r="E2" s="53">
        <f>COUNTIFS(Questions!$B:B,D2,Questions!$M:M,"=1")</f>
        <v>0</v>
      </c>
      <c r="F2" s="54">
        <f>COUNTIF(Questions!$B:B,D2)</f>
        <v>5</v>
      </c>
      <c r="G2" s="54">
        <f>SUMIFS(Questions!T:T,Questions!B:B,D2)</f>
        <v>40</v>
      </c>
      <c r="H2" s="54">
        <f>SUMIFS(Questions!S:S,Questions!B:B,D2)</f>
        <v>80</v>
      </c>
      <c r="I2" s="55">
        <f>G2/H2</f>
        <v>0.5</v>
      </c>
      <c r="J2" t="str">
        <f>C2</f>
        <v>Company</v>
      </c>
    </row>
    <row r="3" spans="1:11" ht="35" thickBot="1" x14ac:dyDescent="0.2">
      <c r="A3" s="2" t="s">
        <v>63</v>
      </c>
      <c r="C3" s="52" t="s">
        <v>17</v>
      </c>
      <c r="D3" s="132" t="s">
        <v>2560</v>
      </c>
      <c r="E3" s="53">
        <f>COUNTIFS(Questions!$B:B,D3,Questions!$M:M,"=1")</f>
        <v>0</v>
      </c>
      <c r="F3" s="54">
        <f>COUNTIF(Questions!$B:B,D3)</f>
        <v>11</v>
      </c>
      <c r="G3" s="54">
        <f>SUMIFS(Questions!T:T,Questions!B:B,D3)</f>
        <v>220</v>
      </c>
      <c r="H3" s="54">
        <f>SUMIFS(Questions!S:S,Questions!B:B,D3)</f>
        <v>220</v>
      </c>
      <c r="I3" s="55">
        <f t="shared" ref="I3:I17" si="0">G3/H3</f>
        <v>1</v>
      </c>
      <c r="J3" t="str">
        <f t="shared" ref="J3:J18" si="1">C3</f>
        <v>Documentation</v>
      </c>
    </row>
    <row r="4" spans="1:11" ht="18" thickBot="1" x14ac:dyDescent="0.2">
      <c r="A4" t="s">
        <v>16</v>
      </c>
      <c r="C4" s="52" t="s">
        <v>2672</v>
      </c>
      <c r="D4" s="132" t="s">
        <v>2590</v>
      </c>
      <c r="E4" s="53">
        <f>COUNTIFS(Questions!$B:B,D4,Questions!$M:M,"=1")</f>
        <v>0</v>
      </c>
      <c r="F4" s="54">
        <f>COUNTIF(Questions!$B:B,D4)</f>
        <v>9</v>
      </c>
      <c r="G4" s="54">
        <f>SUMIFS(Questions!T:T,Questions!B:B,D4)</f>
        <v>175</v>
      </c>
      <c r="H4" s="54">
        <f>SUMIFS(Questions!S:S,Questions!B:B,D4)</f>
        <v>225</v>
      </c>
      <c r="I4" s="55">
        <f t="shared" si="0"/>
        <v>0.77777777777777779</v>
      </c>
      <c r="J4" t="str">
        <f t="shared" si="1"/>
        <v>Accessibility</v>
      </c>
    </row>
    <row r="5" spans="1:11" ht="18" thickBot="1" x14ac:dyDescent="0.2">
      <c r="A5" t="s">
        <v>19</v>
      </c>
      <c r="C5" s="52" t="s">
        <v>2587</v>
      </c>
      <c r="D5" s="132" t="s">
        <v>2588</v>
      </c>
      <c r="E5" s="53">
        <f>COUNTIFS(Questions!$B:B,D5,Questions!$M:M,"=1")</f>
        <v>0</v>
      </c>
      <c r="F5" s="54">
        <f>COUNTIF(Questions!$B:B,D5)</f>
        <v>5</v>
      </c>
      <c r="G5" s="54">
        <f>IF(Questions!N19="Yes",SUMIFS(Questions!T:T,Questions!B:B,D5),0)</f>
        <v>55</v>
      </c>
      <c r="H5" s="54">
        <f>IF(Questions!N19="Yes",SUMIFS(Questions!S:S,Questions!B:B,D5),0)</f>
        <v>85</v>
      </c>
      <c r="I5" s="55">
        <f>IF(Questions!N19="Yes",G5/H5,0)</f>
        <v>0.6470588235294118</v>
      </c>
      <c r="J5" t="str">
        <f>IF(K5=1,C5,"")</f>
        <v>Third Parties</v>
      </c>
      <c r="K5">
        <f>IF(Questions!N19="Yes",1,0)</f>
        <v>1</v>
      </c>
    </row>
    <row r="6" spans="1:11" ht="18" thickBot="1" x14ac:dyDescent="0.2">
      <c r="A6" t="s">
        <v>64</v>
      </c>
      <c r="C6" s="52" t="s">
        <v>74</v>
      </c>
      <c r="D6" s="132" t="s">
        <v>2589</v>
      </c>
      <c r="E6" s="53">
        <f>COUNTIFS(Questions!$B:B,D6,Questions!$M:M,"=1")</f>
        <v>0</v>
      </c>
      <c r="F6" s="54">
        <f>COUNTIF(Questions!$B:B,D6)</f>
        <v>9</v>
      </c>
      <c r="G6" s="54">
        <f>IF(Questions!N23="Yes",SUMIFS(Questions!T:T,Questions!B:B,D6),0)</f>
        <v>60</v>
      </c>
      <c r="H6" s="54">
        <f>IF(Questions!N23="Yes",SUMIFS(Questions!S:S,Questions!B:B,D6),0)</f>
        <v>120</v>
      </c>
      <c r="I6" s="55">
        <f>IF(Questions!N23="Yes",G6/H6,0)</f>
        <v>0.5</v>
      </c>
      <c r="J6" t="str">
        <f>IF(K6=1,C6,"")</f>
        <v>Consulting</v>
      </c>
      <c r="K6">
        <f>IF(Questions!N23="Yes",1,0)</f>
        <v>1</v>
      </c>
    </row>
    <row r="7" spans="1:11" ht="35" thickBot="1" x14ac:dyDescent="0.2">
      <c r="C7" s="52" t="s">
        <v>1784</v>
      </c>
      <c r="D7" s="132" t="s">
        <v>2576</v>
      </c>
      <c r="E7" s="53">
        <f>COUNTIFS(Questions!$B:B,D7,Questions!$M:M,"=1")</f>
        <v>0</v>
      </c>
      <c r="F7" s="54">
        <f>COUNTIF(Questions!$B:B,D7)</f>
        <v>14</v>
      </c>
      <c r="G7" s="54">
        <f>SUMIFS(Questions!T:T,Questions!B:B,D7)</f>
        <v>315</v>
      </c>
      <c r="H7" s="54">
        <f>SUMIFS(Questions!S:S,Questions!B:B,D7)</f>
        <v>315</v>
      </c>
      <c r="I7" s="55">
        <f t="shared" si="0"/>
        <v>1</v>
      </c>
      <c r="J7" t="str">
        <f t="shared" si="1"/>
        <v>Application Security</v>
      </c>
    </row>
    <row r="8" spans="1:11" ht="86" thickBot="1" x14ac:dyDescent="0.2">
      <c r="A8" s="2" t="s">
        <v>65</v>
      </c>
      <c r="C8" s="52" t="s">
        <v>1763</v>
      </c>
      <c r="D8" s="132" t="s">
        <v>2579</v>
      </c>
      <c r="E8" s="53">
        <f>COUNTIFS(Questions!$B:B,D8,Questions!$M:M,"=1")</f>
        <v>2</v>
      </c>
      <c r="F8" s="54">
        <f>COUNTIF(Questions!$B:B,D8)</f>
        <v>19</v>
      </c>
      <c r="G8" s="54">
        <f>SUMIFS(Questions!T:T,Questions!B:B,D8)</f>
        <v>310</v>
      </c>
      <c r="H8" s="54">
        <f>SUMIFS(Questions!S:S,Questions!B:B,D8)</f>
        <v>445</v>
      </c>
      <c r="I8" s="55">
        <f t="shared" si="0"/>
        <v>0.6966292134831461</v>
      </c>
      <c r="J8" t="str">
        <f t="shared" si="1"/>
        <v>Authentication, Authorization, and Accounting</v>
      </c>
    </row>
    <row r="9" spans="1:11" ht="52" thickBot="1" x14ac:dyDescent="0.2">
      <c r="A9" t="s">
        <v>66</v>
      </c>
      <c r="C9" s="56" t="s">
        <v>2591</v>
      </c>
      <c r="D9" s="131" t="s">
        <v>2592</v>
      </c>
      <c r="E9" s="53">
        <f>COUNTIFS(Questions!$B:B,D9,Questions!$M:M,"=1")</f>
        <v>0</v>
      </c>
      <c r="F9" s="54">
        <f>COUNTIF(Questions!$B:B,D9)</f>
        <v>10</v>
      </c>
      <c r="G9" s="54">
        <f>IF(Questions!N20="Yes",SUMIFS(Questions!T:T,Questions!B:B,D9),0)</f>
        <v>210</v>
      </c>
      <c r="H9" s="54">
        <f>IF(Questions!N20="Yes",SUMIFS(Questions!S:S,Questions!B:B,D9),0)</f>
        <v>210</v>
      </c>
      <c r="I9" s="55">
        <f>IF(Questions!N20="Yes",G9/H9,0)</f>
        <v>1</v>
      </c>
      <c r="J9" t="str">
        <f>IF(K9=1,C9,"")</f>
        <v>Business Contituity Plan</v>
      </c>
      <c r="K9">
        <f>IF(Questions!N20="Yes",1,0)</f>
        <v>1</v>
      </c>
    </row>
    <row r="10" spans="1:11" ht="35" thickBot="1" x14ac:dyDescent="0.2">
      <c r="A10" t="s">
        <v>67</v>
      </c>
      <c r="C10" s="56" t="s">
        <v>1765</v>
      </c>
      <c r="D10" s="131" t="s">
        <v>2580</v>
      </c>
      <c r="E10" s="53">
        <f>COUNTIFS(Questions!$B:B,D10,Questions!$M:M,"=1")</f>
        <v>0</v>
      </c>
      <c r="F10" s="54">
        <f>COUNTIF(Questions!$B:B,D10)</f>
        <v>15</v>
      </c>
      <c r="G10" s="54">
        <f>SUMIFS(Questions!T:T,Questions!B:B,D10)</f>
        <v>255</v>
      </c>
      <c r="H10" s="54">
        <f>SUMIFS(Questions!S:S,Questions!B:B,D10)</f>
        <v>270</v>
      </c>
      <c r="I10" s="55">
        <f t="shared" si="0"/>
        <v>0.94444444444444442</v>
      </c>
      <c r="J10" t="str">
        <f t="shared" si="1"/>
        <v>Change Management</v>
      </c>
    </row>
    <row r="11" spans="1:11" ht="18" thickBot="1" x14ac:dyDescent="0.2">
      <c r="A11" t="s">
        <v>68</v>
      </c>
      <c r="C11" s="52" t="s">
        <v>1766</v>
      </c>
      <c r="D11" s="132" t="s">
        <v>2577</v>
      </c>
      <c r="E11" s="53">
        <f>COUNTIFS(Questions!$B:B,D11,Questions!$M:M,"=1")</f>
        <v>0</v>
      </c>
      <c r="F11" s="54">
        <f>COUNTIF(Questions!$B:B,D11)</f>
        <v>24</v>
      </c>
      <c r="G11" s="54">
        <f>SUMIFS(Questions!T:T,Questions!B:B,D11)</f>
        <v>440</v>
      </c>
      <c r="H11" s="54">
        <f>SUMIFS(Questions!S:S,Questions!B:B,D11)</f>
        <v>455</v>
      </c>
      <c r="I11" s="55">
        <f t="shared" si="0"/>
        <v>0.96703296703296704</v>
      </c>
      <c r="J11" t="str">
        <f t="shared" si="1"/>
        <v>Data</v>
      </c>
    </row>
    <row r="12" spans="1:11" ht="17" x14ac:dyDescent="0.15">
      <c r="A12" t="s">
        <v>25</v>
      </c>
      <c r="C12" s="50" t="s">
        <v>1767</v>
      </c>
      <c r="D12" s="50" t="s">
        <v>2581</v>
      </c>
      <c r="E12" s="53">
        <f>COUNTIFS(Questions!$B:B,D12,Questions!$M:M,"=1")</f>
        <v>0</v>
      </c>
      <c r="F12" s="54">
        <f>COUNTIF(Questions!$B:B,D12)</f>
        <v>17</v>
      </c>
      <c r="G12" s="54">
        <f>SUMIFS(Questions!T:T,Questions!B:B,D12)</f>
        <v>140</v>
      </c>
      <c r="H12" s="54">
        <f>SUMIFS(Questions!S:S,Questions!B:B,D12)</f>
        <v>140</v>
      </c>
      <c r="I12" s="55">
        <f t="shared" si="0"/>
        <v>1</v>
      </c>
      <c r="J12" t="str">
        <f t="shared" si="1"/>
        <v>Datacenter</v>
      </c>
    </row>
    <row r="13" spans="1:11" ht="34" x14ac:dyDescent="0.15">
      <c r="C13" s="50" t="s">
        <v>1768</v>
      </c>
      <c r="D13" s="50" t="s">
        <v>2593</v>
      </c>
      <c r="E13" s="53">
        <f>COUNTIFS(Questions!$B:B,D13,Questions!$M:M,"=1")</f>
        <v>0</v>
      </c>
      <c r="F13" s="54">
        <f>COUNTIF(Questions!$B:B,D13)</f>
        <v>11</v>
      </c>
      <c r="G13" s="54">
        <f>IF(Questions!N21="Yes",SUMIFS(Questions!T:T,Questions!B:B,D13),0)</f>
        <v>190</v>
      </c>
      <c r="H13" s="54">
        <f>IF(Questions!N21="Yes",SUMIFS(Questions!S:S,Questions!B:B,D13),0)</f>
        <v>230</v>
      </c>
      <c r="I13" s="55">
        <f>IF(Questions!N21="Yes",G13/H13,0)</f>
        <v>0.82608695652173914</v>
      </c>
      <c r="J13" t="str">
        <f>IF(K13=1,C13,"")</f>
        <v>Disaster Recovery Plan</v>
      </c>
      <c r="K13">
        <f>IF(Questions!N21="Yes",1,0)</f>
        <v>1</v>
      </c>
    </row>
    <row r="14" spans="1:11" ht="51" x14ac:dyDescent="0.15">
      <c r="A14" s="2" t="s">
        <v>69</v>
      </c>
      <c r="C14" s="50" t="s">
        <v>1769</v>
      </c>
      <c r="D14" s="50" t="s">
        <v>2582</v>
      </c>
      <c r="E14" s="53">
        <f>COUNTIFS(Questions!$B:B,D14,Questions!$M:M,"=1")</f>
        <v>0</v>
      </c>
      <c r="F14" s="54">
        <f>COUNTIF(Questions!$B:B,D14)</f>
        <v>11</v>
      </c>
      <c r="G14" s="54">
        <f>SUMIFS(Questions!T:T,Questions!B:B,D14)</f>
        <v>195</v>
      </c>
      <c r="H14" s="54">
        <f>SUMIFS(Questions!S:S,Questions!B:B,D14)</f>
        <v>240</v>
      </c>
      <c r="I14" s="55">
        <f t="shared" si="0"/>
        <v>0.8125</v>
      </c>
      <c r="J14" t="str">
        <f t="shared" si="1"/>
        <v>Firewalls, IDS, IPS, and Networking</v>
      </c>
    </row>
    <row r="15" spans="1:11" ht="51" x14ac:dyDescent="0.15">
      <c r="A15" t="s">
        <v>70</v>
      </c>
      <c r="C15" s="50" t="s">
        <v>1770</v>
      </c>
      <c r="D15" s="50" t="s">
        <v>2583</v>
      </c>
      <c r="E15" s="53">
        <f>COUNTIFS(Questions!$B:B,D15,Questions!$M:M,"=1")</f>
        <v>0</v>
      </c>
      <c r="F15" s="54">
        <f>COUNTIF(Questions!$B:B,D15)</f>
        <v>16</v>
      </c>
      <c r="G15" s="54">
        <f>SUMIFS(Questions!T:T,Questions!B:B,D15)</f>
        <v>300</v>
      </c>
      <c r="H15" s="54">
        <f>SUMIFS(Questions!S:S,Questions!B:B,D15)</f>
        <v>300</v>
      </c>
      <c r="I15" s="55">
        <f>G15/H15</f>
        <v>1</v>
      </c>
      <c r="J15" t="str">
        <f t="shared" si="1"/>
        <v>Policies, Procedures, and Processes</v>
      </c>
    </row>
    <row r="16" spans="1:11" ht="34" x14ac:dyDescent="0.15">
      <c r="A16" t="s">
        <v>71</v>
      </c>
      <c r="C16" s="57" t="s">
        <v>2701</v>
      </c>
      <c r="D16" s="57" t="s">
        <v>3150</v>
      </c>
      <c r="E16" s="53">
        <f>COUNTIFS(Questions!$B:B,D16,Questions!$M:M,"=1")</f>
        <v>0</v>
      </c>
      <c r="F16" s="54">
        <f>COUNTIF(Questions!$B:B,D16)</f>
        <v>4</v>
      </c>
      <c r="G16" s="54">
        <f>SUMIFS(Questions!T:T,Questions!B:B,D16)</f>
        <v>45</v>
      </c>
      <c r="H16" s="54">
        <f>SUMIFS(Questions!S:S,Questions!B:B,D16)</f>
        <v>45</v>
      </c>
      <c r="I16" s="55">
        <f>G16/H16</f>
        <v>1</v>
      </c>
      <c r="J16" t="str">
        <f t="shared" si="1"/>
        <v>Incident Handling</v>
      </c>
    </row>
    <row r="17" spans="1:11" ht="34" x14ac:dyDescent="0.15">
      <c r="A17" t="s">
        <v>72</v>
      </c>
      <c r="C17" s="50" t="s">
        <v>1771</v>
      </c>
      <c r="D17" s="50" t="s">
        <v>2584</v>
      </c>
      <c r="E17" s="53">
        <f>COUNTIFS(Questions!$B:B,D17,Questions!$M:M,"=1")</f>
        <v>0</v>
      </c>
      <c r="F17" s="54">
        <f>COUNTIF(Questions!$B:B,D17)</f>
        <v>5</v>
      </c>
      <c r="G17" s="54">
        <f>SUMIFS(Questions!T:T,Questions!B:B,D17)</f>
        <v>75</v>
      </c>
      <c r="H17" s="54">
        <f>SUMIFS(Questions!S:S,Questions!B:B,D17)</f>
        <v>90</v>
      </c>
      <c r="I17" s="55">
        <f t="shared" si="0"/>
        <v>0.83333333333333337</v>
      </c>
      <c r="J17" t="str">
        <f t="shared" si="1"/>
        <v>Quality Assurance</v>
      </c>
    </row>
    <row r="18" spans="1:11" ht="34" x14ac:dyDescent="0.15">
      <c r="A18" t="s">
        <v>73</v>
      </c>
      <c r="C18" s="57" t="s">
        <v>1773</v>
      </c>
      <c r="D18" s="57" t="s">
        <v>2578</v>
      </c>
      <c r="E18" s="53">
        <f>COUNTIFS(Questions!$B:B,D18,Questions!$M:M,"=1")</f>
        <v>0</v>
      </c>
      <c r="F18" s="54">
        <f>COUNTIF(Questions!$B:B,D18)</f>
        <v>6</v>
      </c>
      <c r="G18" s="54">
        <f>SUMIFS(Questions!T:T,Questions!B:B,D18)</f>
        <v>130</v>
      </c>
      <c r="H18" s="54">
        <f>SUMIFS(Questions!S:S,Questions!B:B,D18)</f>
        <v>130</v>
      </c>
      <c r="I18" s="55">
        <f>G18/H18</f>
        <v>1</v>
      </c>
      <c r="J18" t="str">
        <f t="shared" si="1"/>
        <v>Vulnerability Scanning</v>
      </c>
    </row>
    <row r="19" spans="1:11" ht="17" x14ac:dyDescent="0.15">
      <c r="A19" t="s">
        <v>25</v>
      </c>
      <c r="C19" s="57" t="s">
        <v>439</v>
      </c>
      <c r="D19" s="57" t="s">
        <v>2585</v>
      </c>
      <c r="E19" s="53">
        <f>COUNTIFS(Questions!$B:B,D19,Questions!$M:M,"=1")</f>
        <v>0</v>
      </c>
      <c r="F19" s="54">
        <f>COUNTIF(Questions!$B:B,D19)</f>
        <v>29</v>
      </c>
      <c r="G19" s="54">
        <f>SUMIFS(Questions!T:T,Questions!B:B,D19)</f>
        <v>0</v>
      </c>
      <c r="H19" s="54">
        <f>IF(Questions!N18="Yes",SUMIFS(Questions!S:S,Questions!B:B,D19),0)</f>
        <v>0</v>
      </c>
      <c r="I19" s="55">
        <f>IF(Questions!N18="Yes",G19/H19,0)</f>
        <v>0</v>
      </c>
      <c r="J19" t="str">
        <f>IF(K19=1,C19,"")</f>
        <v/>
      </c>
      <c r="K19">
        <f>IF(Questions!N18="Yes",1,0)</f>
        <v>0</v>
      </c>
    </row>
    <row r="20" spans="1:11" ht="17" x14ac:dyDescent="0.15">
      <c r="C20" s="57" t="s">
        <v>2671</v>
      </c>
      <c r="D20" s="57" t="s">
        <v>2586</v>
      </c>
      <c r="E20" s="53">
        <f>COUNTIFS(Questions!$B:B,D20,Questions!$M:M,"=1")</f>
        <v>0</v>
      </c>
      <c r="F20" s="54">
        <f>COUNTIF(Questions!$B:B,D20)</f>
        <v>12</v>
      </c>
      <c r="G20" s="54">
        <f>SUMIFS(Questions!T:T,Questions!B:B,D20)</f>
        <v>0</v>
      </c>
      <c r="H20" s="54">
        <f>IF(Questions!N22="Yes",SUMIFS(Questions!S:S,Questions!B:B,D20),0)</f>
        <v>0</v>
      </c>
      <c r="I20" s="55">
        <f>IF(Questions!N22="Yes",G20/H20,0)</f>
        <v>0</v>
      </c>
      <c r="J20" t="str">
        <f>IF(K20=1,C20,"")</f>
        <v/>
      </c>
      <c r="K20">
        <f>IF(Questions!N22="Yes",1,0)</f>
        <v>0</v>
      </c>
    </row>
    <row r="21" spans="1:11" ht="17" x14ac:dyDescent="0.15">
      <c r="A21" s="2" t="s">
        <v>88</v>
      </c>
      <c r="C21" s="57"/>
      <c r="D21" s="57"/>
      <c r="E21" s="53">
        <f>SUM(E2:E20)</f>
        <v>2</v>
      </c>
      <c r="F21" s="53">
        <f>SUM(F2:F20)</f>
        <v>232</v>
      </c>
      <c r="G21" s="53">
        <f>SUM(G2:G20)</f>
        <v>3155</v>
      </c>
      <c r="H21" s="53">
        <f>SUM(H2:H20)</f>
        <v>3600</v>
      </c>
      <c r="I21" s="55">
        <f>G21/H21</f>
        <v>0.87638888888888888</v>
      </c>
    </row>
    <row r="22" spans="1:11" ht="17" x14ac:dyDescent="0.15">
      <c r="A22" t="s">
        <v>89</v>
      </c>
      <c r="C22" s="57"/>
      <c r="D22" s="57"/>
      <c r="E22" s="53"/>
      <c r="F22" s="54"/>
      <c r="G22" s="54"/>
      <c r="H22" s="54"/>
      <c r="I22" s="55"/>
    </row>
    <row r="23" spans="1:11" ht="17" x14ac:dyDescent="0.15">
      <c r="A23" t="s">
        <v>90</v>
      </c>
      <c r="C23" s="57"/>
      <c r="D23" s="57"/>
      <c r="E23" s="53"/>
      <c r="F23" s="54"/>
      <c r="G23" s="54"/>
      <c r="H23" s="54"/>
      <c r="I23" s="55"/>
    </row>
    <row r="25" spans="1:11" ht="34" x14ac:dyDescent="0.2">
      <c r="A25" s="2" t="s">
        <v>387</v>
      </c>
      <c r="C25" s="2" t="s">
        <v>2678</v>
      </c>
    </row>
    <row r="26" spans="1:11" ht="17" x14ac:dyDescent="0.2">
      <c r="A26" t="s">
        <v>388</v>
      </c>
      <c r="C26" t="s">
        <v>2679</v>
      </c>
    </row>
    <row r="27" spans="1:11" ht="17" x14ac:dyDescent="0.2">
      <c r="A27" t="s">
        <v>389</v>
      </c>
      <c r="C27" t="s">
        <v>2680</v>
      </c>
    </row>
    <row r="28" spans="1:11" ht="51" x14ac:dyDescent="0.2">
      <c r="C28" t="s">
        <v>2681</v>
      </c>
    </row>
    <row r="29" spans="1:11" ht="17" x14ac:dyDescent="0.2">
      <c r="A29" s="2" t="s">
        <v>390</v>
      </c>
      <c r="C29" t="s">
        <v>2682</v>
      </c>
    </row>
    <row r="30" spans="1:11" ht="17" x14ac:dyDescent="0.2">
      <c r="A30" t="s">
        <v>391</v>
      </c>
    </row>
    <row r="31" spans="1:11" ht="17" x14ac:dyDescent="0.2">
      <c r="A31" t="s">
        <v>392</v>
      </c>
    </row>
    <row r="33" spans="1:1" ht="17" x14ac:dyDescent="0.2">
      <c r="A33" s="2" t="s">
        <v>397</v>
      </c>
    </row>
    <row r="34" spans="1:1" ht="17" x14ac:dyDescent="0.2">
      <c r="A34" t="s">
        <v>398</v>
      </c>
    </row>
    <row r="35" spans="1:1" ht="17" x14ac:dyDescent="0.2">
      <c r="A35" t="s">
        <v>399</v>
      </c>
    </row>
    <row r="36" spans="1:1" ht="17" x14ac:dyDescent="0.2">
      <c r="A36" t="s">
        <v>400</v>
      </c>
    </row>
    <row r="37" spans="1:1" ht="17" x14ac:dyDescent="0.2">
      <c r="A37" t="s">
        <v>401</v>
      </c>
    </row>
    <row r="38" spans="1:1" ht="17" x14ac:dyDescent="0.2">
      <c r="A38" t="s">
        <v>64</v>
      </c>
    </row>
    <row r="40" spans="1:1" ht="17" x14ac:dyDescent="0.2">
      <c r="A40" t="s">
        <v>2572</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2596</v>
      </c>
    </row>
    <row r="50" spans="1:2" ht="17" x14ac:dyDescent="0.2">
      <c r="A50" t="s">
        <v>2597</v>
      </c>
    </row>
    <row r="51" spans="1:2" ht="17" x14ac:dyDescent="0.2">
      <c r="A51" t="s">
        <v>2598</v>
      </c>
    </row>
    <row r="52" spans="1:2" ht="17" x14ac:dyDescent="0.2">
      <c r="A52" t="s">
        <v>2599</v>
      </c>
    </row>
    <row r="53" spans="1:2" ht="17" x14ac:dyDescent="0.2">
      <c r="A53" t="s">
        <v>2600</v>
      </c>
    </row>
    <row r="54" spans="1:2" ht="17" x14ac:dyDescent="0.2">
      <c r="A54" t="s">
        <v>2601</v>
      </c>
    </row>
    <row r="55" spans="1:2" ht="17" x14ac:dyDescent="0.2">
      <c r="A55" t="s">
        <v>2602</v>
      </c>
    </row>
    <row r="56" spans="1:2" ht="17" x14ac:dyDescent="0.2">
      <c r="A56" t="s">
        <v>2603</v>
      </c>
    </row>
    <row r="60" spans="1:2" ht="17" x14ac:dyDescent="0.15">
      <c r="A60" s="86" t="s">
        <v>438</v>
      </c>
      <c r="B60" s="87">
        <v>4</v>
      </c>
    </row>
    <row r="61" spans="1:2" ht="17" x14ac:dyDescent="0.15">
      <c r="A61" s="86" t="s">
        <v>439</v>
      </c>
      <c r="B61" s="87">
        <v>5</v>
      </c>
    </row>
    <row r="62" spans="1:2" ht="17" x14ac:dyDescent="0.15">
      <c r="A62" s="86" t="s">
        <v>631</v>
      </c>
      <c r="B62" s="87">
        <v>6</v>
      </c>
    </row>
    <row r="63" spans="1:2" ht="17" x14ac:dyDescent="0.15">
      <c r="A63" s="86" t="s">
        <v>442</v>
      </c>
      <c r="B63" s="87">
        <v>7</v>
      </c>
    </row>
    <row r="64" spans="1:2" ht="17" x14ac:dyDescent="0.15">
      <c r="A64" s="86" t="s">
        <v>441</v>
      </c>
      <c r="B64" s="87">
        <v>8</v>
      </c>
    </row>
    <row r="65" spans="1:2" ht="17" x14ac:dyDescent="0.15">
      <c r="A65" s="86" t="s">
        <v>440</v>
      </c>
      <c r="B65" s="87">
        <v>9</v>
      </c>
    </row>
    <row r="66" spans="1:2" ht="17" x14ac:dyDescent="0.15">
      <c r="A66" s="70" t="s">
        <v>1774</v>
      </c>
      <c r="B66" s="87">
        <v>10</v>
      </c>
    </row>
  </sheetData>
  <conditionalFormatting sqref="J5">
    <cfRule type="expression" dxfId="159" priority="7" stopIfTrue="1">
      <formula>"IF($K5=""1"")"</formula>
    </cfRule>
  </conditionalFormatting>
  <conditionalFormatting sqref="J6">
    <cfRule type="expression" dxfId="158" priority="6" stopIfTrue="1">
      <formula>"IF($K5=""1"")"</formula>
    </cfRule>
  </conditionalFormatting>
  <conditionalFormatting sqref="J9">
    <cfRule type="expression" dxfId="157" priority="5" stopIfTrue="1">
      <formula>"IF($K5=""1"")"</formula>
    </cfRule>
  </conditionalFormatting>
  <conditionalFormatting sqref="J13">
    <cfRule type="expression" dxfId="156" priority="4" stopIfTrue="1">
      <formula>"IF($K5=""1"")"</formula>
    </cfRule>
  </conditionalFormatting>
  <conditionalFormatting sqref="J20">
    <cfRule type="expression" dxfId="155" priority="2" stopIfTrue="1">
      <formula>"IF($K5=""1"")"</formula>
    </cfRule>
  </conditionalFormatting>
  <conditionalFormatting sqref="J19">
    <cfRule type="expression" dxfId="154"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E9320E59-5627-4BDC-BA61-A43AF67D29D1}">
  <ds:schemaRefs/>
</ds:datastoreItem>
</file>

<file path=customXml/itemProps2.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B2E70906-DA20-4668-BD41-F628989743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Gary Denne</cp:lastModifiedBy>
  <dcterms:created xsi:type="dcterms:W3CDTF">2015-03-06T14:56:12Z</dcterms:created>
  <dcterms:modified xsi:type="dcterms:W3CDTF">2022-11-17T21:29:17Z</dcterms:modified>
  <cp:category/>
</cp:coreProperties>
</file>