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mc:AlternateContent xmlns:mc="http://schemas.openxmlformats.org/markup-compatibility/2006">
    <mc:Choice Requires="x15">
      <x15ac:absPath xmlns:x15ac="http://schemas.microsoft.com/office/spreadsheetml/2010/11/ac" url="/Users/gary.denne/Library/CloudStorage/GoogleDrive-gary.denne@instructure.com/.shortcut-targets-by-id/1yDTiZoqB4raGQyMAMYWy_F5pbVm9144d/Instructure Security Packages/Impact by Instructure/Impact/"/>
    </mc:Choice>
  </mc:AlternateContent>
  <xr:revisionPtr revIDLastSave="0" documentId="13_ncr:1_{C409177F-BB4F-3247-8DA1-756D44058B63}" xr6:coauthVersionLast="47" xr6:coauthVersionMax="47" xr10:uidLastSave="{00000000-0000-0000-0000-000000000000}"/>
  <bookViews>
    <workbookView xWindow="3340" yWindow="1380" windowWidth="30480" windowHeight="173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C53" i="12"/>
  <c r="B53" i="12"/>
  <c r="A53" i="12"/>
  <c r="D53" i="12" s="1"/>
  <c r="E53" i="12" s="1"/>
  <c r="D52" i="12"/>
  <c r="E52" i="12" s="1"/>
  <c r="C52" i="12"/>
  <c r="B52" i="12"/>
  <c r="A52" i="12"/>
  <c r="B51" i="12"/>
  <c r="A51" i="12"/>
  <c r="D51" i="12" s="1"/>
  <c r="E51" i="12" s="1"/>
  <c r="B50" i="12"/>
  <c r="A50" i="12"/>
  <c r="D50" i="12" s="1"/>
  <c r="E50" i="12" s="1"/>
  <c r="B49" i="12"/>
  <c r="A49" i="12"/>
  <c r="B48" i="12"/>
  <c r="A48" i="12"/>
  <c r="B47" i="12"/>
  <c r="A47" i="12"/>
  <c r="B46" i="12"/>
  <c r="A46" i="12"/>
  <c r="D46" i="12" s="1"/>
  <c r="E46" i="12" s="1"/>
  <c r="B45" i="12"/>
  <c r="A45" i="12"/>
  <c r="D44" i="12"/>
  <c r="E44" i="12" s="1"/>
  <c r="B44" i="12"/>
  <c r="A44" i="12"/>
  <c r="B43" i="12"/>
  <c r="A43" i="12"/>
  <c r="D43" i="12" s="1"/>
  <c r="E43" i="12" s="1"/>
  <c r="B42" i="12"/>
  <c r="A42" i="12"/>
  <c r="B41" i="12"/>
  <c r="A41" i="12"/>
  <c r="D40" i="12"/>
  <c r="E40" i="12" s="1"/>
  <c r="B40" i="12"/>
  <c r="A40" i="12"/>
  <c r="B39" i="12"/>
  <c r="A39" i="12"/>
  <c r="B38" i="12"/>
  <c r="A38" i="12"/>
  <c r="D37" i="12"/>
  <c r="E37" i="12" s="1"/>
  <c r="B37" i="12"/>
  <c r="A37" i="12"/>
  <c r="D36" i="12"/>
  <c r="E36" i="12" s="1"/>
  <c r="B36" i="12"/>
  <c r="A36" i="12"/>
  <c r="B35" i="12"/>
  <c r="A35" i="12"/>
  <c r="B34" i="12"/>
  <c r="A34" i="12"/>
  <c r="B33" i="12"/>
  <c r="A33" i="12"/>
  <c r="D33" i="12" s="1"/>
  <c r="E33" i="12" s="1"/>
  <c r="D32" i="12"/>
  <c r="E32" i="12" s="1"/>
  <c r="B32" i="12"/>
  <c r="A32" i="12"/>
  <c r="B31" i="12"/>
  <c r="A31" i="12"/>
  <c r="B30" i="12"/>
  <c r="A30" i="12"/>
  <c r="D30" i="12" s="1"/>
  <c r="E30" i="12" s="1"/>
  <c r="D29" i="12"/>
  <c r="E29" i="12" s="1"/>
  <c r="B29" i="12"/>
  <c r="A29" i="12"/>
  <c r="B28" i="12"/>
  <c r="A28" i="12"/>
  <c r="B27" i="12"/>
  <c r="A27" i="12"/>
  <c r="D27" i="12" s="1"/>
  <c r="E27" i="12" s="1"/>
  <c r="D26" i="12"/>
  <c r="E26" i="12" s="1"/>
  <c r="B26" i="12"/>
  <c r="A26" i="12"/>
  <c r="B25" i="12"/>
  <c r="A25" i="12"/>
  <c r="D24" i="12"/>
  <c r="E24" i="12" s="1"/>
  <c r="B24" i="12"/>
  <c r="A24" i="12"/>
  <c r="C24" i="12" s="1"/>
  <c r="C23" i="12"/>
  <c r="B23" i="12"/>
  <c r="A23" i="12"/>
  <c r="D23" i="12" s="1"/>
  <c r="E23" i="12" s="1"/>
  <c r="E22" i="12"/>
  <c r="D34" i="12" s="1"/>
  <c r="E34"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C49" i="12" s="1"/>
  <c r="N94" i="5"/>
  <c r="D94" i="5"/>
  <c r="N93" i="5"/>
  <c r="D93" i="5"/>
  <c r="N92" i="5"/>
  <c r="Q95" i="5" s="1"/>
  <c r="D92" i="5"/>
  <c r="N91" i="5"/>
  <c r="D91" i="5"/>
  <c r="N90" i="5"/>
  <c r="D90" i="5"/>
  <c r="C45" i="12" s="1"/>
  <c r="N89" i="5"/>
  <c r="D89" i="5"/>
  <c r="N88" i="5"/>
  <c r="D88" i="5"/>
  <c r="C41" i="12" s="1"/>
  <c r="N87" i="5"/>
  <c r="D87" i="5"/>
  <c r="N86" i="5"/>
  <c r="D86" i="5"/>
  <c r="N85" i="5"/>
  <c r="D85" i="5"/>
  <c r="N84" i="5"/>
  <c r="D84" i="5"/>
  <c r="C42" i="12" s="1"/>
  <c r="N83" i="5"/>
  <c r="D83" i="5"/>
  <c r="N82" i="5"/>
  <c r="D82" i="5"/>
  <c r="N81" i="5"/>
  <c r="D81" i="5"/>
  <c r="N80" i="5"/>
  <c r="D80" i="5"/>
  <c r="N79" i="5"/>
  <c r="D79" i="5"/>
  <c r="N78" i="5"/>
  <c r="D78" i="5"/>
  <c r="N77" i="5"/>
  <c r="D77" i="5"/>
  <c r="C37" i="12" s="1"/>
  <c r="N76" i="5"/>
  <c r="Q76" i="5" s="1"/>
  <c r="H95" i="4" s="1"/>
  <c r="D76" i="5"/>
  <c r="N75" i="5"/>
  <c r="D75" i="5"/>
  <c r="N74" i="5"/>
  <c r="D74" i="5"/>
  <c r="N73" i="5"/>
  <c r="D73" i="5"/>
  <c r="C34" i="12" s="1"/>
  <c r="N72" i="5"/>
  <c r="D72" i="5"/>
  <c r="N71" i="5"/>
  <c r="D71" i="5"/>
  <c r="N70" i="5"/>
  <c r="D70" i="5"/>
  <c r="N69" i="5"/>
  <c r="Q69" i="5"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C26" i="12" s="1"/>
  <c r="N29" i="5"/>
  <c r="D29" i="5"/>
  <c r="N28" i="5"/>
  <c r="D28" i="5"/>
  <c r="N27" i="5"/>
  <c r="D27" i="5"/>
  <c r="N26" i="5"/>
  <c r="D26" i="5"/>
  <c r="N25" i="5"/>
  <c r="D25" i="5"/>
  <c r="N24" i="5"/>
  <c r="D24" i="5"/>
  <c r="N23" i="5"/>
  <c r="D23" i="5"/>
  <c r="N22" i="5"/>
  <c r="D22" i="5"/>
  <c r="N21" i="5"/>
  <c r="D21" i="5"/>
  <c r="N20" i="5"/>
  <c r="D20" i="5"/>
  <c r="N19" i="5"/>
  <c r="D19" i="5"/>
  <c r="N18" i="5"/>
  <c r="D18" i="5"/>
  <c r="D118" i="4"/>
  <c r="C118" i="4"/>
  <c r="A118" i="4"/>
  <c r="F117" i="4"/>
  <c r="D117" i="4"/>
  <c r="C117" i="4"/>
  <c r="A117" i="4"/>
  <c r="F116" i="4"/>
  <c r="D116" i="4"/>
  <c r="C116" i="4"/>
  <c r="A116" i="4"/>
  <c r="D115" i="4"/>
  <c r="C115" i="4"/>
  <c r="A115" i="4"/>
  <c r="A114" i="4"/>
  <c r="D113" i="4"/>
  <c r="C113" i="4"/>
  <c r="B113" i="4"/>
  <c r="A113" i="4"/>
  <c r="H112" i="4"/>
  <c r="F112" i="4"/>
  <c r="D112" i="4"/>
  <c r="C112" i="4"/>
  <c r="A112" i="4"/>
  <c r="H111" i="4"/>
  <c r="F111" i="4"/>
  <c r="D111" i="4"/>
  <c r="C111" i="4"/>
  <c r="A111" i="4"/>
  <c r="A110" i="4"/>
  <c r="F109" i="4"/>
  <c r="D109" i="4"/>
  <c r="C109" i="4"/>
  <c r="A109" i="4"/>
  <c r="H109" i="4" s="1"/>
  <c r="D108" i="4"/>
  <c r="C108" i="4"/>
  <c r="A108" i="4"/>
  <c r="D107" i="4"/>
  <c r="C107" i="4"/>
  <c r="A107" i="4"/>
  <c r="H106" i="4"/>
  <c r="F106" i="4"/>
  <c r="D106" i="4"/>
  <c r="C106" i="4"/>
  <c r="A106" i="4"/>
  <c r="F105" i="4"/>
  <c r="D105" i="4"/>
  <c r="C105" i="4"/>
  <c r="A105" i="4"/>
  <c r="H105" i="4" s="1"/>
  <c r="A104" i="4"/>
  <c r="D103" i="4"/>
  <c r="C103" i="4"/>
  <c r="A103" i="4"/>
  <c r="H103" i="4" s="1"/>
  <c r="D102" i="4"/>
  <c r="C102" i="4"/>
  <c r="B102" i="4"/>
  <c r="A102" i="4"/>
  <c r="H101" i="4"/>
  <c r="F101" i="4"/>
  <c r="D101" i="4"/>
  <c r="C101" i="4"/>
  <c r="A101" i="4"/>
  <c r="H100" i="4"/>
  <c r="F100" i="4"/>
  <c r="D100" i="4"/>
  <c r="C100" i="4"/>
  <c r="A100" i="4"/>
  <c r="D99" i="4"/>
  <c r="C99" i="4"/>
  <c r="A99" i="4"/>
  <c r="A98" i="4"/>
  <c r="D97" i="4"/>
  <c r="C97" i="4"/>
  <c r="A97" i="4"/>
  <c r="D96" i="4"/>
  <c r="C96" i="4"/>
  <c r="A96" i="4"/>
  <c r="O68" i="5" s="1"/>
  <c r="F95" i="4"/>
  <c r="D95" i="4"/>
  <c r="C95" i="4"/>
  <c r="A95" i="4"/>
  <c r="F94" i="4"/>
  <c r="D94" i="4"/>
  <c r="C94" i="4"/>
  <c r="A94" i="4"/>
  <c r="H94" i="4" s="1"/>
  <c r="D93" i="4"/>
  <c r="C93" i="4"/>
  <c r="A93" i="4"/>
  <c r="A92" i="4"/>
  <c r="D91" i="4"/>
  <c r="C91" i="4"/>
  <c r="A91" i="4"/>
  <c r="H90" i="4"/>
  <c r="F90" i="4"/>
  <c r="D90" i="4"/>
  <c r="C90" i="4"/>
  <c r="A90" i="4"/>
  <c r="H89" i="4"/>
  <c r="F89" i="4"/>
  <c r="D89" i="4"/>
  <c r="C89" i="4"/>
  <c r="A89" i="4"/>
  <c r="D88" i="4"/>
  <c r="C88" i="4"/>
  <c r="B88" i="4"/>
  <c r="A88" i="4"/>
  <c r="D87" i="4"/>
  <c r="C87" i="4"/>
  <c r="A87" i="4"/>
  <c r="H86" i="4"/>
  <c r="F86" i="4"/>
  <c r="D86" i="4"/>
  <c r="C86" i="4"/>
  <c r="A86" i="4"/>
  <c r="H85" i="4"/>
  <c r="F85" i="4"/>
  <c r="D85" i="4"/>
  <c r="C85" i="4"/>
  <c r="A85" i="4"/>
  <c r="A84" i="4"/>
  <c r="F83" i="4"/>
  <c r="D83" i="4"/>
  <c r="C83" i="4"/>
  <c r="A83" i="4"/>
  <c r="H83" i="4" s="1"/>
  <c r="D82" i="4"/>
  <c r="C82" i="4"/>
  <c r="B82" i="4"/>
  <c r="A82" i="4"/>
  <c r="D81" i="4"/>
  <c r="C81" i="4"/>
  <c r="A81" i="4"/>
  <c r="F81" i="4" s="1"/>
  <c r="H80" i="4"/>
  <c r="F80" i="4"/>
  <c r="D80" i="4"/>
  <c r="C80" i="4"/>
  <c r="A80" i="4"/>
  <c r="F79" i="4"/>
  <c r="D79" i="4"/>
  <c r="C79" i="4"/>
  <c r="B79" i="4"/>
  <c r="A79" i="4"/>
  <c r="H79" i="4" s="1"/>
  <c r="A78" i="4"/>
  <c r="D77" i="4"/>
  <c r="C77" i="4"/>
  <c r="A77" i="4"/>
  <c r="D76" i="4"/>
  <c r="C76" i="4"/>
  <c r="B76" i="4"/>
  <c r="A76" i="4"/>
  <c r="H75" i="4"/>
  <c r="F75" i="4"/>
  <c r="D75" i="4"/>
  <c r="C75" i="4"/>
  <c r="A75" i="4"/>
  <c r="H74" i="4"/>
  <c r="F74" i="4"/>
  <c r="D74" i="4"/>
  <c r="C74" i="4"/>
  <c r="A74" i="4"/>
  <c r="D73" i="4"/>
  <c r="C73" i="4"/>
  <c r="A73" i="4"/>
  <c r="D72" i="4"/>
  <c r="C72" i="4"/>
  <c r="A72" i="4"/>
  <c r="H71" i="4"/>
  <c r="F71" i="4"/>
  <c r="D71" i="4"/>
  <c r="C71" i="4"/>
  <c r="A71" i="4"/>
  <c r="H70" i="4"/>
  <c r="F70" i="4"/>
  <c r="D70" i="4"/>
  <c r="C70" i="4"/>
  <c r="A70" i="4"/>
  <c r="D69" i="4"/>
  <c r="C69" i="4"/>
  <c r="B69" i="4"/>
  <c r="A69" i="4"/>
  <c r="A68" i="4"/>
  <c r="D67" i="4"/>
  <c r="C67" i="4"/>
  <c r="A67" i="4"/>
  <c r="H66" i="4"/>
  <c r="D66" i="4"/>
  <c r="C66" i="4"/>
  <c r="A66" i="4"/>
  <c r="F66" i="4" s="1"/>
  <c r="H65" i="4"/>
  <c r="F65" i="4"/>
  <c r="D65" i="4"/>
  <c r="C65" i="4"/>
  <c r="A65" i="4"/>
  <c r="F64" i="4"/>
  <c r="D64" i="4"/>
  <c r="C64" i="4"/>
  <c r="A64" i="4"/>
  <c r="H64" i="4" s="1"/>
  <c r="D63" i="4"/>
  <c r="C63" i="4"/>
  <c r="B63" i="4"/>
  <c r="A63" i="4"/>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B53" i="4"/>
  <c r="H52" i="4"/>
  <c r="F52" i="4"/>
  <c r="D52" i="4"/>
  <c r="C52" i="4"/>
  <c r="A51" i="4"/>
  <c r="F50" i="4"/>
  <c r="D50" i="4"/>
  <c r="C50" i="4"/>
  <c r="A50" i="4"/>
  <c r="H50" i="4" s="1"/>
  <c r="D49" i="4"/>
  <c r="C49" i="4"/>
  <c r="A49" i="4"/>
  <c r="H48" i="4"/>
  <c r="D48" i="4"/>
  <c r="C48" i="4"/>
  <c r="A48" i="4"/>
  <c r="F48" i="4" s="1"/>
  <c r="H47" i="4"/>
  <c r="F47" i="4"/>
  <c r="D47" i="4"/>
  <c r="C47" i="4"/>
  <c r="A47" i="4"/>
  <c r="F46" i="4"/>
  <c r="D46" i="4"/>
  <c r="C46" i="4"/>
  <c r="A46" i="4"/>
  <c r="H46" i="4" s="1"/>
  <c r="D45" i="4"/>
  <c r="C45" i="4"/>
  <c r="B45" i="4"/>
  <c r="A45" i="4"/>
  <c r="D44" i="4"/>
  <c r="C44" i="4"/>
  <c r="A44" i="4"/>
  <c r="F44" i="4" s="1"/>
  <c r="H43" i="4"/>
  <c r="F43" i="4"/>
  <c r="D43" i="4"/>
  <c r="C43" i="4"/>
  <c r="A43" i="4"/>
  <c r="F42" i="4"/>
  <c r="D42" i="4"/>
  <c r="C42" i="4"/>
  <c r="A42" i="4"/>
  <c r="H42" i="4" s="1"/>
  <c r="D41" i="4"/>
  <c r="C41" i="4"/>
  <c r="A41" i="4"/>
  <c r="D40" i="4"/>
  <c r="C40" i="4"/>
  <c r="A40" i="4"/>
  <c r="H39" i="4"/>
  <c r="F39" i="4"/>
  <c r="D39" i="4"/>
  <c r="C39" i="4"/>
  <c r="A39" i="4"/>
  <c r="F38" i="4"/>
  <c r="D38" i="4"/>
  <c r="C38" i="4"/>
  <c r="A38" i="4"/>
  <c r="H38" i="4" s="1"/>
  <c r="A37" i="4"/>
  <c r="C36" i="4"/>
  <c r="A36" i="4"/>
  <c r="H35" i="4"/>
  <c r="F35" i="4"/>
  <c r="D35" i="4"/>
  <c r="C35" i="4"/>
  <c r="A35" i="4"/>
  <c r="H34" i="4"/>
  <c r="F34" i="4"/>
  <c r="D34" i="4"/>
  <c r="C34" i="4"/>
  <c r="A34" i="4"/>
  <c r="F33" i="4"/>
  <c r="D33" i="4"/>
  <c r="C33" i="4"/>
  <c r="A33" i="4"/>
  <c r="H33" i="4" s="1"/>
  <c r="D32" i="4"/>
  <c r="C32" i="4"/>
  <c r="A32" i="4"/>
  <c r="H31" i="4"/>
  <c r="F31" i="4"/>
  <c r="C31" i="4"/>
  <c r="A31" i="4"/>
  <c r="C30" i="4"/>
  <c r="B30" i="4"/>
  <c r="A30" i="4"/>
  <c r="A29" i="4"/>
  <c r="C24" i="4"/>
  <c r="C23" i="4"/>
  <c r="C22" i="4"/>
  <c r="C21" i="4"/>
  <c r="C20" i="4"/>
  <c r="C19" i="4"/>
  <c r="C18" i="4"/>
  <c r="C17" i="4"/>
  <c r="C16" i="4"/>
  <c r="G15" i="4"/>
  <c r="C15" i="4"/>
  <c r="C14" i="4"/>
  <c r="C13" i="4"/>
  <c r="C10" i="4"/>
  <c r="G8" i="4"/>
  <c r="B8" i="4"/>
  <c r="B7" i="4"/>
  <c r="G6" i="4"/>
  <c r="B6" i="4"/>
  <c r="G5" i="4"/>
  <c r="B5" i="4"/>
  <c r="I1" i="4"/>
  <c r="E112" i="3"/>
  <c r="B112" i="3"/>
  <c r="B118" i="4" s="1"/>
  <c r="E111" i="3"/>
  <c r="B111" i="3"/>
  <c r="B117" i="4" s="1"/>
  <c r="F110" i="3"/>
  <c r="E110" i="3"/>
  <c r="B110" i="3"/>
  <c r="B116" i="4" s="1"/>
  <c r="E109" i="3"/>
  <c r="B109" i="3"/>
  <c r="B115" i="4" s="1"/>
  <c r="F108" i="3"/>
  <c r="E107" i="3"/>
  <c r="B107" i="3"/>
  <c r="B90" i="11" s="1"/>
  <c r="E106" i="3"/>
  <c r="B106" i="3"/>
  <c r="E105" i="3"/>
  <c r="B105" i="3"/>
  <c r="F104" i="3"/>
  <c r="E103" i="3"/>
  <c r="B103" i="3"/>
  <c r="B109" i="4" s="1"/>
  <c r="E102" i="3"/>
  <c r="B102" i="3"/>
  <c r="B108" i="4" s="1"/>
  <c r="E101" i="3"/>
  <c r="B101" i="3"/>
  <c r="B107" i="4" s="1"/>
  <c r="E100" i="3"/>
  <c r="B100" i="3"/>
  <c r="B106" i="4" s="1"/>
  <c r="E99" i="3"/>
  <c r="B99" i="3"/>
  <c r="B105" i="4" s="1"/>
  <c r="F98" i="3"/>
  <c r="E97" i="3"/>
  <c r="B97" i="3"/>
  <c r="B103" i="4" s="1"/>
  <c r="E96" i="3"/>
  <c r="B96" i="3"/>
  <c r="E95" i="3"/>
  <c r="B95" i="3"/>
  <c r="B101" i="4" s="1"/>
  <c r="E94" i="3"/>
  <c r="B94" i="3"/>
  <c r="B100" i="4" s="1"/>
  <c r="E93" i="3"/>
  <c r="B93" i="3"/>
  <c r="B99" i="4" s="1"/>
  <c r="F92" i="3"/>
  <c r="E91" i="3"/>
  <c r="B91" i="3"/>
  <c r="B97" i="4" s="1"/>
  <c r="E90" i="3"/>
  <c r="B90" i="3"/>
  <c r="E89" i="3"/>
  <c r="B89" i="3"/>
  <c r="E88" i="3"/>
  <c r="B88" i="3"/>
  <c r="B72" i="11" s="1"/>
  <c r="E87" i="3"/>
  <c r="B87" i="3"/>
  <c r="B71" i="11" s="1"/>
  <c r="F86" i="3"/>
  <c r="E85" i="3"/>
  <c r="B85" i="3"/>
  <c r="B91" i="4" s="1"/>
  <c r="E84" i="3"/>
  <c r="B84" i="3"/>
  <c r="E83" i="3"/>
  <c r="B83" i="3"/>
  <c r="E82" i="3"/>
  <c r="B82" i="3"/>
  <c r="B64" i="11" s="1"/>
  <c r="E81" i="3"/>
  <c r="B81" i="3"/>
  <c r="B63" i="11" s="1"/>
  <c r="F80" i="3"/>
  <c r="E80" i="3"/>
  <c r="B80" i="3"/>
  <c r="E79" i="3"/>
  <c r="B79" i="3"/>
  <c r="F78" i="3"/>
  <c r="E77" i="3"/>
  <c r="B77" i="3"/>
  <c r="B83" i="4" s="1"/>
  <c r="E76" i="3"/>
  <c r="B76" i="3"/>
  <c r="E75" i="3"/>
  <c r="B75" i="3"/>
  <c r="B81" i="4" s="1"/>
  <c r="F74" i="3"/>
  <c r="E74" i="3"/>
  <c r="B74" i="3"/>
  <c r="E73" i="3"/>
  <c r="B73" i="3"/>
  <c r="B93" i="11" s="1"/>
  <c r="F72" i="3"/>
  <c r="E71" i="3"/>
  <c r="B71" i="3"/>
  <c r="B77" i="4" s="1"/>
  <c r="E70" i="3"/>
  <c r="B70" i="3"/>
  <c r="E69" i="3"/>
  <c r="B69" i="3"/>
  <c r="B75" i="4" s="1"/>
  <c r="F68" i="3"/>
  <c r="E68" i="3"/>
  <c r="B68" i="3"/>
  <c r="B74" i="4" s="1"/>
  <c r="E67" i="3"/>
  <c r="B67" i="3"/>
  <c r="B49" i="11" s="1"/>
  <c r="E66" i="3"/>
  <c r="B66" i="3"/>
  <c r="B48" i="11" s="1"/>
  <c r="E65" i="3"/>
  <c r="B65" i="3"/>
  <c r="E64" i="3"/>
  <c r="B64" i="3"/>
  <c r="E63" i="3"/>
  <c r="B63" i="3"/>
  <c r="B45" i="11" s="1"/>
  <c r="F62" i="3"/>
  <c r="E61" i="3"/>
  <c r="B61" i="3"/>
  <c r="B43" i="11" s="1"/>
  <c r="E60" i="3"/>
  <c r="B60" i="3"/>
  <c r="E59" i="3"/>
  <c r="B59" i="3"/>
  <c r="E58" i="3"/>
  <c r="B58" i="3"/>
  <c r="B40" i="11" s="1"/>
  <c r="E57" i="3"/>
  <c r="B57" i="3"/>
  <c r="B39" i="11" s="1"/>
  <c r="E56" i="3"/>
  <c r="B56" i="3"/>
  <c r="F55" i="3"/>
  <c r="E54" i="3"/>
  <c r="B54" i="3"/>
  <c r="B60" i="4" s="1"/>
  <c r="E53" i="3"/>
  <c r="B53" i="3"/>
  <c r="B59" i="4" s="1"/>
  <c r="E52" i="3"/>
  <c r="B52" i="3"/>
  <c r="B58" i="4" s="1"/>
  <c r="E51" i="3"/>
  <c r="B51" i="3"/>
  <c r="B57" i="4" s="1"/>
  <c r="E50" i="3"/>
  <c r="B50" i="3"/>
  <c r="B56" i="4" s="1"/>
  <c r="E49" i="3"/>
  <c r="B49" i="3"/>
  <c r="B55" i="4" s="1"/>
  <c r="F48" i="3"/>
  <c r="E48" i="3"/>
  <c r="B48" i="3"/>
  <c r="B54" i="4" s="1"/>
  <c r="E47" i="3"/>
  <c r="B47" i="3"/>
  <c r="E46" i="3"/>
  <c r="B46" i="3"/>
  <c r="B52" i="4" s="1"/>
  <c r="F45" i="3"/>
  <c r="E44" i="3"/>
  <c r="B44" i="3"/>
  <c r="B50" i="4" s="1"/>
  <c r="E43" i="3"/>
  <c r="B43" i="3"/>
  <c r="B49" i="4" s="1"/>
  <c r="F42" i="3"/>
  <c r="E42" i="3"/>
  <c r="B42" i="3"/>
  <c r="B48" i="4" s="1"/>
  <c r="E41" i="3"/>
  <c r="B41" i="3"/>
  <c r="B47" i="4" s="1"/>
  <c r="E40" i="3"/>
  <c r="B40" i="3"/>
  <c r="B46" i="4" s="1"/>
  <c r="E39" i="3"/>
  <c r="B39" i="3"/>
  <c r="E38" i="3"/>
  <c r="B38" i="3"/>
  <c r="B44" i="4" s="1"/>
  <c r="E37" i="3"/>
  <c r="B37" i="3"/>
  <c r="E36" i="3"/>
  <c r="B36" i="3"/>
  <c r="B27" i="11" s="1"/>
  <c r="E35" i="3"/>
  <c r="B35" i="3"/>
  <c r="B26" i="11" s="1"/>
  <c r="F34" i="3"/>
  <c r="E34" i="3"/>
  <c r="B34" i="3"/>
  <c r="E33" i="3"/>
  <c r="B33" i="3"/>
  <c r="E32" i="3"/>
  <c r="B32" i="3"/>
  <c r="B23" i="11" s="1"/>
  <c r="F31" i="3"/>
  <c r="E30" i="3"/>
  <c r="B30" i="3"/>
  <c r="B36" i="4" s="1"/>
  <c r="E29" i="3"/>
  <c r="B29" i="3"/>
  <c r="B35" i="4" s="1"/>
  <c r="F28" i="3"/>
  <c r="E28" i="3"/>
  <c r="B28" i="3"/>
  <c r="B34" i="4" s="1"/>
  <c r="E27" i="3"/>
  <c r="B27" i="3"/>
  <c r="B33" i="4" s="1"/>
  <c r="E26" i="3"/>
  <c r="B26" i="3"/>
  <c r="B32" i="4" s="1"/>
  <c r="E25" i="3"/>
  <c r="B25" i="3"/>
  <c r="B31" i="4" s="1"/>
  <c r="E24" i="3"/>
  <c r="B24" i="3"/>
  <c r="P68" i="5" l="1"/>
  <c r="D25" i="12"/>
  <c r="E25" i="12" s="1"/>
  <c r="D35" i="12"/>
  <c r="E35" i="12" s="1"/>
  <c r="D38" i="12"/>
  <c r="E38" i="12" s="1"/>
  <c r="D48" i="12"/>
  <c r="E48" i="12" s="1"/>
  <c r="D28" i="12"/>
  <c r="E28" i="12" s="1"/>
  <c r="D42" i="12"/>
  <c r="E42" i="12" s="1"/>
  <c r="D49" i="12"/>
  <c r="E49" i="12" s="1"/>
  <c r="Q92" i="5"/>
  <c r="Q93" i="5"/>
  <c r="H116" i="4" s="1"/>
  <c r="R93" i="5" s="1"/>
  <c r="S93" i="5" s="1"/>
  <c r="J93" i="5" s="1"/>
  <c r="Q94" i="5"/>
  <c r="H117" i="4" s="1"/>
  <c r="R80" i="5"/>
  <c r="S80" i="5" s="1"/>
  <c r="J80" i="5" s="1"/>
  <c r="C39" i="12"/>
  <c r="C40" i="12"/>
  <c r="C48" i="12"/>
  <c r="C36" i="12"/>
  <c r="B42" i="11"/>
  <c r="B66" i="4"/>
  <c r="F83" i="3"/>
  <c r="F89" i="3"/>
  <c r="F107" i="3"/>
  <c r="F40" i="3"/>
  <c r="F46" i="3"/>
  <c r="F60" i="3"/>
  <c r="B66" i="11"/>
  <c r="B90" i="4"/>
  <c r="F40" i="4"/>
  <c r="O53" i="5"/>
  <c r="P53" i="5" s="1"/>
  <c r="O91" i="5"/>
  <c r="P91" i="5" s="1"/>
  <c r="F35" i="3"/>
  <c r="F49" i="3"/>
  <c r="F69" i="3"/>
  <c r="F75" i="3"/>
  <c r="B61" i="11"/>
  <c r="B85" i="4"/>
  <c r="F81" i="3"/>
  <c r="F87" i="3"/>
  <c r="F93" i="3"/>
  <c r="F99" i="3"/>
  <c r="F105" i="3"/>
  <c r="F111" i="3"/>
  <c r="F30" i="4"/>
  <c r="B42" i="4"/>
  <c r="H67" i="4"/>
  <c r="R52" i="5" s="1"/>
  <c r="S52" i="5" s="1"/>
  <c r="J52" i="5" s="1"/>
  <c r="F67" i="4"/>
  <c r="B73" i="4"/>
  <c r="H87" i="4"/>
  <c r="R69" i="5" s="1"/>
  <c r="S69" i="5" s="1"/>
  <c r="J69" i="5" s="1"/>
  <c r="F87" i="4"/>
  <c r="B93" i="4"/>
  <c r="H96" i="4"/>
  <c r="R77" i="5" s="1"/>
  <c r="S77" i="5" s="1"/>
  <c r="J77" i="5" s="1"/>
  <c r="O38" i="5"/>
  <c r="P38" i="5" s="1"/>
  <c r="O44" i="5"/>
  <c r="P44" i="5" s="1"/>
  <c r="R62" i="5"/>
  <c r="S62" i="5" s="1"/>
  <c r="H69" i="4"/>
  <c r="R53" i="5" s="1"/>
  <c r="S53" i="5" s="1"/>
  <c r="F69" i="4"/>
  <c r="F95" i="3"/>
  <c r="F101" i="3"/>
  <c r="H99" i="4"/>
  <c r="R79" i="5" s="1"/>
  <c r="S79" i="5" s="1"/>
  <c r="F99" i="4"/>
  <c r="H118" i="4"/>
  <c r="R95" i="5" s="1"/>
  <c r="S95" i="5" s="1"/>
  <c r="J95" i="5" s="1"/>
  <c r="F118" i="4"/>
  <c r="B46" i="11"/>
  <c r="B70" i="4"/>
  <c r="H73" i="4"/>
  <c r="R57" i="5" s="1"/>
  <c r="S57" i="5" s="1"/>
  <c r="J57" i="5" s="1"/>
  <c r="F73" i="4"/>
  <c r="F29" i="3"/>
  <c r="F58" i="3"/>
  <c r="F84" i="3"/>
  <c r="F90" i="3"/>
  <c r="F96" i="3"/>
  <c r="F102" i="3"/>
  <c r="B89" i="11"/>
  <c r="B112" i="4"/>
  <c r="H30" i="4"/>
  <c r="R18" i="5" s="1"/>
  <c r="S18" i="5" s="1"/>
  <c r="H36" i="4"/>
  <c r="R24" i="5" s="1"/>
  <c r="S24" i="5" s="1"/>
  <c r="J24" i="5" s="1"/>
  <c r="F36" i="4"/>
  <c r="B67" i="4"/>
  <c r="H77" i="4"/>
  <c r="R61" i="5" s="1"/>
  <c r="S61" i="5" s="1"/>
  <c r="J61" i="5" s="1"/>
  <c r="F77" i="4"/>
  <c r="B87" i="4"/>
  <c r="H97" i="4"/>
  <c r="F97" i="4"/>
  <c r="H108" i="4"/>
  <c r="R87" i="5" s="1"/>
  <c r="S87" i="5" s="1"/>
  <c r="J87" i="5" s="1"/>
  <c r="F108" i="4"/>
  <c r="H115" i="4"/>
  <c r="R92" i="5" s="1"/>
  <c r="S92" i="5" s="1"/>
  <c r="F115" i="4"/>
  <c r="O36" i="5"/>
  <c r="P36" i="5" s="1"/>
  <c r="R46" i="5"/>
  <c r="S46" i="5" s="1"/>
  <c r="J46" i="5" s="1"/>
  <c r="O60" i="5"/>
  <c r="P60" i="5" s="1"/>
  <c r="O87" i="5"/>
  <c r="P87" i="5" s="1"/>
  <c r="F51" i="3"/>
  <c r="F71" i="3"/>
  <c r="F77" i="3"/>
  <c r="B88" i="11"/>
  <c r="B111" i="4"/>
  <c r="H32" i="4"/>
  <c r="R20" i="5" s="1"/>
  <c r="S20" i="5" s="1"/>
  <c r="J20" i="5" s="1"/>
  <c r="F32" i="4"/>
  <c r="R39" i="5"/>
  <c r="S39" i="5" s="1"/>
  <c r="J39" i="5" s="1"/>
  <c r="R71" i="5"/>
  <c r="S71" i="5" s="1"/>
  <c r="J71" i="5" s="1"/>
  <c r="F66" i="3"/>
  <c r="B74" i="11"/>
  <c r="B96" i="4"/>
  <c r="O52" i="5"/>
  <c r="P52" i="5" s="1"/>
  <c r="F24" i="3"/>
  <c r="F38" i="3"/>
  <c r="B38" i="11"/>
  <c r="B62" i="4"/>
  <c r="F33" i="3"/>
  <c r="F41" i="3"/>
  <c r="B41" i="11"/>
  <c r="B65" i="4"/>
  <c r="F61" i="3"/>
  <c r="B47" i="11"/>
  <c r="B71" i="4"/>
  <c r="F67" i="3"/>
  <c r="F73" i="3"/>
  <c r="F79" i="3"/>
  <c r="F109" i="3"/>
  <c r="H40" i="4"/>
  <c r="R27" i="5" s="1"/>
  <c r="S27" i="5" s="1"/>
  <c r="J27" i="5" s="1"/>
  <c r="H91" i="4"/>
  <c r="R73" i="5" s="1"/>
  <c r="S73" i="5" s="1"/>
  <c r="J73" i="5" s="1"/>
  <c r="F91" i="4"/>
  <c r="R38" i="5"/>
  <c r="S38" i="5" s="1"/>
  <c r="R40" i="5"/>
  <c r="S40" i="5" s="1"/>
  <c r="J40" i="5" s="1"/>
  <c r="O80" i="5"/>
  <c r="P80" i="5" s="1"/>
  <c r="T80" i="5" s="1"/>
  <c r="R47" i="5"/>
  <c r="S47" i="5" s="1"/>
  <c r="F57" i="3"/>
  <c r="B38" i="4"/>
  <c r="O86" i="5"/>
  <c r="P86" i="5" s="1"/>
  <c r="F26" i="3"/>
  <c r="F54" i="3"/>
  <c r="O46" i="5"/>
  <c r="P46" i="5" s="1"/>
  <c r="O62" i="5"/>
  <c r="P62" i="5" s="1"/>
  <c r="F43" i="3"/>
  <c r="F64" i="3"/>
  <c r="F27" i="3"/>
  <c r="F47" i="3"/>
  <c r="F30" i="3"/>
  <c r="B25" i="11"/>
  <c r="B40" i="4"/>
  <c r="F36" i="3"/>
  <c r="F44" i="3"/>
  <c r="F50" i="3"/>
  <c r="F56" i="3"/>
  <c r="F70" i="3"/>
  <c r="B94" i="11"/>
  <c r="B80" i="4"/>
  <c r="F76" i="3"/>
  <c r="B62" i="11"/>
  <c r="B86" i="4"/>
  <c r="F82" i="3"/>
  <c r="F88" i="3"/>
  <c r="F94" i="3"/>
  <c r="F100" i="3"/>
  <c r="F106" i="3"/>
  <c r="H41" i="4"/>
  <c r="R28" i="5" s="1"/>
  <c r="S28" i="5" s="1"/>
  <c r="J28" i="5" s="1"/>
  <c r="F41" i="4"/>
  <c r="B64" i="4"/>
  <c r="H72" i="4"/>
  <c r="R56" i="5" s="1"/>
  <c r="S56" i="5" s="1"/>
  <c r="J56" i="5" s="1"/>
  <c r="F72" i="4"/>
  <c r="O93" i="5"/>
  <c r="P93" i="5" s="1"/>
  <c r="H81" i="4"/>
  <c r="O45" i="5"/>
  <c r="P45" i="5" s="1"/>
  <c r="F112" i="3"/>
  <c r="R94" i="5"/>
  <c r="S94" i="5" s="1"/>
  <c r="J94" i="5" s="1"/>
  <c r="R90" i="5"/>
  <c r="S90" i="5" s="1"/>
  <c r="J90" i="5" s="1"/>
  <c r="R89" i="5"/>
  <c r="S89" i="5" s="1"/>
  <c r="R88" i="5"/>
  <c r="S88" i="5" s="1"/>
  <c r="J88" i="5" s="1"/>
  <c r="R83" i="5"/>
  <c r="S83" i="5" s="1"/>
  <c r="J83" i="5" s="1"/>
  <c r="R49" i="5"/>
  <c r="S49" i="5" s="1"/>
  <c r="J49" i="5" s="1"/>
  <c r="R41" i="5"/>
  <c r="S41" i="5" s="1"/>
  <c r="J41" i="5" s="1"/>
  <c r="R84" i="5"/>
  <c r="S84" i="5" s="1"/>
  <c r="R76" i="5"/>
  <c r="S76" i="5" s="1"/>
  <c r="J76" i="5" s="1"/>
  <c r="R75" i="5"/>
  <c r="S75" i="5" s="1"/>
  <c r="J75" i="5" s="1"/>
  <c r="R66" i="5"/>
  <c r="S66" i="5" s="1"/>
  <c r="J66" i="5" s="1"/>
  <c r="R58" i="5"/>
  <c r="S58" i="5" s="1"/>
  <c r="J58" i="5" s="1"/>
  <c r="R50" i="5"/>
  <c r="S50" i="5" s="1"/>
  <c r="J50" i="5" s="1"/>
  <c r="R42" i="5"/>
  <c r="S42" i="5" s="1"/>
  <c r="J42" i="5" s="1"/>
  <c r="R85" i="5"/>
  <c r="S85" i="5" s="1"/>
  <c r="J85" i="5" s="1"/>
  <c r="R67" i="5"/>
  <c r="S67" i="5" s="1"/>
  <c r="R59" i="5"/>
  <c r="S59" i="5" s="1"/>
  <c r="J59" i="5" s="1"/>
  <c r="R51" i="5"/>
  <c r="S51" i="5" s="1"/>
  <c r="J51" i="5" s="1"/>
  <c r="R43" i="5"/>
  <c r="S43" i="5" s="1"/>
  <c r="J43" i="5" s="1"/>
  <c r="R35" i="5"/>
  <c r="S35" i="5" s="1"/>
  <c r="J35" i="5" s="1"/>
  <c r="R34" i="5"/>
  <c r="S34" i="5" s="1"/>
  <c r="J34" i="5" s="1"/>
  <c r="R33" i="5"/>
  <c r="S33" i="5" s="1"/>
  <c r="J33" i="5" s="1"/>
  <c r="R30" i="5"/>
  <c r="S30" i="5" s="1"/>
  <c r="J30" i="5" s="1"/>
  <c r="R29" i="5"/>
  <c r="S29" i="5" s="1"/>
  <c r="J29" i="5" s="1"/>
  <c r="R26" i="5"/>
  <c r="S26" i="5" s="1"/>
  <c r="J26" i="5" s="1"/>
  <c r="R25" i="5"/>
  <c r="S25" i="5" s="1"/>
  <c r="R23" i="5"/>
  <c r="S23" i="5" s="1"/>
  <c r="J23" i="5" s="1"/>
  <c r="R22" i="5"/>
  <c r="S22" i="5" s="1"/>
  <c r="J22" i="5" s="1"/>
  <c r="R21" i="5"/>
  <c r="S21" i="5" s="1"/>
  <c r="J21" i="5" s="1"/>
  <c r="R19" i="5"/>
  <c r="S19" i="5" s="1"/>
  <c r="J19" i="5" s="1"/>
  <c r="R78" i="5"/>
  <c r="S78" i="5" s="1"/>
  <c r="J78" i="5" s="1"/>
  <c r="R68" i="5"/>
  <c r="S68" i="5" s="1"/>
  <c r="J68" i="5" s="1"/>
  <c r="R44" i="5"/>
  <c r="S44" i="5" s="1"/>
  <c r="J44" i="5" s="1"/>
  <c r="R45" i="5"/>
  <c r="S45" i="5" s="1"/>
  <c r="J45" i="5" s="1"/>
  <c r="R37" i="5"/>
  <c r="S37" i="5" s="1"/>
  <c r="J37" i="5" s="1"/>
  <c r="R81" i="5"/>
  <c r="S81" i="5" s="1"/>
  <c r="J81" i="5" s="1"/>
  <c r="R72" i="5"/>
  <c r="S72" i="5" s="1"/>
  <c r="J72" i="5" s="1"/>
  <c r="R63" i="5"/>
  <c r="S63" i="5" s="1"/>
  <c r="J63" i="5" s="1"/>
  <c r="R55" i="5"/>
  <c r="S55" i="5" s="1"/>
  <c r="J55" i="5" s="1"/>
  <c r="H45" i="4"/>
  <c r="R32" i="5" s="1"/>
  <c r="S32" i="5" s="1"/>
  <c r="J32" i="5" s="1"/>
  <c r="F45" i="4"/>
  <c r="H76" i="4"/>
  <c r="R60" i="5" s="1"/>
  <c r="S60" i="5" s="1"/>
  <c r="J60" i="5" s="1"/>
  <c r="F76" i="4"/>
  <c r="O47" i="5"/>
  <c r="P47" i="5" s="1"/>
  <c r="O39" i="5"/>
  <c r="P39" i="5" s="1"/>
  <c r="F96" i="4"/>
  <c r="O79" i="5"/>
  <c r="P79" i="5" s="1"/>
  <c r="O70" i="5"/>
  <c r="P70" i="5" s="1"/>
  <c r="O69" i="5"/>
  <c r="P69" i="5" s="1"/>
  <c r="O61" i="5"/>
  <c r="P61" i="5" s="1"/>
  <c r="O54" i="5"/>
  <c r="P54" i="5" s="1"/>
  <c r="O71" i="5"/>
  <c r="P71" i="5" s="1"/>
  <c r="F37" i="3"/>
  <c r="F63" i="3"/>
  <c r="H63" i="4"/>
  <c r="R48" i="5" s="1"/>
  <c r="S48" i="5" s="1"/>
  <c r="J48" i="5" s="1"/>
  <c r="F63" i="4"/>
  <c r="H107" i="4"/>
  <c r="R86" i="5" s="1"/>
  <c r="S86" i="5" s="1"/>
  <c r="J86" i="5" s="1"/>
  <c r="F107" i="4"/>
  <c r="R54" i="5"/>
  <c r="S54" i="5" s="1"/>
  <c r="J54" i="5" s="1"/>
  <c r="O95" i="5"/>
  <c r="P95" i="5" s="1"/>
  <c r="F32" i="3"/>
  <c r="H49" i="4"/>
  <c r="R36" i="5" s="1"/>
  <c r="S36" i="5" s="1"/>
  <c r="J36" i="5" s="1"/>
  <c r="F49" i="4"/>
  <c r="H93" i="4"/>
  <c r="R74" i="5" s="1"/>
  <c r="S74" i="5" s="1"/>
  <c r="F93" i="4"/>
  <c r="R64" i="5"/>
  <c r="S64" i="5" s="1"/>
  <c r="J64" i="5" s="1"/>
  <c r="B24" i="11"/>
  <c r="B39" i="4"/>
  <c r="F52" i="3"/>
  <c r="F25" i="3"/>
  <c r="B28" i="11"/>
  <c r="B43" i="4"/>
  <c r="F39" i="3"/>
  <c r="F53" i="3"/>
  <c r="F59" i="3"/>
  <c r="F65" i="3"/>
  <c r="B65" i="11"/>
  <c r="B89" i="4"/>
  <c r="F85" i="3"/>
  <c r="B73" i="11"/>
  <c r="B95" i="4"/>
  <c r="F91" i="3"/>
  <c r="F97" i="3"/>
  <c r="F103" i="3"/>
  <c r="B41" i="4"/>
  <c r="H44" i="4"/>
  <c r="R31" i="5" s="1"/>
  <c r="S31" i="5" s="1"/>
  <c r="J31" i="5" s="1"/>
  <c r="B72" i="4"/>
  <c r="H82" i="4"/>
  <c r="R65" i="5" s="1"/>
  <c r="S65" i="5" s="1"/>
  <c r="J65" i="5" s="1"/>
  <c r="F82" i="4"/>
  <c r="H88" i="4"/>
  <c r="R70" i="5" s="1"/>
  <c r="S70" i="5" s="1"/>
  <c r="J70" i="5" s="1"/>
  <c r="F88" i="4"/>
  <c r="B94" i="4"/>
  <c r="H102" i="4"/>
  <c r="R82" i="5" s="1"/>
  <c r="S82" i="5" s="1"/>
  <c r="J82" i="5" s="1"/>
  <c r="F102" i="4"/>
  <c r="H113" i="4"/>
  <c r="R91" i="5" s="1"/>
  <c r="S91" i="5" s="1"/>
  <c r="J91" i="5" s="1"/>
  <c r="F113" i="4"/>
  <c r="O37" i="5"/>
  <c r="P37" i="5" s="1"/>
  <c r="O78" i="5"/>
  <c r="P78" i="5" s="1"/>
  <c r="O90" i="5"/>
  <c r="P90" i="5" s="1"/>
  <c r="C27" i="6"/>
  <c r="B27" i="6"/>
  <c r="C36" i="6"/>
  <c r="B36" i="6"/>
  <c r="C47" i="12"/>
  <c r="F103" i="4"/>
  <c r="O18" i="5"/>
  <c r="P18" i="5" s="1"/>
  <c r="O19" i="5"/>
  <c r="P19" i="5" s="1"/>
  <c r="O20" i="5"/>
  <c r="P20" i="5" s="1"/>
  <c r="O21" i="5"/>
  <c r="P21" i="5" s="1"/>
  <c r="O22" i="5"/>
  <c r="P22" i="5" s="1"/>
  <c r="O23" i="5"/>
  <c r="P23" i="5" s="1"/>
  <c r="O24" i="5"/>
  <c r="P24" i="5" s="1"/>
  <c r="O25" i="5"/>
  <c r="P25" i="5" s="1"/>
  <c r="O26" i="5"/>
  <c r="P26" i="5" s="1"/>
  <c r="O27" i="5"/>
  <c r="P27" i="5" s="1"/>
  <c r="O28" i="5"/>
  <c r="P28" i="5" s="1"/>
  <c r="O29" i="5"/>
  <c r="P29" i="5" s="1"/>
  <c r="O30" i="5"/>
  <c r="P30" i="5" s="1"/>
  <c r="O31" i="5"/>
  <c r="P31" i="5" s="1"/>
  <c r="O32" i="5"/>
  <c r="P32" i="5" s="1"/>
  <c r="O33" i="5"/>
  <c r="P33" i="5" s="1"/>
  <c r="O34" i="5"/>
  <c r="P34" i="5" s="1"/>
  <c r="O35" i="5"/>
  <c r="P35" i="5" s="1"/>
  <c r="O43" i="5"/>
  <c r="P43" i="5" s="1"/>
  <c r="O51" i="5"/>
  <c r="P51" i="5" s="1"/>
  <c r="O59" i="5"/>
  <c r="P59" i="5" s="1"/>
  <c r="O67" i="5"/>
  <c r="P67" i="5" s="1"/>
  <c r="O76" i="5"/>
  <c r="P76" i="5" s="1"/>
  <c r="O77" i="5"/>
  <c r="P77" i="5" s="1"/>
  <c r="O85" i="5"/>
  <c r="P85" i="5" s="1"/>
  <c r="C25" i="6"/>
  <c r="B25" i="6"/>
  <c r="C34" i="6"/>
  <c r="B34" i="6"/>
  <c r="O42" i="5"/>
  <c r="P42" i="5" s="1"/>
  <c r="O50" i="5"/>
  <c r="P50" i="5" s="1"/>
  <c r="O58" i="5"/>
  <c r="P58" i="5" s="1"/>
  <c r="O66" i="5"/>
  <c r="P66" i="5" s="1"/>
  <c r="O75" i="5"/>
  <c r="P75" i="5" s="1"/>
  <c r="O84" i="5"/>
  <c r="P84" i="5" s="1"/>
  <c r="O89" i="5"/>
  <c r="P89" i="5" s="1"/>
  <c r="O94" i="5"/>
  <c r="P94" i="5" s="1"/>
  <c r="O41" i="5"/>
  <c r="P41" i="5" s="1"/>
  <c r="O49" i="5"/>
  <c r="P49" i="5" s="1"/>
  <c r="O57" i="5"/>
  <c r="P57" i="5" s="1"/>
  <c r="O65" i="5"/>
  <c r="P65" i="5" s="1"/>
  <c r="O74" i="5"/>
  <c r="P74" i="5" s="1"/>
  <c r="O83" i="5"/>
  <c r="P83" i="5" s="1"/>
  <c r="C23" i="6"/>
  <c r="B23" i="6"/>
  <c r="C32" i="6"/>
  <c r="B32" i="6"/>
  <c r="C28" i="12"/>
  <c r="C31" i="12"/>
  <c r="O40" i="5"/>
  <c r="P40" i="5" s="1"/>
  <c r="O48" i="5"/>
  <c r="P48" i="5" s="1"/>
  <c r="O56" i="5"/>
  <c r="P56" i="5" s="1"/>
  <c r="O64" i="5"/>
  <c r="P64" i="5" s="1"/>
  <c r="O73" i="5"/>
  <c r="P73" i="5" s="1"/>
  <c r="O82" i="5"/>
  <c r="P82" i="5" s="1"/>
  <c r="O88" i="5"/>
  <c r="P88" i="5" s="1"/>
  <c r="O92" i="5"/>
  <c r="P92" i="5" s="1"/>
  <c r="O55" i="5"/>
  <c r="P55" i="5" s="1"/>
  <c r="C29" i="12"/>
  <c r="C33" i="12"/>
  <c r="O63" i="5"/>
  <c r="P63" i="5" s="1"/>
  <c r="T63" i="5" s="1"/>
  <c r="O72" i="5"/>
  <c r="P72" i="5" s="1"/>
  <c r="O81" i="5"/>
  <c r="P81" i="5" s="1"/>
  <c r="C29" i="6"/>
  <c r="B29" i="6"/>
  <c r="C32" i="12"/>
  <c r="D31" i="12"/>
  <c r="E31" i="12" s="1"/>
  <c r="D39" i="12"/>
  <c r="E39" i="12" s="1"/>
  <c r="C44" i="12"/>
  <c r="D47" i="12"/>
  <c r="E47" i="12" s="1"/>
  <c r="C25" i="12"/>
  <c r="C30" i="12"/>
  <c r="C38" i="12"/>
  <c r="D41" i="12"/>
  <c r="E41" i="12" s="1"/>
  <c r="C46" i="12"/>
  <c r="C54" i="12"/>
  <c r="C27" i="12"/>
  <c r="C35" i="12"/>
  <c r="C43" i="12"/>
  <c r="C51" i="12"/>
  <c r="D45" i="12"/>
  <c r="E45" i="12" s="1"/>
  <c r="C50" i="12"/>
  <c r="T66" i="5" l="1"/>
  <c r="T67" i="5"/>
  <c r="T58" i="5"/>
  <c r="T41" i="5"/>
  <c r="T46" i="5"/>
  <c r="T83" i="5"/>
  <c r="T43" i="5"/>
  <c r="T21" i="5"/>
  <c r="T29" i="5"/>
  <c r="T47" i="5"/>
  <c r="T75" i="5"/>
  <c r="T27" i="5"/>
  <c r="T19" i="5"/>
  <c r="T90" i="5"/>
  <c r="T51" i="5"/>
  <c r="T89" i="5"/>
  <c r="T26" i="5"/>
  <c r="T93" i="5"/>
  <c r="T39" i="5"/>
  <c r="T71" i="5"/>
  <c r="T88" i="5"/>
  <c r="T37" i="5"/>
  <c r="T18" i="5"/>
  <c r="T22" i="5"/>
  <c r="T20" i="5"/>
  <c r="T85" i="5"/>
  <c r="T35" i="5"/>
  <c r="T40" i="5"/>
  <c r="T34" i="5"/>
  <c r="T57" i="5"/>
  <c r="T95" i="5"/>
  <c r="T23" i="5"/>
  <c r="T81" i="5"/>
  <c r="T49" i="5"/>
  <c r="T50" i="5"/>
  <c r="T72" i="5"/>
  <c r="T42" i="5"/>
  <c r="T79" i="5"/>
  <c r="T64" i="5"/>
  <c r="T94" i="5"/>
  <c r="T59" i="5"/>
  <c r="T30" i="5"/>
  <c r="T45" i="5"/>
  <c r="T31" i="5"/>
  <c r="H13" i="15"/>
  <c r="D24" i="4" s="1"/>
  <c r="J92" i="5"/>
  <c r="H9" i="15"/>
  <c r="D20" i="4" s="1"/>
  <c r="J74" i="5"/>
  <c r="H11" i="15"/>
  <c r="D22" i="4" s="1"/>
  <c r="J84" i="5"/>
  <c r="H3" i="15"/>
  <c r="D14" i="4" s="1"/>
  <c r="J25" i="5"/>
  <c r="J62" i="5"/>
  <c r="H7" i="15"/>
  <c r="D18" i="4" s="1"/>
  <c r="T91" i="5"/>
  <c r="J67" i="5"/>
  <c r="H8" i="15"/>
  <c r="D19" i="4" s="1"/>
  <c r="H10" i="15"/>
  <c r="D21" i="4" s="1"/>
  <c r="J79" i="5"/>
  <c r="H2" i="15"/>
  <c r="J18" i="5"/>
  <c r="H12" i="15"/>
  <c r="D23" i="4" s="1"/>
  <c r="J89" i="5"/>
  <c r="T86" i="5"/>
  <c r="J38" i="5"/>
  <c r="H4" i="15"/>
  <c r="D15" i="4" s="1"/>
  <c r="T87" i="5"/>
  <c r="T44" i="5"/>
  <c r="T53" i="5"/>
  <c r="H6" i="15"/>
  <c r="D17" i="4" s="1"/>
  <c r="J53" i="5"/>
  <c r="T55" i="5"/>
  <c r="T74" i="5"/>
  <c r="T54" i="5"/>
  <c r="T60" i="5"/>
  <c r="T38" i="5"/>
  <c r="T56" i="5"/>
  <c r="E12" i="15"/>
  <c r="T48" i="5"/>
  <c r="T28" i="5"/>
  <c r="T78" i="5"/>
  <c r="T61" i="5"/>
  <c r="T73" i="5"/>
  <c r="E10" i="15"/>
  <c r="T84" i="5"/>
  <c r="T65" i="5"/>
  <c r="T77" i="5"/>
  <c r="T33" i="5"/>
  <c r="T25" i="5"/>
  <c r="T69" i="5"/>
  <c r="T52" i="5"/>
  <c r="T92" i="5"/>
  <c r="T82" i="5"/>
  <c r="T76" i="5"/>
  <c r="T32" i="5"/>
  <c r="T24" i="5"/>
  <c r="T70" i="5"/>
  <c r="T62" i="5"/>
  <c r="J47" i="5"/>
  <c r="H5" i="15"/>
  <c r="D16" i="4" s="1"/>
  <c r="T36" i="5"/>
  <c r="T68" i="5"/>
  <c r="E8" i="15" s="1"/>
  <c r="G2" i="15" l="1"/>
  <c r="I2" i="15" s="1"/>
  <c r="G12" i="15"/>
  <c r="F23" i="4" s="1"/>
  <c r="E5" i="15"/>
  <c r="G10" i="15"/>
  <c r="I10" i="15" s="1"/>
  <c r="G8" i="15"/>
  <c r="I8" i="15" s="1"/>
  <c r="G5" i="15"/>
  <c r="F16" i="4" s="1"/>
  <c r="G7" i="15"/>
  <c r="E7" i="15"/>
  <c r="G3" i="15"/>
  <c r="E3" i="15"/>
  <c r="K3" i="15"/>
  <c r="K5" i="15"/>
  <c r="K6" i="15"/>
  <c r="K2" i="15"/>
  <c r="G4" i="15"/>
  <c r="F15" i="4" s="1"/>
  <c r="E4" i="15"/>
  <c r="K10" i="15"/>
  <c r="D25" i="4" s="1"/>
  <c r="D13" i="4"/>
  <c r="E2" i="15"/>
  <c r="G6" i="15"/>
  <c r="E6" i="15"/>
  <c r="G13" i="15"/>
  <c r="E13" i="15"/>
  <c r="I12" i="15"/>
  <c r="E11" i="15"/>
  <c r="G11" i="15"/>
  <c r="G9" i="15"/>
  <c r="E9" i="15"/>
  <c r="I5" i="15" l="1"/>
  <c r="B10" i="12" s="1"/>
  <c r="F13" i="4"/>
  <c r="F21" i="4"/>
  <c r="M2" i="15"/>
  <c r="F19" i="4"/>
  <c r="I9" i="15"/>
  <c r="F20" i="4"/>
  <c r="B15" i="12"/>
  <c r="G21" i="4"/>
  <c r="I11" i="15"/>
  <c r="F22" i="4"/>
  <c r="M3" i="15"/>
  <c r="B13" i="12"/>
  <c r="G19" i="4"/>
  <c r="B17" i="12"/>
  <c r="G23" i="4"/>
  <c r="I3" i="15"/>
  <c r="F14" i="4"/>
  <c r="J8" i="15"/>
  <c r="D6" i="12" s="1"/>
  <c r="E6" i="12" s="1"/>
  <c r="I6" i="15"/>
  <c r="F17" i="4"/>
  <c r="I13" i="15"/>
  <c r="F24" i="4"/>
  <c r="K11" i="15"/>
  <c r="F25" i="4" s="1"/>
  <c r="G25" i="4" s="1"/>
  <c r="I7" i="15"/>
  <c r="F18" i="4"/>
  <c r="B7" i="12"/>
  <c r="G13" i="4"/>
  <c r="G16" i="4" l="1"/>
  <c r="B8" i="12"/>
  <c r="G14" i="4"/>
  <c r="G15" i="12"/>
  <c r="F15" i="12"/>
  <c r="E15" i="12"/>
  <c r="D15" i="12"/>
  <c r="C15" i="12"/>
  <c r="B12" i="12"/>
  <c r="G18" i="4"/>
  <c r="B16" i="12"/>
  <c r="G22" i="4"/>
  <c r="G17" i="12"/>
  <c r="F17" i="12"/>
  <c r="E17" i="12"/>
  <c r="D17" i="12"/>
  <c r="C17" i="12"/>
  <c r="B18" i="12"/>
  <c r="G24" i="4"/>
  <c r="E13" i="12"/>
  <c r="D13" i="12"/>
  <c r="C13" i="12"/>
  <c r="G13" i="12"/>
  <c r="F13" i="12"/>
  <c r="B11" i="12"/>
  <c r="G17" i="4"/>
  <c r="B14" i="12"/>
  <c r="G20" i="4"/>
  <c r="D12" i="12" l="1"/>
  <c r="C12" i="12"/>
  <c r="G12" i="12"/>
  <c r="F12" i="12"/>
  <c r="E12" i="12"/>
  <c r="C11" i="12"/>
  <c r="G11" i="12"/>
  <c r="F11" i="12"/>
  <c r="E11" i="12"/>
  <c r="D11" i="12"/>
  <c r="F14" i="12"/>
  <c r="E14" i="12"/>
  <c r="D14" i="12"/>
  <c r="C14" i="12"/>
  <c r="G14" i="12"/>
  <c r="G16" i="12"/>
  <c r="F16" i="12"/>
  <c r="E16" i="12"/>
  <c r="D16" i="12"/>
  <c r="C16" i="12"/>
</calcChain>
</file>

<file path=xl/sharedStrings.xml><?xml version="1.0" encoding="utf-8"?>
<sst xmlns="http://schemas.openxmlformats.org/spreadsheetml/2006/main" count="4060" uniqueCount="2335">
  <si>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</si>
  <si>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</si>
  <si>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</si>
  <si>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</si>
  <si>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</si>
  <si>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</si>
  <si>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</si>
  <si>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</si>
  <si>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</si>
  <si>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</si>
  <si>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</si>
  <si>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</si>
  <si>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</si>
  <si>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</si>
  <si>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</si>
  <si>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</si>
  <si>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</si>
  <si>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</si>
  <si>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</si>
  <si>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</si>
  <si>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</si>
  <si>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</si>
  <si>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</si>
  <si>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</si>
  <si>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</si>
  <si>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</si>
  <si>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</si>
  <si>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</si>
  <si>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</si>
  <si>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</si>
  <si>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</si>
  <si>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</si>
  <si>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</si>
  <si>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</si>
  <si>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</si>
  <si>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</si>
  <si>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</si>
  <si>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</si>
  <si>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</si>
  <si>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</si>
  <si>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</si>
  <si>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</si>
  <si>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</si>
  <si>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</si>
  <si>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</si>
  <si>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</si>
  <si>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</si>
  <si>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</si>
  <si>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</si>
  <si>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</si>
  <si>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</si>
  <si>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</si>
  <si>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</si>
  <si>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</si>
  <si>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</si>
  <si>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</si>
  <si>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</si>
  <si>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</si>
  <si>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</si>
  <si>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</si>
  <si>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</si>
  <si>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</si>
  <si>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</si>
  <si>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</si>
  <si>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</si>
  <si>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</si>
  <si>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</si>
  <si>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</si>
  <si>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</si>
  <si>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</si>
  <si>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</si>
  <si>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</si>
  <si>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</si>
  <si>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</si>
  <si>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</si>
  <si>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</si>
  <si>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</si>
  <si>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</si>
  <si>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</si>
  <si>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</si>
  <si>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</si>
  <si>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</si>
  <si>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</si>
  <si>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</si>
  <si>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</si>
  <si>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</si>
  <si>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</si>
  <si>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</si>
  <si>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</si>
  <si>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</si>
  <si>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</si>
  <si>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</si>
  <si>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</si>
  <si>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</si>
  <si>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</si>
  <si>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</si>
  <si>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</si>
  <si>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</si>
  <si>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</si>
  <si>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</si>
  <si>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</si>
  <si>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</si>
  <si>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</si>
  <si>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</si>
  <si>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</si>
  <si>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</si>
  <si>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</si>
  <si>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</si>
  <si>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</si>
  <si>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</si>
  <si>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</si>
  <si>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</si>
  <si>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</si>
  <si>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</si>
  <si>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</si>
  <si>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</si>
  <si>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</si>
  <si>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</si>
  <si>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</si>
  <si>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</si>
  <si>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</si>
  <si>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</si>
  <si>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</si>
  <si>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</si>
  <si>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</si>
  <si>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</si>
  <si>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</si>
  <si>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</si>
  <si>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</si>
  <si>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</si>
  <si>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</si>
  <si>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</si>
  <si>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</si>
  <si>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</si>
  <si>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</si>
  <si>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</si>
  <si>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</si>
  <si>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</si>
  <si>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</si>
  <si>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</si>
  <si>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</si>
  <si>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</si>
  <si>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</si>
  <si>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</si>
  <si>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</si>
  <si>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</si>
  <si>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</si>
  <si>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</si>
  <si>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</si>
  <si>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</si>
  <si>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</si>
  <si>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</si>
  <si>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</si>
  <si>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</si>
  <si>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</si>
  <si>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</si>
  <si>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</si>
  <si>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</si>
  <si>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</si>
  <si>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</si>
  <si>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</si>
  <si>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</si>
  <si>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</si>
  <si>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</si>
  <si>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</si>
  <si>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</si>
  <si>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</si>
  <si>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</si>
  <si>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</si>
  <si>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</si>
  <si>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</si>
  <si>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</si>
  <si>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</si>
  <si>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</si>
  <si>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</si>
  <si>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</si>
  <si>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</si>
  <si>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</si>
  <si>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</si>
  <si>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</si>
  <si>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</si>
  <si>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</si>
  <si>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</si>
  <si>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</si>
  <si>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</si>
  <si>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</si>
  <si>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</si>
  <si>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</si>
  <si>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</si>
  <si>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</si>
  <si>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</si>
  <si>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</si>
  <si>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</si>
  <si>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</si>
  <si>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</si>
  <si>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</si>
  <si>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</si>
  <si>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</si>
  <si>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</si>
  <si>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</si>
  <si>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</si>
  <si>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</si>
  <si>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</si>
  <si>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</si>
  <si>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</si>
  <si>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</si>
  <si>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</si>
  <si>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</si>
  <si>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</si>
  <si>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</si>
  <si>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</si>
  <si>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</si>
  <si>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</si>
  <si>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</si>
  <si>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</si>
  <si>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</si>
  <si>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</si>
  <si>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</si>
  <si>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</si>
  <si>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</si>
  <si>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</si>
  <si>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</si>
  <si>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</si>
  <si>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</si>
  <si>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</si>
  <si>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</si>
  <si>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</si>
  <si>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</si>
  <si>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</si>
  <si>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</si>
  <si>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</si>
  <si>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</si>
  <si>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</si>
  <si>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</si>
  <si>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</si>
  <si>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</si>
  <si>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</si>
  <si>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</si>
  <si>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</si>
  <si>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</si>
  <si>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</si>
  <si>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</si>
  <si>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</si>
  <si>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</si>
  <si>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</si>
  <si>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</si>
  <si>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</si>
  <si>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</si>
  <si>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</si>
  <si>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</si>
  <si>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</si>
  <si>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</si>
  <si>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</si>
  <si>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</si>
  <si>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</si>
  <si>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</si>
  <si>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</si>
  <si>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</si>
  <si>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</si>
  <si>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</si>
  <si>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</si>
  <si>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</si>
  <si>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</si>
  <si>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</si>
  <si>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</si>
  <si>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</si>
  <si>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</si>
  <si>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</si>
  <si>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</si>
  <si>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</si>
  <si>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</si>
  <si>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</si>
  <si>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</si>
  <si>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</si>
  <si>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</si>
  <si>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</si>
  <si>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</si>
  <si>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</si>
  <si>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</si>
  <si>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</si>
  <si>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</si>
  <si>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</si>
  <si>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</si>
  <si>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</si>
  <si>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</si>
  <si>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</si>
  <si>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</si>
  <si>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</si>
  <si>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</si>
  <si>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</si>
  <si>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</si>
  <si>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</si>
  <si>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</si>
  <si>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</si>
  <si>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</si>
  <si>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</si>
  <si>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</si>
  <si>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</si>
  <si>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</si>
  <si>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</si>
  <si>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</si>
  <si>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</si>
  <si>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</si>
  <si>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</si>
  <si>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</si>
  <si>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</si>
  <si>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</si>
  <si>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</si>
  <si>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</si>
  <si>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</si>
  <si>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</si>
  <si>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</si>
  <si>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</si>
  <si>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</si>
  <si>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</si>
  <si>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</si>
  <si>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</si>
  <si>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</si>
  <si>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</si>
  <si>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</si>
  <si>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</si>
  <si>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</si>
  <si>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</si>
  <si>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</si>
  <si>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</si>
  <si>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</si>
  <si>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</si>
  <si>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</si>
  <si>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</si>
  <si>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</si>
  <si>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</si>
  <si>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</si>
  <si>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</si>
  <si>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</si>
  <si>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</si>
  <si>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</si>
  <si>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</si>
  <si>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</si>
  <si>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</si>
  <si>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</si>
  <si>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</si>
  <si>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</si>
  <si>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</si>
  <si>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</si>
  <si>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</si>
  <si>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</si>
  <si>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</si>
  <si>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</si>
  <si>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</si>
  <si>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</si>
  <si>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</si>
  <si>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</si>
  <si>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</si>
  <si>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</si>
  <si>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</si>
  <si>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</si>
  <si>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</si>
  <si>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</si>
  <si>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</si>
  <si>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</si>
  <si>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</si>
  <si>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</si>
  <si>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</si>
  <si>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</si>
  <si>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</si>
  <si>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</si>
  <si>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</si>
  <si>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</si>
  <si>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</si>
  <si>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</si>
  <si>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</si>
  <si>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</si>
  <si>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</si>
  <si>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</si>
  <si>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</si>
  <si>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</si>
  <si>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</si>
  <si>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</si>
  <si>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</si>
  <si>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</si>
  <si>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</si>
  <si>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</si>
  <si>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</si>
  <si>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</si>
  <si>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</si>
  <si>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</si>
  <si>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</si>
  <si>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</si>
  <si>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</si>
  <si>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</si>
  <si>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</si>
  <si>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</si>
  <si>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</si>
  <si>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</si>
  <si>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</si>
  <si>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</si>
  <si>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</si>
  <si>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</si>
  <si>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</si>
  <si>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</si>
  <si>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</si>
  <si>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</si>
  <si>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</si>
  <si>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</si>
  <si>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</si>
  <si>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</si>
  <si>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</si>
  <si>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</si>
  <si>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</si>
  <si>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</si>
  <si>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</si>
  <si>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</si>
  <si>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</si>
  <si>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</si>
  <si>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</si>
  <si>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</si>
  <si>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</si>
  <si>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</si>
  <si>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</si>
  <si>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</si>
  <si>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</si>
  <si>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</si>
  <si>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</si>
  <si>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</si>
  <si>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</si>
  <si>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</si>
  <si>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</si>
  <si>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</si>
  <si>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</si>
  <si>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</si>
  <si>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</si>
  <si>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</si>
  <si>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</si>
  <si>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</si>
  <si>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</si>
  <si>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</si>
  <si>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</si>
  <si>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</si>
  <si>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</si>
  <si>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</si>
  <si>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</si>
  <si>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</si>
  <si>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</si>
  <si>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</si>
  <si>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</si>
  <si>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</si>
  <si>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</si>
  <si>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</si>
  <si>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</si>
  <si>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</si>
  <si>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</si>
  <si>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</si>
  <si>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</si>
  <si>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</si>
  <si>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</si>
  <si>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</si>
  <si>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</si>
  <si>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</si>
  <si>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</si>
  <si>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</si>
  <si>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</si>
  <si>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</si>
  <si>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</si>
  <si>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</si>
  <si>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</si>
  <si>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</si>
  <si>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</si>
  <si>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</si>
  <si>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</si>
  <si>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</si>
  <si>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</si>
  <si>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</si>
  <si>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</si>
  <si>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</si>
  <si>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</si>
  <si>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</si>
  <si>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</si>
  <si>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</si>
  <si>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</si>
  <si>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</si>
  <si>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</si>
  <si>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</si>
  <si>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</si>
  <si>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</si>
  <si>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</si>
  <si>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</si>
  <si>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</si>
  <si>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</si>
  <si>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</si>
  <si>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</si>
  <si>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</si>
  <si>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</si>
  <si>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</si>
  <si>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</si>
  <si>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</si>
  <si>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</si>
  <si>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</si>
  <si>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</si>
  <si>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</si>
  <si>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</si>
  <si>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</si>
  <si>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</si>
  <si>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</si>
  <si>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</si>
  <si>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</si>
  <si>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</si>
  <si>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</si>
  <si>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</si>
  <si>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</si>
  <si>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</si>
  <si>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</si>
  <si>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</si>
  <si>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</si>
  <si>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</si>
  <si>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</si>
  <si>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</si>
  <si>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</si>
  <si>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</si>
  <si>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</si>
  <si>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</si>
  <si>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</si>
  <si>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</si>
  <si>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</si>
  <si>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</si>
  <si>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</si>
  <si>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</si>
  <si>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</si>
  <si>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</si>
  <si>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</si>
  <si>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</si>
  <si>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</si>
  <si>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</si>
  <si>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</si>
  <si>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</si>
  <si>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</si>
  <si>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</si>
  <si>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</si>
  <si>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</si>
  <si>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</si>
  <si>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</si>
  <si>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</si>
  <si>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</si>
  <si>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</si>
  <si>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</si>
  <si>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</si>
  <si>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</si>
  <si>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</si>
  <si>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</si>
  <si>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</si>
  <si>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</si>
  <si>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</si>
  <si>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</si>
  <si>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</si>
  <si>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</si>
  <si>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</si>
  <si>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</si>
  <si>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</si>
  <si>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</si>
  <si>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</si>
  <si>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</si>
  <si>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</si>
  <si>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</si>
  <si>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</si>
  <si>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</si>
  <si>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</si>
  <si>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</si>
  <si>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</si>
  <si>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</si>
  <si>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</si>
  <si>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</si>
  <si>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</si>
  <si>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</si>
  <si>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</si>
  <si>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</si>
  <si>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</si>
  <si>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</si>
  <si>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</si>
  <si>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</si>
  <si>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</si>
  <si>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</si>
  <si>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</si>
  <si>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</si>
  <si>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</si>
  <si>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</si>
  <si>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</si>
  <si>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</si>
  <si>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</si>
  <si>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</si>
  <si>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</si>
  <si>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</si>
  <si>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</si>
  <si>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</si>
  <si>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</si>
  <si>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</si>
  <si>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</si>
  <si>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</si>
  <si>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</si>
  <si>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</si>
  <si>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</si>
  <si>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</si>
  <si>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</si>
  <si>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</si>
  <si>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</si>
  <si>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</si>
  <si>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</si>
  <si>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</si>
  <si>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</si>
  <si>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</si>
  <si>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</si>
  <si>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</si>
  <si>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</si>
  <si>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</si>
  <si>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</si>
  <si>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</si>
  <si>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</si>
  <si>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</si>
  <si>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</si>
  <si>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</si>
  <si>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</si>
  <si>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</si>
  <si>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</si>
  <si>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</si>
  <si>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</si>
  <si>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</si>
  <si>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</si>
  <si>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</si>
  <si>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</si>
  <si>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</si>
  <si>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</si>
  <si>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</si>
  <si>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</si>
  <si>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</si>
  <si>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</si>
  <si>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</si>
  <si>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</si>
  <si>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</si>
  <si>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</si>
  <si>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</si>
  <si>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</si>
  <si>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</si>
  <si>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</si>
  <si>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</si>
  <si>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</si>
  <si>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</si>
  <si>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</si>
  <si>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</si>
  <si>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</si>
  <si>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</si>
  <si>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</si>
  <si>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</si>
  <si>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</si>
  <si>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</si>
  <si>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</si>
  <si>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</si>
  <si>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</si>
  <si>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</si>
  <si>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</si>
  <si>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</si>
  <si>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</si>
  <si>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</si>
  <si>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</si>
  <si>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</si>
  <si>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</si>
  <si>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</si>
  <si>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</si>
  <si>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</si>
  <si>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</si>
  <si>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</si>
  <si>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</si>
  <si>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</si>
  <si>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</si>
  <si>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</si>
  <si>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</si>
  <si>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</si>
  <si>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</si>
  <si>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</si>
  <si>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</si>
  <si>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</si>
  <si>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</si>
  <si>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</si>
  <si>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</si>
  <si>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</si>
  <si>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</si>
  <si>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</si>
  <si>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</si>
  <si>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</si>
  <si>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</si>
  <si>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</si>
  <si>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</si>
  <si>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</si>
  <si>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</si>
  <si>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</si>
  <si>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</si>
  <si>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</si>
  <si>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</si>
  <si>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</si>
  <si>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</si>
  <si>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</si>
  <si>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</si>
  <si>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</si>
  <si>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</si>
  <si>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</si>
  <si>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</si>
  <si>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</si>
  <si>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</si>
  <si>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</si>
  <si>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</si>
  <si>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</si>
  <si>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</si>
  <si>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</si>
  <si>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</si>
  <si>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</si>
  <si>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</si>
  <si>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</si>
  <si>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</si>
  <si>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</si>
  <si>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</si>
  <si>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</si>
  <si>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</si>
  <si>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</si>
  <si>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</si>
  <si>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</si>
  <si>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</si>
  <si>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</si>
  <si>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</si>
  <si>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</si>
  <si>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</si>
  <si>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</si>
  <si>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</si>
  <si>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</si>
  <si>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</si>
  <si>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</si>
  <si>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</si>
  <si>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</si>
  <si>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</si>
  <si>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</si>
  <si>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</si>
  <si>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</si>
  <si>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</si>
  <si>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</si>
  <si>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</si>
  <si>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</si>
  <si>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</si>
  <si>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</si>
  <si>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</si>
  <si>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</si>
  <si>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</si>
  <si>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</si>
  <si>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</si>
  <si>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</si>
  <si>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</si>
  <si>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</si>
  <si>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</si>
  <si>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</si>
  <si>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</si>
  <si>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</si>
  <si>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</si>
  <si>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</si>
  <si>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</si>
  <si>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</si>
  <si>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</si>
  <si>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</si>
  <si>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</si>
  <si>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</si>
  <si>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</si>
  <si>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</si>
  <si>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</si>
  <si>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</si>
  <si>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</si>
  <si>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</si>
  <si>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</si>
  <si>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</si>
  <si>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</si>
  <si>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</si>
  <si>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</si>
  <si>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</si>
  <si>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</si>
  <si>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</si>
  <si>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</si>
  <si>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</si>
  <si>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</si>
  <si>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</si>
  <si>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</si>
  <si>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</si>
  <si>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</si>
  <si>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</si>
  <si>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</si>
  <si>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</si>
  <si>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</si>
  <si>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</si>
  <si>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</si>
  <si>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</si>
  <si>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</si>
  <si>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</si>
  <si>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</si>
  <si>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</si>
  <si>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</si>
  <si>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</si>
  <si>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</si>
  <si>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</si>
  <si>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</si>
  <si>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</si>
  <si>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</si>
  <si>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</si>
  <si>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</si>
  <si>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</si>
  <si>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</si>
  <si>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</si>
  <si>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</si>
  <si>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</si>
  <si>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</si>
  <si>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</si>
  <si>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</si>
  <si>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</si>
  <si>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</si>
  <si>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</si>
  <si>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</si>
  <si>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</si>
  <si>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</si>
  <si>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</si>
  <si>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</si>
  <si>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</si>
  <si>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</si>
  <si>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</si>
  <si>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</si>
  <si>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</si>
  <si>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</si>
  <si>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</si>
  <si>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</si>
  <si>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</si>
  <si>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</si>
  <si>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</si>
  <si>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</si>
  <si>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</si>
  <si>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</si>
  <si>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</si>
  <si>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</si>
  <si>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</si>
  <si>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</si>
  <si>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</si>
  <si>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</si>
  <si>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</si>
  <si>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</si>
  <si>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</si>
  <si>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</si>
  <si>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</si>
  <si>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</si>
  <si>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</si>
  <si>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</si>
  <si>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</si>
  <si>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</si>
  <si>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</si>
  <si>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</si>
  <si>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</si>
  <si>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</si>
  <si>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</si>
  <si>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</si>
  <si>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</si>
  <si>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</si>
  <si>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</si>
  <si>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</si>
  <si>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</si>
  <si>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</si>
  <si>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</si>
  <si>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</si>
  <si>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</si>
  <si>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</si>
  <si>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</si>
  <si>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</si>
  <si>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</si>
  <si>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</si>
  <si>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</si>
  <si>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</si>
  <si>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</si>
  <si>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</si>
  <si>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</si>
  <si>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</si>
  <si>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</si>
  <si>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</si>
  <si>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</si>
  <si>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</si>
  <si>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</si>
  <si>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</si>
  <si>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</si>
  <si>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</si>
  <si>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</si>
  <si>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</si>
  <si>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</si>
  <si>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</si>
  <si>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</si>
  <si>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</si>
  <si>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</si>
  <si>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</si>
  <si>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</si>
  <si>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</si>
  <si>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</si>
  <si>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</si>
  <si>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</si>
  <si>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</si>
  <si>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</si>
  <si>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</si>
  <si>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</si>
  <si>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</si>
  <si>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</si>
  <si>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</si>
  <si>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</si>
  <si>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</si>
  <si>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</si>
  <si>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</si>
  <si>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</si>
  <si>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</si>
  <si>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</si>
  <si>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</si>
  <si>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</si>
  <si>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</si>
  <si>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</si>
  <si>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</si>
  <si>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</si>
  <si>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</si>
  <si>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</si>
  <si>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</si>
  <si>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</si>
  <si>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</si>
  <si>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</si>
  <si>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</si>
  <si>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</si>
  <si>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</si>
  <si>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</si>
  <si>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</si>
  <si>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</si>
  <si>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</si>
  <si>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</si>
  <si>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</si>
  <si>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</si>
  <si>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</si>
  <si>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</si>
  <si>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</si>
  <si>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</si>
  <si>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</si>
  <si>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</si>
  <si>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</si>
  <si>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</si>
  <si>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</si>
  <si>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</si>
  <si>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</si>
  <si>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</si>
  <si>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</si>
  <si>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</si>
  <si>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</si>
  <si>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</si>
  <si>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</si>
  <si>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</si>
  <si>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</si>
  <si>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</si>
  <si>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</si>
  <si>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</si>
  <si>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</si>
  <si>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</si>
  <si>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</si>
  <si>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</si>
  <si>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</si>
  <si>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</si>
  <si>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</si>
  <si>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</si>
  <si>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</si>
  <si>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</si>
  <si>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</si>
  <si>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</si>
  <si>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</si>
  <si>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</si>
  <si>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</si>
  <si>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</si>
  <si>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</si>
  <si>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</si>
  <si>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</si>
  <si>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</si>
  <si>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</si>
  <si>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</si>
  <si>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</si>
  <si>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</si>
  <si>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</si>
  <si>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</si>
  <si>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</si>
  <si>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</si>
  <si>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</si>
  <si>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</si>
  <si>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</si>
  <si>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</si>
  <si>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</si>
  <si>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</si>
  <si>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</si>
  <si>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</si>
  <si>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</si>
  <si>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</si>
  <si>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</si>
  <si>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</si>
  <si>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</si>
  <si>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</si>
  <si>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</si>
  <si>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</si>
  <si>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</si>
  <si>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</si>
  <si>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</si>
  <si>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</si>
  <si>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</si>
  <si>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</si>
  <si>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</si>
  <si>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</si>
  <si>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</si>
  <si>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</si>
  <si>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</si>
  <si>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</si>
  <si>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</si>
  <si>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</si>
  <si>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</si>
  <si>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</si>
  <si>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</si>
  <si>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</si>
  <si>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</si>
  <si>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</si>
  <si>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</si>
  <si>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</si>
  <si>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</si>
  <si>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</si>
  <si>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</si>
  <si>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</si>
  <si>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</si>
  <si>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</si>
  <si>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</si>
  <si>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</si>
  <si>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</si>
  <si>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</si>
  <si>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</si>
  <si>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</si>
  <si>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</si>
  <si>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</si>
  <si>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</si>
  <si>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</si>
  <si>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</si>
  <si>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</si>
  <si>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</si>
  <si>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</si>
  <si>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</si>
  <si>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</si>
  <si>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</si>
  <si>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</si>
  <si>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</si>
  <si>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</si>
  <si>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</si>
  <si>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</si>
  <si>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</si>
  <si>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</si>
  <si>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</si>
  <si>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</si>
  <si>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</si>
  <si>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</si>
  <si>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</si>
  <si>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</si>
  <si>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</si>
  <si>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</si>
  <si>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</si>
  <si>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</si>
  <si>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</si>
  <si>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</si>
  <si>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</si>
  <si>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</si>
  <si>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</si>
  <si>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</si>
  <si>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</si>
  <si>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</si>
  <si>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</si>
  <si>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</si>
  <si>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</si>
  <si>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</si>
  <si>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</si>
  <si>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</si>
  <si>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</si>
  <si>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</si>
  <si>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</si>
  <si>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</si>
  <si>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</si>
  <si>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</si>
  <si>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</si>
  <si>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</si>
  <si>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</si>
  <si>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</si>
  <si>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</si>
  <si>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</si>
  <si>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</si>
  <si>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</si>
  <si>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</si>
  <si>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</si>
  <si>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</si>
  <si>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</si>
  <si>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</si>
  <si>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</si>
  <si>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</si>
  <si>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</si>
  <si>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</si>
  <si>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</si>
  <si>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</si>
  <si>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</si>
  <si>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</si>
  <si>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</si>
  <si>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</si>
  <si>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</si>
  <si>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</si>
  <si>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</si>
  <si>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</si>
  <si>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</si>
  <si>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</si>
  <si>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</si>
  <si>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</si>
  <si>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</si>
  <si>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</si>
  <si>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</si>
  <si>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</si>
  <si>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</si>
  <si>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</si>
  <si>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</si>
  <si>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</si>
  <si>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</si>
  <si>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</si>
  <si>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</si>
  <si>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</si>
  <si>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</si>
  <si>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</si>
  <si>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</si>
  <si>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</si>
  <si>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</si>
  <si>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</si>
  <si>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</si>
  <si>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</si>
  <si>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</si>
  <si>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</si>
  <si>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</si>
  <si>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</si>
  <si>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</si>
  <si>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</si>
  <si>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</si>
  <si>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</si>
  <si>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</si>
  <si>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</si>
  <si>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</si>
  <si>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</si>
  <si>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</si>
  <si>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</si>
  <si>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</si>
  <si>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</si>
  <si>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</si>
  <si>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</si>
  <si>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</si>
  <si>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</si>
  <si>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</si>
  <si>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</si>
  <si>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</si>
  <si>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</si>
  <si>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</si>
  <si>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</si>
  <si>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</si>
  <si>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</si>
  <si>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</si>
  <si>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</si>
  <si>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</si>
  <si>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</si>
  <si>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</si>
  <si>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</si>
  <si>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</si>
  <si>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</si>
  <si>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</si>
  <si>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</si>
  <si>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</si>
  <si>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</si>
  <si>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</si>
  <si>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</si>
  <si>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</si>
  <si>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</si>
  <si>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</si>
  <si>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</si>
  <si>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</si>
  <si>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</si>
  <si>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</si>
  <si>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</si>
  <si>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</si>
  <si>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</si>
  <si>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</si>
  <si>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</si>
  <si>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</si>
  <si>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</si>
  <si>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</si>
  <si>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</si>
  <si>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</si>
  <si>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</si>
  <si>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</si>
  <si>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</si>
  <si>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</si>
  <si>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</si>
  <si>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</si>
  <si>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</si>
  <si>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</si>
  <si>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</si>
  <si>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</si>
  <si>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</si>
  <si>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</si>
  <si>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</si>
  <si>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</si>
  <si>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</si>
  <si>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</si>
  <si>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</si>
  <si>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</si>
  <si>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</si>
  <si>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</si>
  <si>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</si>
  <si>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</si>
  <si>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</si>
  <si>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</si>
  <si>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</si>
  <si>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</si>
  <si>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</si>
  <si>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</si>
  <si>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</si>
  <si>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</si>
  <si>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</si>
  <si>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</si>
  <si>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</si>
  <si>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</si>
  <si>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</si>
  <si>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</si>
  <si>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</si>
  <si>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</si>
  <si>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</si>
  <si>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</si>
  <si>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</si>
  <si>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</si>
  <si>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</si>
  <si>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</si>
  <si>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</si>
  <si>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</si>
  <si>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</si>
  <si>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</si>
  <si>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</si>
  <si>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</si>
  <si>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</si>
  <si>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</si>
  <si>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</si>
  <si>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</si>
  <si>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</si>
  <si>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</si>
  <si>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</si>
  <si>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</si>
  <si>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</si>
  <si>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</si>
  <si>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</si>
  <si>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</si>
  <si>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</si>
  <si>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</si>
  <si>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</si>
  <si>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</si>
  <si>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</si>
  <si>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</si>
  <si>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</si>
  <si>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</si>
  <si>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</si>
  <si>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</si>
  <si>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</si>
  <si>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</si>
  <si>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</si>
  <si>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</si>
  <si>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</si>
  <si>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</si>
  <si>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</si>
  <si>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</si>
  <si>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</si>
  <si>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</si>
  <si>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</si>
  <si>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</si>
  <si>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</si>
  <si>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</si>
  <si>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</si>
  <si>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</si>
  <si>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</si>
  <si>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</si>
  <si>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</si>
  <si>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</si>
  <si>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</si>
  <si>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</si>
  <si>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</si>
  <si>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</si>
  <si>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</si>
  <si>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</si>
  <si>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</si>
  <si>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</si>
  <si>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</si>
  <si>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</si>
  <si>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</si>
  <si>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</si>
  <si>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</si>
  <si>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</si>
  <si>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</si>
  <si>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</si>
  <si>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</si>
  <si>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</si>
  <si>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</si>
  <si>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</si>
  <si>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</si>
  <si>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</si>
  <si>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</si>
  <si>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</si>
  <si>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</si>
  <si>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</si>
  <si>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</si>
  <si>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</si>
  <si>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</si>
  <si>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</si>
  <si>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</si>
  <si>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</si>
  <si>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</si>
  <si>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</si>
  <si>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</si>
  <si>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</si>
  <si>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</si>
  <si>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</si>
  <si>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</si>
  <si>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</si>
  <si>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</si>
  <si>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</si>
  <si>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</si>
  <si>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</si>
  <si>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</si>
  <si>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</si>
  <si>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</si>
  <si>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</si>
  <si>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</si>
  <si>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</si>
  <si>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</si>
  <si>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</si>
  <si>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</si>
  <si>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</si>
  <si>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</si>
  <si>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</si>
  <si>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</si>
  <si>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</si>
  <si>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</si>
  <si>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</si>
  <si>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</si>
  <si>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</si>
  <si>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</si>
  <si>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</si>
  <si>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</si>
  <si>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</si>
  <si>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</si>
  <si>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</si>
  <si>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</si>
  <si>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</si>
  <si>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</si>
  <si>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</si>
  <si>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</si>
  <si>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</si>
  <si>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</si>
  <si>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</si>
  <si>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</si>
  <si>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</si>
  <si>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</si>
  <si>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</si>
  <si>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</si>
  <si>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</si>
  <si>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</si>
  <si>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</si>
  <si>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</si>
  <si>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</si>
  <si>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</si>
  <si>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</si>
  <si>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</si>
  <si>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</si>
  <si>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</si>
  <si>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</si>
  <si>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</si>
  <si>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</si>
  <si>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</si>
  <si>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</si>
  <si>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</si>
  <si>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</si>
  <si>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</si>
  <si>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</si>
  <si>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</si>
  <si>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</si>
  <si>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</si>
  <si>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</si>
  <si>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</si>
  <si>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</si>
  <si>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</si>
  <si>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</si>
  <si>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</si>
  <si>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</si>
  <si>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</si>
  <si>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</si>
  <si>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</si>
  <si>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</si>
  <si>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</si>
  <si>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</si>
  <si>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</si>
  <si>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</si>
  <si>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</si>
  <si>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</si>
  <si>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</si>
  <si>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</si>
  <si>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</si>
  <si>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</si>
  <si>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</si>
  <si>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</si>
  <si>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</si>
  <si>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</si>
  <si>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</si>
  <si>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</si>
  <si>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</si>
  <si>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</si>
  <si>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</si>
  <si>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</si>
  <si>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</si>
  <si>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</si>
  <si>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</si>
  <si>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</si>
  <si>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</si>
  <si>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</si>
  <si>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</si>
  <si>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</si>
  <si>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</si>
  <si>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</si>
  <si>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</si>
  <si>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</si>
  <si>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</si>
  <si>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</si>
  <si>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</si>
  <si>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</si>
  <si>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</si>
  <si>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</si>
  <si>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</si>
  <si>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</si>
  <si>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</si>
  <si>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</si>
  <si>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</si>
  <si>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</si>
  <si>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</si>
  <si>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</si>
  <si>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</si>
  <si>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</si>
  <si>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</si>
  <si>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</si>
  <si>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</si>
  <si>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</si>
  <si>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</si>
  <si>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</si>
  <si>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</si>
  <si>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</si>
  <si>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</si>
  <si>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</si>
  <si>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</si>
  <si>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</si>
  <si>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</si>
  <si>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</si>
  <si>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</si>
  <si>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</si>
  <si>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</si>
  <si>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</si>
  <si>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</si>
  <si>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</si>
  <si>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</si>
  <si>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</si>
  <si>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</si>
  <si>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</si>
  <si>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</si>
  <si>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</si>
  <si>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</si>
  <si>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</si>
  <si>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</si>
  <si>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</si>
  <si>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</si>
  <si>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</si>
  <si>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</si>
  <si>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</si>
  <si>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</si>
  <si>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</si>
  <si>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</si>
  <si>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</si>
  <si>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</si>
  <si>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</si>
  <si>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</si>
  <si>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</si>
  <si>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</si>
  <si>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</si>
  <si>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</si>
  <si>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</si>
  <si>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</si>
  <si>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</si>
  <si>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</si>
  <si>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</si>
  <si>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</si>
  <si>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</si>
  <si>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</si>
  <si>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</si>
  <si>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</si>
  <si>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</si>
  <si>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</si>
  <si>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</si>
  <si>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</si>
  <si>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</si>
  <si>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</si>
  <si>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</si>
  <si>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</si>
  <si>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</si>
  <si>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</si>
  <si>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</si>
  <si>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</si>
  <si>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</si>
  <si>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</si>
  <si>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</si>
  <si>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</si>
  <si>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</si>
  <si>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</si>
  <si>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</si>
  <si>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</si>
  <si>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</si>
  <si>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</si>
  <si>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</si>
  <si>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</si>
  <si>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</si>
  <si>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</si>
  <si>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</si>
  <si>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</si>
  <si>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</si>
  <si>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</si>
  <si>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</si>
  <si>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</si>
  <si>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</si>
  <si>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</si>
  <si>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</si>
  <si>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</si>
  <si>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</si>
  <si>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</si>
  <si>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</si>
  <si>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</si>
  <si>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</si>
  <si>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</si>
  <si>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</si>
  <si>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</si>
  <si>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</si>
  <si>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</si>
  <si>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</si>
  <si>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</si>
  <si>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</si>
  <si>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</si>
  <si>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</si>
  <si>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</si>
  <si>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</si>
  <si>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</si>
  <si>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</si>
  <si>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</si>
  <si>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</si>
  <si>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</si>
  <si>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</si>
  <si>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</si>
  <si>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</si>
  <si>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</si>
  <si>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</si>
  <si>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</si>
  <si>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</si>
  <si>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</si>
  <si>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</si>
  <si>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</si>
  <si>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</si>
  <si>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</si>
  <si>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</si>
  <si>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</si>
  <si>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</si>
  <si>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</si>
  <si>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</si>
  <si>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</si>
  <si>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</si>
  <si>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</si>
  <si>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</si>
  <si>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</si>
  <si>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</si>
  <si>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</si>
  <si>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</si>
  <si>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</si>
  <si>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</si>
  <si>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</si>
  <si>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</si>
  <si>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</si>
  <si>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</si>
  <si>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</si>
  <si>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</si>
  <si>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</si>
  <si>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</si>
  <si>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</si>
  <si>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</si>
  <si>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</si>
  <si>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</si>
  <si>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</si>
  <si>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</si>
  <si>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</si>
  <si>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</si>
  <si>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</si>
  <si>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</si>
  <si>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</si>
  <si>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</si>
  <si>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</si>
  <si>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</si>
  <si>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</si>
  <si>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</si>
  <si>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</si>
  <si>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</si>
  <si>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</si>
  <si>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</si>
  <si>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</si>
  <si>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</si>
  <si>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</si>
  <si>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</si>
  <si>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</si>
  <si>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</si>
  <si>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</si>
  <si>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</si>
  <si>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</si>
  <si>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</si>
  <si>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</si>
  <si>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</si>
  <si>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</si>
  <si>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</si>
  <si>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</si>
  <si>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</si>
  <si>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</si>
  <si>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</si>
  <si>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</si>
  <si>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</si>
  <si>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</si>
  <si>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</si>
  <si>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</si>
  <si>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</si>
  <si>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</si>
  <si>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</si>
  <si>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</si>
  <si>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</si>
  <si>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</si>
  <si>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</si>
  <si>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</si>
  <si>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</si>
  <si>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</si>
  <si>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</si>
  <si>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</si>
  <si>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</si>
  <si>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</si>
  <si>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</si>
  <si>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</si>
  <si>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</si>
  <si>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</si>
  <si>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</si>
  <si>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</si>
  <si>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</si>
  <si>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</si>
  <si>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</si>
  <si>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</si>
  <si>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</si>
  <si>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</si>
  <si>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</si>
  <si>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</si>
  <si>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</si>
  <si>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</si>
  <si>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</si>
  <si>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</si>
  <si>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</si>
  <si>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</si>
  <si>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</si>
  <si>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</si>
  <si>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</si>
  <si>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</si>
  <si>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</si>
  <si>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</si>
  <si>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</si>
  <si>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</si>
  <si>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</si>
  <si>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</si>
  <si>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</si>
  <si>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</si>
  <si>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</si>
  <si>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</si>
  <si>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</si>
  <si>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</si>
  <si>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</si>
  <si>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</si>
  <si>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</si>
  <si>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</si>
  <si>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</si>
  <si>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</si>
  <si>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</si>
  <si>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</si>
  <si>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</si>
  <si>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</si>
  <si>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</si>
  <si>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</si>
  <si>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</si>
  <si>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</si>
  <si>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</si>
  <si>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</si>
  <si>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</si>
  <si>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</si>
  <si>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</si>
  <si>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</si>
  <si>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</si>
  <si>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</si>
  <si>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</si>
  <si>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</si>
  <si>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</si>
  <si>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</si>
  <si>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</si>
  <si>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</si>
  <si>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</si>
  <si>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</si>
  <si>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</si>
  <si>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</si>
  <si>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</si>
  <si>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</si>
  <si>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</si>
  <si>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</si>
  <si>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</si>
  <si>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</si>
  <si>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</si>
  <si>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</si>
  <si>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</si>
  <si>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</si>
  <si>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</si>
  <si>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</si>
  <si>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</si>
  <si>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</si>
  <si>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</si>
  <si>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</si>
  <si>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</si>
  <si>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</si>
  <si>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</si>
  <si>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</si>
  <si>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</si>
  <si>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</si>
  <si>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</si>
  <si>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</si>
  <si>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</si>
  <si>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</si>
  <si>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</si>
  <si>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</si>
  <si>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</si>
  <si>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</si>
  <si>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</si>
  <si>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</si>
  <si>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</si>
  <si>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</si>
  <si>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</si>
  <si>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</si>
  <si>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</si>
  <si>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</si>
  <si>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</si>
  <si>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</si>
  <si>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</si>
  <si>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</si>
  <si>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</si>
  <si>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</si>
  <si>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</si>
  <si>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</si>
  <si>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</si>
  <si>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</si>
  <si>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</si>
  <si>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</si>
  <si>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</si>
  <si>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</si>
  <si>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</si>
  <si>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</si>
  <si>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</si>
  <si>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</si>
  <si>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</si>
  <si>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</si>
  <si>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</si>
  <si>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</si>
  <si>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</si>
  <si>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</si>
  <si>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</si>
  <si>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</si>
  <si>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</si>
  <si>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</si>
  <si>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</si>
  <si>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</si>
  <si>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</si>
  <si>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</si>
  <si>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</si>
  <si>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</si>
  <si>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</si>
  <si>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</si>
  <si>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</si>
  <si>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</si>
  <si>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</si>
  <si>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</si>
  <si>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</si>
  <si>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</si>
  <si>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</si>
  <si>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</si>
  <si>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</si>
  <si>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</si>
  <si>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</si>
  <si>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</si>
  <si>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</si>
  <si>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</si>
  <si>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</si>
  <si>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</si>
  <si>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</si>
  <si>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</si>
  <si>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</si>
  <si>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</si>
  <si>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</si>
  <si>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</si>
  <si>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</si>
  <si>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</si>
  <si>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</si>
  <si>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</si>
  <si>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</si>
  <si>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</si>
  <si>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</si>
  <si>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</si>
  <si>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</si>
  <si>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</si>
  <si>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</si>
  <si>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</si>
  <si>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</si>
  <si>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</si>
  <si>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</si>
  <si>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</si>
  <si>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</si>
  <si>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</si>
  <si>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</si>
  <si>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</si>
  <si>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</si>
  <si>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</si>
  <si>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</si>
  <si>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</si>
  <si>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</si>
  <si>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</si>
  <si>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</si>
  <si>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</si>
  <si>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</si>
  <si>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</si>
  <si>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</si>
  <si>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</si>
  <si>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</si>
  <si>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</si>
  <si>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</si>
  <si>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</si>
  <si>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</si>
  <si>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</si>
  <si>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</si>
  <si>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</si>
  <si>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</si>
  <si>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</si>
  <si>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</si>
  <si>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</si>
  <si>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</si>
  <si>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</si>
  <si>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</si>
  <si>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</si>
  <si>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</si>
  <si>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</si>
  <si>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</si>
  <si>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</si>
  <si>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</si>
  <si>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</si>
  <si>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</si>
  <si>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</si>
  <si>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</si>
  <si>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</si>
  <si>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</si>
  <si>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</si>
  <si>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</si>
  <si>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</si>
  <si>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</si>
  <si>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</si>
  <si>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</si>
  <si>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</si>
  <si>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</si>
  <si>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</si>
  <si>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</si>
  <si>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</si>
  <si>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</si>
  <si>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</si>
  <si>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</si>
  <si>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</si>
  <si>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</si>
  <si>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</si>
  <si>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</si>
  <si>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</si>
  <si>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</si>
  <si>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</si>
  <si>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</si>
  <si>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</si>
  <si>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</si>
  <si>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</si>
  <si>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</si>
  <si>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</si>
  <si>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</si>
  <si>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</si>
  <si>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</si>
  <si>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</si>
  <si>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</si>
  <si>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</si>
  <si>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</si>
  <si>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</si>
  <si>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</si>
  <si>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</si>
  <si>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</si>
  <si>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</si>
  <si>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</si>
  <si>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</si>
  <si>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</si>
  <si>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</si>
  <si>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</si>
  <si>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</si>
  <si>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</si>
  <si>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</si>
  <si>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</si>
  <si>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</si>
  <si>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</si>
  <si>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</si>
  <si>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</si>
  <si>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</si>
  <si>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</si>
  <si>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</si>
  <si>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</si>
  <si>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</si>
  <si>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</si>
  <si>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</si>
  <si>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</si>
  <si>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</si>
  <si>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</si>
  <si>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</si>
  <si>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</si>
  <si>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</si>
  <si>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</si>
  <si>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</si>
  <si>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</si>
  <si>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</si>
  <si>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</si>
  <si>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</si>
  <si>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</si>
  <si>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</si>
  <si>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</si>
  <si>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</si>
  <si>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</si>
  <si>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</si>
  <si>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</si>
  <si>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</si>
  <si>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</si>
  <si>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</si>
  <si>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</si>
  <si>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</si>
  <si>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</si>
  <si>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</si>
  <si>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</si>
  <si>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</si>
  <si>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</si>
  <si>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</si>
  <si>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</si>
  <si>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</si>
  <si>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</si>
  <si>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</si>
  <si>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</si>
  <si>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</si>
  <si>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</si>
  <si>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</si>
  <si>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</si>
  <si>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</si>
  <si>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</si>
  <si>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</si>
  <si>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</si>
  <si>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</si>
  <si>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</si>
  <si>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</si>
  <si>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</si>
  <si>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</si>
  <si>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</si>
  <si>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</si>
  <si>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</si>
  <si>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</si>
  <si>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</si>
  <si>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</si>
  <si>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</si>
  <si>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</si>
  <si>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</si>
  <si>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</si>
  <si>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</si>
  <si>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</si>
  <si>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</si>
  <si>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</si>
  <si>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</si>
  <si>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</si>
  <si>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</si>
  <si>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</si>
  <si>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</si>
  <si>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</si>
  <si>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</si>
  <si>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</si>
  <si>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</si>
  <si>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</si>
  <si>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</si>
  <si>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</si>
  <si>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</si>
  <si>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</si>
  <si>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</si>
  <si>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</si>
  <si>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</si>
  <si>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</si>
  <si>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</si>
  <si>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</si>
  <si>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</si>
  <si>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</si>
  <si>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</si>
  <si>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</si>
  <si>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</si>
  <si>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</si>
  <si>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</si>
  <si>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</si>
  <si>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</si>
  <si>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</si>
  <si>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</si>
  <si>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</si>
  <si>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</si>
  <si>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</si>
  <si>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</si>
  <si>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</si>
  <si>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</si>
  <si>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</si>
  <si>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</si>
  <si>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</si>
  <si>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</si>
  <si>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</si>
  <si>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</si>
  <si>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</si>
  <si>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</si>
  <si>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</si>
  <si>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</si>
  <si>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</si>
  <si>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</si>
  <si>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</si>
  <si>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</si>
  <si>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</si>
  <si>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</si>
  <si>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</si>
  <si>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</si>
  <si>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</si>
  <si>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</si>
  <si>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</si>
  <si>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</si>
  <si>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</si>
  <si>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</si>
  <si>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</si>
  <si>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</si>
  <si>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</si>
  <si>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</si>
  <si>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</si>
  <si>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</si>
  <si>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</si>
  <si>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</si>
  <si>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</si>
  <si>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</si>
  <si>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</si>
  <si>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</si>
  <si>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</si>
  <si>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</si>
  <si>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</si>
  <si>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</si>
  <si>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</si>
  <si>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</si>
  <si>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</si>
  <si>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</si>
  <si>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</si>
  <si>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</si>
  <si>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</si>
  <si>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</si>
  <si>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</si>
  <si>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</si>
  <si>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</si>
  <si>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</si>
  <si>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</si>
  <si>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</si>
  <si>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</si>
  <si>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</si>
  <si>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</si>
  <si>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</si>
  <si>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</si>
  <si>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</si>
  <si>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</si>
  <si>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</si>
  <si>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</si>
  <si>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</si>
  <si>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</si>
  <si>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</si>
  <si>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</si>
  <si>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</si>
  <si>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</si>
  <si>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</si>
  <si>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</si>
  <si>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</si>
  <si>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</si>
  <si>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</si>
  <si>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</si>
  <si>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</si>
  <si>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</si>
  <si>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</si>
  <si>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</si>
  <si>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</si>
  <si>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</si>
  <si>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</si>
  <si>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</si>
  <si>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</si>
  <si>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</si>
  <si>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</si>
  <si>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</si>
  <si>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</si>
  <si>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</si>
  <si>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</si>
  <si>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</si>
  <si>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</si>
  <si>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</si>
  <si>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</si>
  <si>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</si>
  <si>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</si>
  <si>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</si>
  <si>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</si>
  <si>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</si>
  <si>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</si>
  <si>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</si>
  <si>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</si>
  <si>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</si>
  <si>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</si>
  <si>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</si>
  <si>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</si>
  <si>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</si>
  <si>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</si>
  <si>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</si>
  <si>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</si>
  <si>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</si>
  <si>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</si>
  <si>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</si>
  <si>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</si>
  <si>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</si>
  <si>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</si>
  <si>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</si>
  <si>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</si>
  <si>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</si>
  <si>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</si>
  <si>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</si>
  <si>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</si>
  <si>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</si>
  <si>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</si>
  <si>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</si>
  <si>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</si>
  <si>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</si>
  <si>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</si>
  <si>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</si>
  <si>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</si>
  <si>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</si>
  <si>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</si>
  <si>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</si>
  <si>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</si>
  <si>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</si>
  <si>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</si>
  <si>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</si>
  <si>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</si>
  <si>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</si>
  <si>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</si>
  <si>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</si>
  <si>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</si>
  <si>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</si>
  <si>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</si>
  <si>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</si>
  <si>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</si>
  <si>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</si>
  <si>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</si>
  <si>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</si>
  <si>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</si>
  <si>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</si>
  <si>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</si>
  <si>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</si>
  <si>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</si>
  <si>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</si>
  <si>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</si>
  <si>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</si>
  <si>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</si>
  <si>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</si>
  <si>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</si>
  <si>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</si>
  <si>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</si>
  <si>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</si>
  <si>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</si>
  <si>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</si>
  <si>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</si>
  <si>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</si>
  <si>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</si>
  <si>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</si>
  <si>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</si>
  <si>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</si>
  <si>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</si>
  <si>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</si>
  <si>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</si>
  <si>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</si>
  <si>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</si>
  <si>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</si>
  <si>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</si>
  <si>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</si>
  <si>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</si>
  <si>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</si>
  <si>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</si>
  <si>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</si>
  <si>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</si>
  <si>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</si>
  <si>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</si>
  <si>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</si>
  <si>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</si>
  <si>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</si>
  <si>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</si>
  <si>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</si>
  <si>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</si>
  <si>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</si>
  <si>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</si>
  <si>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</si>
  <si>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</si>
  <si>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</si>
  <si>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</si>
  <si>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</si>
  <si>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</si>
  <si>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</si>
  <si>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</si>
  <si>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</si>
  <si>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</si>
  <si>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</si>
  <si>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</si>
  <si>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</si>
  <si>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</si>
  <si>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</si>
  <si>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</si>
  <si>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</si>
  <si>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</si>
  <si>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</si>
  <si>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</si>
  <si>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</si>
  <si>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</si>
  <si>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</si>
  <si>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</si>
  <si>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</si>
  <si>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</si>
  <si>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</si>
  <si>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</si>
  <si>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</si>
  <si>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Instructure’s general liability insurance includes Cyber Errors &amp; Omissions coverage (referred to as "Professional Errors &amp; Omission"). Instructure’s certificate of liability insurance is provided with the Impact Security Package.</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</si>
  <si>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</si>
  <si>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t>
  </si>
  <si>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 A SOC 2 report for Impact is on our compliance roadmap for completion by Q4 2022.</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</si>
  <si>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</si>
  <si>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00000"/>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</si>
  <si>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Instructure uses Amazon Web Services (AWS) data centers to host customer data.</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</si>
  <si>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</si>
  <si>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</si>
  <si>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t>info@instructure.com</t>
  </si>
  <si>
    <t>accessibility@instructure.com</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</si>
  <si>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</si>
  <si>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</si>
  <si>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</si>
  <si>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https://ir.instructure.com/financials/sec-filings/default.aspx</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</si>
  <si>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t>
    </r>
    <r>
      <rPr>
        <sz val="12"/>
        <color rgb="FF000000"/>
        <rFont val="Verdana"/>
        <family val="2"/>
      </rPr>
      <t>https://status.instructure.com (https://status.instructure.com/)</t>
    </r>
    <r>
      <rPr>
        <sz val="12"/>
        <color rgb="FF000000"/>
        <rFont val="Verdana"/>
        <family val="2"/>
      </rPr>
      <t>. Our annual uptime guarantee is 99.9% uptime and over the past 12 months, we have achieved an uptime average of 99.977%.</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</si>
  <si>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</si>
  <si>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https://www.instructure.com/security</t>
    </r>
    <r>
      <rPr>
        <sz val="12"/>
        <color rgb="FF000000"/>
        <rFont val="Verdana"/>
        <family val="2"/>
      </rPr>
      <t xml:space="preserve">
</t>
    </r>
    <r>
      <rPr>
        <sz val="12"/>
        <color rgb="FF000000"/>
        <rFont val="Verdana"/>
        <family val="2"/>
      </rPr>
      <t>In addition to this, the Amazon Web Services infrastructure on which Impact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</si>
  <si>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t>A SOC 2 audited report for Impact is on our roadmap and we hope to complete this by Q1 2023. Instructure's information security policies and standards are independently audited annually on the International Organization for Standardization's (ISO) 27000 suite of standards. We currently hold SOC 2 Type II reports for Canvas LMS, Canvas Studio, Canvas Credentials, and Mastery Connect.</t>
  </si>
  <si>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</si>
  <si>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 xml:space="preserve">Instructure is CSA STAR Level 1 Self Assessed. Our listing can be viewed on the CSA STAR Registry at: </t>
    </r>
    <r>
      <rPr>
        <sz val="11"/>
        <color rgb="FF000000"/>
        <rFont val="Verdana"/>
        <family val="2"/>
      </rPr>
      <t>https://cloudsecurityalliance.org/star/registry/instructure</t>
    </r>
  </si>
  <si>
    <t>Instructure currently has no requirement to conform to NIST SP 800-171 and is not CMMC certified, however, based on our ISO 27001 certification, we believe CMMC Level 3 could be achieved.</t>
  </si>
  <si>
    <t>An architecture diagram is included in the Impact Security Package and included with this document.</t>
  </si>
  <si>
    <r>
      <rPr>
        <sz val="11"/>
        <color rgb="FF000000"/>
        <rFont val="Verdana"/>
        <family val="2"/>
      </rPr>
      <t xml:space="preserve">Please see: </t>
    </r>
    <r>
      <rPr>
        <sz val="11"/>
        <color rgb="FF000000"/>
        <rFont val="Verdana"/>
        <family val="2"/>
      </rPr>
      <t>https://www.instructure.com/policies/privacy</t>
    </r>
  </si>
  <si>
    <t>Instructure maintains a number of policies that form our employee onboarding and offboarding policies. This includes IT Acceptable Use, Network Security, Onboarding and Termination checklists, and Induction policies.</t>
  </si>
  <si>
    <t>A documented change management process is in place, which is in line with ISO 27001 standards. Instructure's ISO 27001 certificate is available in the Impact Security Package.</t>
  </si>
  <si>
    <t>We anticipate Impact will be fully compliant with WCAG 2.1AA by Q4 of 2022, followed by an external audit by WebAim. We will then publish an updated VPAT.</t>
  </si>
  <si>
    <t>Testing is regularly conducted using automated tools, assistive technology (such as screen readers, keyboard testing, etc.), and coding best practices. Mechanisms are in place for logging and fixing accessibility defects.</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</si>
  <si>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</si>
  <si>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</si>
  <si>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</si>
  <si>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</si>
  <si>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</si>
  <si>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</si>
  <si>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</si>
  <si>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Instructure</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</si>
  <si>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</si>
  <si>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</si>
  <si>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</si>
  <si>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Impact</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</si>
  <si>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</si>
  <si>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r>
      <rPr>
        <sz val="11"/>
        <color rgb="FF000000"/>
        <rFont val="Verdana"/>
        <family val="2"/>
      </rPr>
      <t xml:space="preserve">Instructure emails detailed release notes to our customer’ administrators in advance of the release dates describing the new features, modified features, and/or bug fixes included in the release package as well as indicating if any downtime is expected when the release is deployed. The update/upgrade release notes are available to all Impact users at </t>
    </r>
    <r>
      <rPr>
        <sz val="11"/>
        <color rgb="FF000000"/>
        <rFont val="Verdana"/>
        <family val="2"/>
      </rPr>
      <t>https://community.canvaslms.com/t5/Impact-Releases/ct-p/impact_releases</t>
    </r>
  </si>
  <si>
    <t>Instructure's Security Team scans the Impact platform for vulnerabilities every week. Application dependencies are checked prior to new releases.</t>
  </si>
  <si>
    <t>Impact has not received a third party security assessment in the last year, however, included in our third-party testing program is enterprise testing of our own security program, platforms, and infrastructure. A point-in-time penetration test for Impact is scheduled for Q4 2022.</t>
  </si>
  <si>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report for Impact is on our compliance roadmap for completion by Q4 2022.</t>
    </r>
    <r>
      <rPr>
        <sz val="11"/>
        <color rgb="FF000000"/>
        <rFont val="Verdana"/>
        <family val="2"/>
      </rPr>
      <t xml:space="preserve">
</t>
    </r>
    <r>
      <rPr>
        <sz val="11"/>
        <color rgb="FF000000"/>
        <rFont val="Verdana"/>
        <family val="2"/>
      </rPr>
      <t>In brief, Instructure's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</si>
  <si>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</si>
  <si>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t>Impact helps institutions improve technology adoption and evaluate the impact of educational technology, while helping faculty and students seamlessly navigate new platforms.</t>
  </si>
  <si>
    <t>All database data is encrypted at rest (disk encryption). All external communication is encrypted with SSL. Communication between the Application and Database is kept within the VPC and not exposed to the public.</t>
  </si>
  <si>
    <t>Customers do not have direct access to the database. A data extract will be made by Instructure upon request.</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</si>
  <si>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</si>
  <si>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Impact holds minimal PII and does not store sensitive, financial or PHI information.</t>
  </si>
  <si>
    <r>
      <rPr>
        <sz val="11"/>
        <color rgb="FF000000"/>
        <rFont val="Verdana"/>
        <family val="2"/>
      </rPr>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</si>
  <si>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t>Instructure's NDA with AWS does not allow us to distribute their NDA to our clients. Amazon have a SOC 3 report available at https://aws.amazon.com/compliance/</t>
  </si>
  <si>
    <t>https://www.instructure.com/policies/privacy</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</si>
  <si>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</si>
  <si>
    <t>Internet traffic is only allowed through the load balancer on port 80 (http) and port 443 (https).</t>
  </si>
  <si>
    <t>Instructure maintains a formal Incident Response Policy and Plan which is reviewed at least annually.</t>
  </si>
  <si>
    <t>09/28/2022</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</si>
  <si>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</si>
  <si>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t xml:space="preserve">Impact can support hosting and storage in the following regions across the globe:
    • USA: Oregon and Virginia
    • Europe: Frankfurt
    • Canada: Central
    • UK: London
    • Asia: Singapore / Mumbai
    • Australia: Sydney
</t>
  </si>
  <si>
    <r>
      <rPr>
        <sz val="11"/>
        <color rgb="FF000000"/>
        <rFont val="Verdana"/>
        <family val="2"/>
      </rPr>
      <t>Instructure is committed to ensuring its products are inclusive and meet the diverse accessibility needs of our users, however, we are yet to meet the WCAG 2.1 AA standard with Impact. We anticipate that Impact will be fully compliant with WCAG 2.1AA by Q4 of 2022, following an external audit by WebAim.</t>
    </r>
  </si>
  <si>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r>
  </si>
  <si>
    <t>Canvas by Instructure</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</si>
  <si>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</si>
  <si>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</si>
  <si>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</si>
  <si>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</si>
  <si>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</si>
  <si>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</si>
  <si>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</si>
  <si>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</si>
  <si>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</si>
  <si>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See GNRL-09 for Instructure's contact information.  </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</si>
  <si>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</si>
  <si>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System logs are retained for 1 month. The audit information listed can be provided on request but not available in-system as yet.</t>
  </si>
  <si>
    <t>From the initial audit on Impact against WCAG 2.1 AA compliance, our roadmap includes addressing all discovered accessibility issues in the Impact Dashboard outside of mobile layout/zooming to 400% and gaps associated with the redesign of Insights and Campaigns. We are also focused on accessibility improvements on the Impact Expert Options/Inline Editor. We expect this work to be completed by Q4 of 2022. Then, we will conduct a full internal audit, verify via third-party testing, and publish a VPAT.</t>
  </si>
  <si>
    <t>In November 2022, Impact by Instructure experienced an outage that affected some Impact users hosted in the IAD (North American) region. It was resolved after approximately one hour. A report of the incident was created and processes were put in place so that the cause of this incident will not reoccur. All unplanned disruptions and outages can be tracked via the Instructure Status page located at: https://status.instructure.com.</t>
  </si>
  <si>
    <t>Two-factor authentication can be enabled in account settings and utilizes an additional OTP code, configurable via an authenticator app such as Google Authenticator.</t>
  </si>
  <si>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</sst>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3">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1" fontId="6" fillId="7" borderId="4"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lignment horizontal="left" vertical="center" wrapText="1"/>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5" fillId="0" borderId="56" xfId="0" applyFont="1" applyBorder="1" applyAlignment="1">
      <alignment horizontal="left" vertical="center" wrapText="1"/>
    </xf>
    <xf numFmtId="0" fontId="18"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55"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0.7441860465116279</c:v>
                </c:pt>
                <c:pt idx="2">
                  <c:v>0</c:v>
                </c:pt>
                <c:pt idx="3">
                  <c:v>1</c:v>
                </c:pt>
                <c:pt idx="4">
                  <c:v>0.3783783783783784</c:v>
                </c:pt>
                <c:pt idx="5">
                  <c:v>0.7857142857142857</c:v>
                </c:pt>
                <c:pt idx="6">
                  <c:v>0.45454545454545453</c:v>
                </c:pt>
                <c:pt idx="7">
                  <c:v>0.75</c:v>
                </c:pt>
                <c:pt idx="8">
                  <c:v>0.25806451612903225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68520332"/>
        <c:axId val="1550004484"/>
      </c:barChart>
      <c:catAx>
        <c:axId val="1368520332"/>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550004484"/>
        <c:crosses val="autoZero"/>
        <c:auto val="1"/>
        <c:lblAlgn val="ctr"/>
        <c:lblOffset val="100"/>
        <c:noMultiLvlLbl val="1"/>
      </c:catAx>
      <c:valAx>
        <c:axId val="1550004484"/>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6852033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5"/>
      <c r="B1" s="216"/>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7"/>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7" t="s">
        <v>0</v>
      </c>
      <c r="B55" s="218"/>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opLeftCell="A6"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86" t="s">
        <v>945</v>
      </c>
      <c r="B1" s="287"/>
      <c r="C1" s="287"/>
      <c r="D1" s="287"/>
      <c r="E1" s="287"/>
      <c r="F1" s="288"/>
      <c r="G1" s="289" t="str">
        <f>'HECVAT - Lite'!E1</f>
        <v>Version 3.01</v>
      </c>
      <c r="H1" s="290"/>
      <c r="I1" s="7"/>
      <c r="J1" s="7"/>
      <c r="K1" s="7"/>
      <c r="L1" s="7"/>
      <c r="M1" s="7"/>
      <c r="N1" s="7"/>
      <c r="O1" s="7"/>
      <c r="P1" s="7"/>
      <c r="Q1" s="7"/>
      <c r="R1" s="7"/>
      <c r="S1" s="7"/>
      <c r="T1" s="7"/>
      <c r="U1" s="7"/>
      <c r="V1" s="7"/>
      <c r="W1" s="7"/>
      <c r="X1" s="7"/>
      <c r="Y1" s="7"/>
      <c r="Z1" s="7"/>
    </row>
    <row r="2" spans="1:26" ht="25.5" customHeight="1" x14ac:dyDescent="0.2">
      <c r="A2" s="291"/>
      <c r="B2" s="220"/>
      <c r="C2" s="220"/>
      <c r="D2" s="220"/>
      <c r="E2" s="220"/>
      <c r="F2" s="220"/>
      <c r="G2" s="220"/>
      <c r="H2" s="276"/>
      <c r="I2" s="7"/>
      <c r="J2" s="7"/>
      <c r="K2" s="7"/>
      <c r="L2" s="7"/>
      <c r="M2" s="7"/>
      <c r="N2" s="7"/>
      <c r="O2" s="7"/>
      <c r="P2" s="7"/>
      <c r="Q2" s="7"/>
      <c r="R2" s="7"/>
      <c r="S2" s="7"/>
      <c r="T2" s="7"/>
      <c r="U2" s="7"/>
      <c r="V2" s="7"/>
      <c r="W2" s="7"/>
      <c r="X2" s="7"/>
      <c r="Y2" s="7"/>
      <c r="Z2" s="7"/>
    </row>
    <row r="3" spans="1:26" ht="32.25" customHeight="1" x14ac:dyDescent="0.2">
      <c r="A3" s="124" t="s">
        <v>946</v>
      </c>
      <c r="B3" s="222" t="str">
        <f>'HECVAT - Lite'!C6</f>
        <v>Instructure</v>
      </c>
      <c r="C3" s="218"/>
      <c r="D3" s="8" t="s">
        <v>947</v>
      </c>
      <c r="E3" s="222" t="str">
        <f>'HECVAT - Lite'!C7</f>
        <v>Impact</v>
      </c>
      <c r="F3" s="220"/>
      <c r="G3" s="220"/>
      <c r="H3" s="276"/>
    </row>
    <row r="4" spans="1:26" ht="32.25" customHeight="1" x14ac:dyDescent="0.2">
      <c r="A4" s="125" t="s">
        <v>948</v>
      </c>
      <c r="B4" s="275" t="str">
        <f>'HECVAT - Lite'!C8</f>
        <v>Impact helps institutions improve technology adoption and evaluate the impact of educational technology, while helping faculty and students seamlessly navigate new platforms.</v>
      </c>
      <c r="C4" s="220"/>
      <c r="D4" s="220"/>
      <c r="E4" s="220"/>
      <c r="F4" s="220"/>
      <c r="G4" s="220"/>
      <c r="H4" s="276"/>
    </row>
    <row r="5" spans="1:26" ht="36" customHeight="1" x14ac:dyDescent="0.2">
      <c r="A5" s="277"/>
      <c r="B5" s="244"/>
      <c r="C5" s="216"/>
      <c r="D5" s="281" t="s">
        <v>949</v>
      </c>
      <c r="E5" s="218"/>
      <c r="F5" s="282"/>
      <c r="G5" s="244"/>
      <c r="H5" s="283"/>
    </row>
    <row r="6" spans="1:26" ht="35.25" customHeight="1" thickBot="1" x14ac:dyDescent="0.25">
      <c r="A6" s="278"/>
      <c r="B6" s="279"/>
      <c r="C6" s="280"/>
      <c r="D6" s="126">
        <f>Values!J8</f>
        <v>0.69230769230769229</v>
      </c>
      <c r="E6" s="127" t="str">
        <f>IF(D6&gt;=0.9,"A",IF(D6&gt;=0.8,"B",IF(D6&gt;=0.7,"C",IF(D6&gt;=0.6,"D","F"))))</f>
        <v>D</v>
      </c>
      <c r="F6" s="284"/>
      <c r="G6" s="279"/>
      <c r="H6" s="285"/>
    </row>
    <row r="7" spans="1:26" ht="15.75" customHeight="1" thickBot="1" x14ac:dyDescent="0.25">
      <c r="A7" s="128" t="str">
        <f>Values!C2</f>
        <v>Company</v>
      </c>
      <c r="B7" s="129">
        <f>Values!I2</f>
        <v>0.77777777777777779</v>
      </c>
      <c r="C7" s="130"/>
      <c r="E7" s="131"/>
      <c r="H7" s="132"/>
    </row>
    <row r="8" spans="1:26" ht="15.75" customHeight="1" thickBot="1" x14ac:dyDescent="0.25">
      <c r="A8" s="128" t="str">
        <f>Values!C3</f>
        <v>Documentation</v>
      </c>
      <c r="B8" s="129">
        <f>Values!I3</f>
        <v>0.7441860465116279</v>
      </c>
      <c r="C8" s="133">
        <v>0</v>
      </c>
      <c r="D8" s="134">
        <v>0.6</v>
      </c>
      <c r="E8" s="135">
        <v>0.7</v>
      </c>
      <c r="F8" s="134">
        <v>0.8</v>
      </c>
      <c r="G8" s="134">
        <v>0.9</v>
      </c>
      <c r="H8" s="132"/>
    </row>
    <row r="9" spans="1:26" ht="15.75" customHeight="1" thickBot="1" x14ac:dyDescent="0.25">
      <c r="A9" s="128" t="str">
        <f>Values!C4</f>
        <v>IT Accessibility</v>
      </c>
      <c r="B9" s="129">
        <f>Values!I4</f>
        <v>0</v>
      </c>
      <c r="C9" s="133">
        <v>0.6</v>
      </c>
      <c r="D9" s="134">
        <v>0.7</v>
      </c>
      <c r="E9" s="135">
        <v>0.8</v>
      </c>
      <c r="F9" s="134">
        <v>0.9</v>
      </c>
      <c r="G9" s="134">
        <v>1</v>
      </c>
      <c r="H9" s="132"/>
    </row>
    <row r="10" spans="1:26" ht="15.75" customHeight="1" thickBot="1" x14ac:dyDescent="0.25">
      <c r="A10" s="128" t="str">
        <f>Values!C5</f>
        <v>Application Security</v>
      </c>
      <c r="B10" s="129">
        <f>Values!I5</f>
        <v>1</v>
      </c>
      <c r="C10" s="133" t="s">
        <v>950</v>
      </c>
      <c r="D10" s="134" t="s">
        <v>951</v>
      </c>
      <c r="E10" s="135" t="s">
        <v>952</v>
      </c>
      <c r="F10" s="134" t="s">
        <v>953</v>
      </c>
      <c r="G10" s="134" t="s">
        <v>954</v>
      </c>
      <c r="H10" s="132"/>
    </row>
    <row r="11" spans="1:26" ht="15.75" customHeight="1" thickBot="1" x14ac:dyDescent="0.25">
      <c r="A11" s="128" t="str">
        <f>Values!C6</f>
        <v>Authentication, Authorization, and Accounting</v>
      </c>
      <c r="B11" s="129">
        <f>Values!I6</f>
        <v>0.3783783783783784</v>
      </c>
      <c r="C11" s="136">
        <f t="shared" ref="C11:G11" si="0">IF(AND(C$8&lt;$B11,$B11&lt;=C$9),$B11,"")</f>
        <v>0.3783783783783784</v>
      </c>
      <c r="D11" s="136" t="str">
        <f t="shared" si="0"/>
        <v/>
      </c>
      <c r="E11" s="136" t="str">
        <f t="shared" si="0"/>
        <v/>
      </c>
      <c r="F11" s="136" t="str">
        <f t="shared" si="0"/>
        <v/>
      </c>
      <c r="G11" s="136" t="str">
        <f t="shared" si="0"/>
        <v/>
      </c>
      <c r="H11" s="132"/>
    </row>
    <row r="12" spans="1:26" ht="15.75" customHeight="1" thickBot="1" x14ac:dyDescent="0.25">
      <c r="A12" s="128" t="str">
        <f>Values!C7</f>
        <v>Systems Manangement</v>
      </c>
      <c r="B12" s="129">
        <f>Values!I7</f>
        <v>0.7857142857142857</v>
      </c>
      <c r="C12" s="136" t="str">
        <f t="shared" ref="C12:G12" si="1">IF(AND(C$8&lt;$B12,$B12&lt;=C$9),$B12,"")</f>
        <v/>
      </c>
      <c r="D12" s="136" t="str">
        <f t="shared" si="1"/>
        <v/>
      </c>
      <c r="E12" s="136">
        <f t="shared" si="1"/>
        <v>0.7857142857142857</v>
      </c>
      <c r="F12" s="136" t="str">
        <f t="shared" si="1"/>
        <v/>
      </c>
      <c r="G12" s="136" t="str">
        <f t="shared" si="1"/>
        <v/>
      </c>
      <c r="H12" s="132"/>
    </row>
    <row r="13" spans="1:26" ht="15.75" customHeight="1" thickBot="1" x14ac:dyDescent="0.25">
      <c r="A13" s="128" t="str">
        <f>Values!C8</f>
        <v>Data</v>
      </c>
      <c r="B13" s="129">
        <f>Values!I8</f>
        <v>0.45454545454545453</v>
      </c>
      <c r="C13" s="136">
        <f t="shared" ref="C13:G13" si="2">IF(AND(C$8&lt;$B13,$B13&lt;=C$9),$B13,"")</f>
        <v>0.45454545454545453</v>
      </c>
      <c r="D13" s="136" t="str">
        <f t="shared" si="2"/>
        <v/>
      </c>
      <c r="E13" s="136" t="str">
        <f t="shared" si="2"/>
        <v/>
      </c>
      <c r="F13" s="136" t="str">
        <f t="shared" si="2"/>
        <v/>
      </c>
      <c r="G13" s="136" t="str">
        <f t="shared" si="2"/>
        <v/>
      </c>
      <c r="H13" s="132"/>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row>
    <row r="15" spans="1:26" ht="15.75" customHeight="1" thickBot="1" x14ac:dyDescent="0.25">
      <c r="A15" s="128" t="str">
        <f>Values!C10</f>
        <v>Networking</v>
      </c>
      <c r="B15" s="129">
        <f>Values!I10</f>
        <v>0.25806451612903225</v>
      </c>
      <c r="C15" s="136">
        <f t="shared" ref="C15:G15" si="4">IF(AND(C$8&lt;$B15,$B15&lt;=C$9),$B15,"")</f>
        <v>0.25806451612903225</v>
      </c>
      <c r="D15" s="136" t="str">
        <f t="shared" si="4"/>
        <v/>
      </c>
      <c r="E15" s="136" t="str">
        <f t="shared" si="4"/>
        <v/>
      </c>
      <c r="F15" s="136" t="str">
        <f t="shared" si="4"/>
        <v/>
      </c>
      <c r="G15" s="136" t="str">
        <f t="shared" si="4"/>
        <v/>
      </c>
      <c r="H15" s="132"/>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row>
    <row r="18" spans="1:26" ht="15.75" customHeight="1" thickBot="1" x14ac:dyDescent="0.25">
      <c r="A18" s="128" t="str">
        <f>Values!C13</f>
        <v>Third Party Assessment</v>
      </c>
      <c r="B18" s="129">
        <f>Values!I13</f>
        <v>1</v>
      </c>
      <c r="H18" s="132"/>
    </row>
    <row r="19" spans="1:26" ht="15.75" customHeight="1" thickBot="1" x14ac:dyDescent="0.25">
      <c r="A19" s="128"/>
      <c r="H19" s="132"/>
    </row>
    <row r="20" spans="1:26" ht="51" customHeight="1" thickBot="1" x14ac:dyDescent="0.25">
      <c r="A20" s="272" t="s">
        <v>955</v>
      </c>
      <c r="B20" s="249"/>
      <c r="C20" s="249"/>
      <c r="D20" s="249"/>
      <c r="E20" s="249"/>
      <c r="F20" s="249"/>
      <c r="G20" s="249"/>
      <c r="H20" s="250"/>
    </row>
    <row r="21" spans="1:26" ht="36" customHeight="1" thickBot="1" x14ac:dyDescent="0.25">
      <c r="A21" s="273"/>
      <c r="B21" s="249"/>
      <c r="C21" s="250"/>
      <c r="D21" s="274" t="s">
        <v>162</v>
      </c>
      <c r="E21" s="249"/>
      <c r="F21" s="249"/>
      <c r="G21" s="249"/>
      <c r="H21" s="250"/>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89">
        <f>VLOOKUP('Analyst Report'!B10,Values!A60:B67,2)</f>
        <v>6</v>
      </c>
      <c r="F22" s="202"/>
      <c r="G22" s="202"/>
      <c r="H22" s="139"/>
      <c r="I22" s="7"/>
      <c r="J22" s="7"/>
      <c r="K22" s="7"/>
      <c r="L22" s="7"/>
      <c r="M22" s="7"/>
      <c r="N22" s="7"/>
      <c r="O22" s="7"/>
      <c r="P22" s="7"/>
      <c r="Q22" s="7"/>
      <c r="R22" s="7"/>
      <c r="S22" s="7"/>
      <c r="T22" s="7"/>
      <c r="U22" s="7"/>
      <c r="V22" s="7"/>
      <c r="W22" s="7"/>
      <c r="X22" s="7"/>
      <c r="Y22" s="7"/>
      <c r="Z22" s="7"/>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69" t="str">
        <f>IFERROR(IF(D23="N/A","N/A",VLOOKUP(D23,'Crosswalk Detail'!A:B,2,FALSE)),"")</f>
        <v>Monitoring and review of supplier services</v>
      </c>
      <c r="F23" s="270"/>
      <c r="G23" s="270"/>
      <c r="H23" s="271"/>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69" t="str">
        <f>IFERROR(IF(D24="N/A","N/A",VLOOKUP(D24,'Crosswalk Detail'!A:B,2,FALSE)),"")</f>
        <v>Secure development policy</v>
      </c>
      <c r="F24" s="270"/>
      <c r="G24" s="270"/>
      <c r="H24" s="271"/>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D25" s="143" t="str">
        <f>IFERROR(IF(VLOOKUP(A25,'High Risk Non-Compliant'!B:K,$E$22,FALSE)=0,"N/A",VLOOKUP(A25,'High Risk Non-Compliant'!B:K,$E$22,FALSE)),"")</f>
        <v>18.1.1</v>
      </c>
      <c r="E25" s="269" t="str">
        <f>IFERROR(IF(D25="N/A","N/A",VLOOKUP(D25,'Crosswalk Detail'!A:B,2,FALSE)),"")</f>
        <v>Identification of applicable legislation and contractual requirements</v>
      </c>
      <c r="F25" s="270"/>
      <c r="G25" s="270"/>
      <c r="H25" s="271"/>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architecture diagram is included in the Impact Security Package and included with this document.</v>
      </c>
      <c r="D26" s="143" t="str">
        <f>IFERROR(IF(VLOOKUP(A26,'High Risk Non-Compliant'!B:K,$E$22,FALSE)=0,"N/A",VLOOKUP(A26,'High Risk Non-Compliant'!B:K,$E$22,FALSE)),"")</f>
        <v>18.1.4</v>
      </c>
      <c r="E26" s="269" t="str">
        <f>IFERROR(IF(D26="N/A","N/A",VLOOKUP(D26,'Crosswalk Detail'!A:B,2,FALSE)),"")</f>
        <v>Privacy and protection of personally identifiable information</v>
      </c>
      <c r="F26" s="270"/>
      <c r="G26" s="270"/>
      <c r="H26" s="271"/>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Impact Security Package.</v>
      </c>
      <c r="D27" s="143" t="str">
        <f>IFERROR(IF(VLOOKUP(A27,'High Risk Non-Compliant'!B:K,$E$22,FALSE)=0,"N/A",VLOOKUP(A27,'High Risk Non-Compliant'!B:K,$E$22,FALSE)),"")</f>
        <v>(blank)</v>
      </c>
      <c r="E27" s="269" t="str">
        <f>IFERROR(IF(D27="N/A","N/A",VLOOKUP(D27,'Crosswalk Detail'!A:B,2,FALSE)),"")</f>
        <v/>
      </c>
      <c r="F27" s="270"/>
      <c r="G27" s="270"/>
      <c r="H27" s="271"/>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f>_xlfn.IFNA(VLOOKUP(A28,Questions!B$3:D$95,3,TRUE),"")</f>
        <v>0</v>
      </c>
      <c r="D28" s="143" t="str">
        <f>IFERROR(IF(VLOOKUP(A28,'High Risk Non-Compliant'!B:K,$E$22,FALSE)=0,"N/A",VLOOKUP(A28,'High Risk Non-Compliant'!B:K,$E$22,FALSE)),"")</f>
        <v>9.2.2</v>
      </c>
      <c r="E28" s="269" t="str">
        <f>IFERROR(IF(D28="N/A","N/A",VLOOKUP(D28,'Crosswalk Detail'!A:B,2,FALSE)),"")</f>
        <v>User access provisioning</v>
      </c>
      <c r="F28" s="270"/>
      <c r="G28" s="270"/>
      <c r="H28" s="271"/>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f>_xlfn.IFNA(VLOOKUP(A29,Questions!B$3:D$95,3,TRUE),"")</f>
        <v>0</v>
      </c>
      <c r="D29" s="143" t="str">
        <f>IFERROR(IF(VLOOKUP(A29,'High Risk Non-Compliant'!B:K,$E$22,FALSE)=0,"N/A",VLOOKUP(A29,'High Risk Non-Compliant'!B:K,$E$22,FALSE)),"")</f>
        <v>12.1.1</v>
      </c>
      <c r="E29" s="269" t="str">
        <f>IFERROR(IF(D29="N/A","N/A",VLOOKUP(D29,'Crosswalk Detail'!A:B,2,FALSE)),"")</f>
        <v>Documented operating procedures</v>
      </c>
      <c r="F29" s="270"/>
      <c r="G29" s="270"/>
      <c r="H29" s="271"/>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f>_xlfn.IFNA(VLOOKUP(A30,Questions!B$3:D$95,3,TRUE),"")</f>
        <v>0</v>
      </c>
      <c r="D30" s="143" t="str">
        <f>IFERROR(IF(VLOOKUP(A30,'High Risk Non-Compliant'!B:K,$E$22,FALSE)=0,"N/A",VLOOKUP(A30,'High Risk Non-Compliant'!B:K,$E$22,FALSE)),"")</f>
        <v>14.2.5</v>
      </c>
      <c r="E30" s="269" t="str">
        <f>IFERROR(IF(D30="N/A","N/A",VLOOKUP(D30,'Crosswalk Detail'!A:B,2,FALSE)),"")</f>
        <v>Secure system engineering principles</v>
      </c>
      <c r="F30" s="270"/>
      <c r="G30" s="270"/>
      <c r="H30" s="271"/>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f>_xlfn.IFNA(VLOOKUP(A31,Questions!B$3:D$95,3,TRUE),"")</f>
        <v>0</v>
      </c>
      <c r="D31" s="143" t="str">
        <f>IFERROR(IF(VLOOKUP(A31,'High Risk Non-Compliant'!B:K,$E$22,FALSE)=0,"N/A",VLOOKUP(A31,'High Risk Non-Compliant'!B:K,$E$22,FALSE)),"")</f>
        <v>(blank)</v>
      </c>
      <c r="E31" s="269" t="str">
        <f>IFERROR(IF(D31="N/A","N/A",VLOOKUP(D31,'Crosswalk Detail'!A:B,2,FALSE)),"")</f>
        <v/>
      </c>
      <c r="F31" s="270"/>
      <c r="G31" s="270"/>
      <c r="H31" s="271"/>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f>_xlfn.IFNA(VLOOKUP(A32,Questions!B$3:D$95,3,TRUE),"")</f>
        <v>0</v>
      </c>
      <c r="D32" s="143" t="str">
        <f>IFERROR(IF(VLOOKUP(A32,'High Risk Non-Compliant'!B:K,$E$22,FALSE)=0,"N/A",VLOOKUP(A32,'High Risk Non-Compliant'!B:K,$E$22,FALSE)),"")</f>
        <v>(blank)</v>
      </c>
      <c r="E32" s="269" t="str">
        <f>IFERROR(IF(D32="N/A","N/A",VLOOKUP(D32,'Crosswalk Detail'!A:B,2,FALSE)),"")</f>
        <v/>
      </c>
      <c r="F32" s="270"/>
      <c r="G32" s="270"/>
      <c r="H32" s="271"/>
    </row>
    <row r="33" spans="1:8"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f>_xlfn.IFNA(VLOOKUP(A33,Questions!B$3:D$95,3,TRUE),"")</f>
        <v>0</v>
      </c>
      <c r="D33" s="143" t="str">
        <f>IFERROR(IF(VLOOKUP(A33,'High Risk Non-Compliant'!B:K,$E$22,FALSE)=0,"N/A",VLOOKUP(A33,'High Risk Non-Compliant'!B:K,$E$22,FALSE)),"")</f>
        <v>8.3.1</v>
      </c>
      <c r="E33" s="269" t="str">
        <f>IFERROR(IF(D33="N/A","N/A",VLOOKUP(D33,'Crosswalk Detail'!A:B,2,FALSE)),"")</f>
        <v>Management of removable media</v>
      </c>
      <c r="F33" s="270"/>
      <c r="G33" s="270"/>
      <c r="H33" s="271"/>
    </row>
    <row r="34" spans="1:8"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Impact holds minimal PII and does not store sensitive, financial or PHI information.</v>
      </c>
      <c r="D34" s="143" t="str">
        <f>IFERROR(IF(VLOOKUP(A34,'High Risk Non-Compliant'!B:K,$E$22,FALSE)=0,"N/A",VLOOKUP(A34,'High Risk Non-Compliant'!B:K,$E$22,FALSE)),"")</f>
        <v>(blank)</v>
      </c>
      <c r="E34" s="269" t="str">
        <f>IFERROR(IF(D34="N/A","N/A",VLOOKUP(D34,'Crosswalk Detail'!A:B,2,FALSE)),"")</f>
        <v/>
      </c>
      <c r="F34" s="270"/>
      <c r="G34" s="270"/>
      <c r="H34" s="271"/>
    </row>
    <row r="35" spans="1:8"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 xml:space="preserve">Impact can support hosting and storage in the following regions across the globe:
    • USA: Oregon and Virginia
    • Europe: Frankfurt
    • Canada: Central
    • UK: London
    • Asia: Singapore / Mumbai
    • Australia: Sydney
</v>
      </c>
      <c r="D35" s="143" t="str">
        <f>IFERROR(IF(VLOOKUP(A35,'High Risk Non-Compliant'!B:K,$E$22,FALSE)=0,"N/A",VLOOKUP(A35,'High Risk Non-Compliant'!B:K,$E$22,FALSE)),"")</f>
        <v>11.1.1</v>
      </c>
      <c r="E35" s="269" t="str">
        <f>IFERROR(IF(D35="N/A","N/A",VLOOKUP(D35,'Crosswalk Detail'!A:B,2,FALSE)),"")</f>
        <v>Physical security perimeter</v>
      </c>
      <c r="F35" s="270"/>
      <c r="G35" s="270"/>
      <c r="H35" s="271"/>
    </row>
    <row r="36" spans="1:8"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69" t="str">
        <f>IFERROR(IF(D36="N/A","N/A",VLOOKUP(D36,'Crosswalk Detail'!A:B,2,FALSE)),"")</f>
        <v>Physical security perimeter</v>
      </c>
      <c r="F36" s="270"/>
      <c r="G36" s="270"/>
      <c r="H36" s="271"/>
    </row>
    <row r="37" spans="1:8"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3" t="str">
        <f>IFERROR(IF(VLOOKUP(A37,'High Risk Non-Compliant'!B:K,$E$22,FALSE)=0,"N/A",VLOOKUP(A37,'High Risk Non-Compliant'!B:K,$E$22,FALSE)),"")</f>
        <v>11.1.1, 11.1.2</v>
      </c>
      <c r="E37" s="269" t="str">
        <f>IFERROR(IF(D37="N/A","N/A",VLOOKUP(D37,'Crosswalk Detail'!A:B,2,FALSE)),"")</f>
        <v>Physical security perimeter; Physical entry controls</v>
      </c>
      <c r="F37" s="270"/>
      <c r="G37" s="270"/>
      <c r="H37" s="271"/>
    </row>
    <row r="38" spans="1:8"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69" t="str">
        <f>IFERROR(IF(D38="N/A","N/A",VLOOKUP(D38,'Crosswalk Detail'!A:B,2,FALSE)),"")</f>
        <v/>
      </c>
      <c r="F38" s="270"/>
      <c r="G38" s="270"/>
      <c r="H38" s="271"/>
    </row>
    <row r="39" spans="1:8"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69" t="str">
        <f>IFERROR(IF(D39="N/A","N/A",VLOOKUP(D39,'Crosswalk Detail'!A:B,2,FALSE)),"")</f>
        <v/>
      </c>
      <c r="F39" s="270"/>
      <c r="G39" s="270"/>
      <c r="H39" s="271"/>
    </row>
    <row r="40" spans="1:8"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69" t="str">
        <f>IFERROR(IF(D40="N/A","N/A",VLOOKUP(D40,'Crosswalk Detail'!A:B,2,FALSE)),"")</f>
        <v/>
      </c>
      <c r="F40" s="270"/>
      <c r="G40" s="270"/>
      <c r="H40" s="271"/>
    </row>
    <row r="41" spans="1:8"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69" t="str">
        <f>IFERROR(IF(D41="N/A","N/A",VLOOKUP(D41,'Crosswalk Detail'!A:B,2,FALSE)),"")</f>
        <v/>
      </c>
      <c r="F41" s="270"/>
      <c r="G41" s="270"/>
      <c r="H41" s="271"/>
    </row>
    <row r="42" spans="1:8"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69" t="str">
        <f>IFERROR(IF(D42="N/A","N/A",VLOOKUP(D42,'Crosswalk Detail'!A:B,2,FALSE)),"")</f>
        <v/>
      </c>
      <c r="F42" s="270"/>
      <c r="G42" s="270"/>
      <c r="H42" s="271"/>
    </row>
    <row r="43" spans="1:8"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69" t="str">
        <f>IFERROR(IF(D43="N/A","N/A",VLOOKUP(D43,'Crosswalk Detail'!A:B,2,FALSE)),"")</f>
        <v/>
      </c>
      <c r="F43" s="270"/>
      <c r="G43" s="270"/>
      <c r="H43" s="271"/>
    </row>
    <row r="44" spans="1:8"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69" t="str">
        <f>IFERROR(IF(D44="N/A","N/A",VLOOKUP(D44,'Crosswalk Detail'!A:B,2,FALSE)),"")</f>
        <v/>
      </c>
      <c r="F44" s="270"/>
      <c r="G44" s="270"/>
      <c r="H44" s="271"/>
    </row>
    <row r="45" spans="1:8"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69" t="str">
        <f>IFERROR(IF(D45="N/A","N/A",VLOOKUP(D45,'Crosswalk Detail'!A:B,2,FALSE)),"")</f>
        <v/>
      </c>
      <c r="F45" s="270"/>
      <c r="G45" s="270"/>
      <c r="H45" s="271"/>
    </row>
    <row r="46" spans="1:8"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3" t="str">
        <f>IFERROR(IF(VLOOKUP(A46,'High Risk Non-Compliant'!B:K,$E$22,FALSE)=0,"N/A",VLOOKUP(A46,'High Risk Non-Compliant'!B:K,$E$22,FALSE)),"")</f>
        <v>(blank)</v>
      </c>
      <c r="E46" s="269" t="str">
        <f>IFERROR(IF(D46="N/A","N/A",VLOOKUP(D46,'Crosswalk Detail'!A:B,2,FALSE)),"")</f>
        <v/>
      </c>
      <c r="F46" s="270"/>
      <c r="G46" s="270"/>
      <c r="H46" s="271"/>
    </row>
    <row r="47" spans="1:8"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7" s="143" t="str">
        <f>IFERROR(IF(VLOOKUP(A47,'High Risk Non-Compliant'!B:K,$E$22,FALSE)=0,"N/A",VLOOKUP(A47,'High Risk Non-Compliant'!B:K,$E$22,FALSE)),"")</f>
        <v>(blank)</v>
      </c>
      <c r="E47" s="269" t="str">
        <f>IFERROR(IF(D47="N/A","N/A",VLOOKUP(D47,'Crosswalk Detail'!A:B,2,FALSE)),"")</f>
        <v/>
      </c>
      <c r="F47" s="270"/>
      <c r="G47" s="270"/>
      <c r="H47" s="271"/>
    </row>
    <row r="48" spans="1:8"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3" t="str">
        <f>IFERROR(IF(VLOOKUP(A48,'High Risk Non-Compliant'!B:K,$E$22,FALSE)=0,"N/A",VLOOKUP(A48,'High Risk Non-Compliant'!B:K,$E$22,FALSE)),"")</f>
        <v>(blank)</v>
      </c>
      <c r="E48" s="269" t="str">
        <f>IFERROR(IF(D48="N/A","N/A",VLOOKUP(D48,'Crosswalk Detail'!A:B,2,FALSE)),"")</f>
        <v/>
      </c>
      <c r="F48" s="270"/>
      <c r="G48" s="270"/>
      <c r="H48" s="271"/>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69" t="str">
        <f>IFERROR(IF(D49="N/A","N/A",VLOOKUP(D49,'Crosswalk Detail'!A:B,2,FALSE)),"")</f>
        <v/>
      </c>
      <c r="F49" s="270"/>
      <c r="G49" s="270"/>
      <c r="H49" s="271"/>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69" t="str">
        <f>IFERROR(IF(D50="N/A","N/A",VLOOKUP(D50,'Crosswalk Detail'!A:B,2,FALSE)),"")</f>
        <v/>
      </c>
      <c r="F50" s="270"/>
      <c r="G50" s="270"/>
      <c r="H50" s="271"/>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69" t="str">
        <f>IFERROR(IF(D51="N/A","N/A",VLOOKUP(D51,'Crosswalk Detail'!A:B,2,FALSE)),"")</f>
        <v/>
      </c>
      <c r="F51" s="270"/>
      <c r="G51" s="270"/>
      <c r="H51" s="271"/>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69" t="str">
        <f>IFERROR(IF(D52="N/A","N/A",VLOOKUP(D52,'Crosswalk Detail'!A:B,2,FALSE)),"")</f>
        <v/>
      </c>
      <c r="F52" s="270"/>
      <c r="G52" s="270"/>
      <c r="H52" s="271"/>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69" t="str">
        <f>IFERROR(IF(D53="N/A","N/A",VLOOKUP(D53,'Crosswalk Detail'!A:B,2,FALSE)),"")</f>
        <v/>
      </c>
      <c r="F53" s="270"/>
      <c r="G53" s="270"/>
      <c r="H53" s="271"/>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69" t="str">
        <f>IFERROR(IF(D54="N/A","N/A",VLOOKUP(D54,'Crosswalk Detail'!A:B,2,FALSE)),"")</f>
        <v/>
      </c>
      <c r="F54" s="270"/>
      <c r="G54" s="270"/>
      <c r="H54" s="271"/>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916</v>
      </c>
      <c r="B1" s="145" t="s">
        <v>956</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957</v>
      </c>
      <c r="B2" s="145" t="s">
        <v>958</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959</v>
      </c>
      <c r="B3" s="145" t="s">
        <v>960</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961</v>
      </c>
      <c r="B4" s="145" t="s">
        <v>962</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963</v>
      </c>
      <c r="B5" s="145" t="s">
        <v>964</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965</v>
      </c>
      <c r="B6" s="145" t="s">
        <v>966</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967</v>
      </c>
      <c r="B7" s="145" t="s">
        <v>968</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969</v>
      </c>
      <c r="B8" s="145" t="s">
        <v>970</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971</v>
      </c>
      <c r="B9" s="145" t="s">
        <v>972</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973</v>
      </c>
      <c r="B10" s="145" t="s">
        <v>974</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975</v>
      </c>
      <c r="B11" s="145" t="s">
        <v>976</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977</v>
      </c>
      <c r="B12" s="145" t="s">
        <v>978</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979</v>
      </c>
      <c r="B13" s="145" t="s">
        <v>980</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981</v>
      </c>
      <c r="B14" s="145" t="s">
        <v>982</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983</v>
      </c>
      <c r="B15" s="145" t="s">
        <v>984</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985</v>
      </c>
      <c r="B16" s="145" t="s">
        <v>986</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987</v>
      </c>
      <c r="B17" s="145" t="s">
        <v>988</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989</v>
      </c>
      <c r="B18" s="145" t="s">
        <v>990</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991</v>
      </c>
      <c r="B19" s="145" t="s">
        <v>992</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556</v>
      </c>
      <c r="B20" s="145" t="s">
        <v>993</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994</v>
      </c>
      <c r="B21" s="145" t="s">
        <v>995</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911</v>
      </c>
      <c r="B22" s="145" t="s">
        <v>996</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571</v>
      </c>
      <c r="B23" s="145" t="s">
        <v>997</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998</v>
      </c>
      <c r="B24" s="145" t="s">
        <v>999</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1000</v>
      </c>
      <c r="B25" s="145" t="s">
        <v>1001</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408</v>
      </c>
      <c r="B26" s="145" t="s">
        <v>1002</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1003</v>
      </c>
      <c r="B27" s="145" t="s">
        <v>1004</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1005</v>
      </c>
      <c r="B28" s="145" t="s">
        <v>1006</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396</v>
      </c>
      <c r="B29" s="145" t="s">
        <v>1007</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1008</v>
      </c>
      <c r="B30" s="145" t="s">
        <v>1009</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1010</v>
      </c>
      <c r="B31" s="145" t="s">
        <v>1011</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1012</v>
      </c>
      <c r="B32" s="145" t="s">
        <v>1013</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1014</v>
      </c>
      <c r="B33" s="145" t="s">
        <v>1015</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1016</v>
      </c>
      <c r="B34" s="145" t="s">
        <v>1017</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1018</v>
      </c>
      <c r="B35" s="145" t="s">
        <v>1019</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1020</v>
      </c>
      <c r="B36" s="145" t="s">
        <v>1021</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467</v>
      </c>
      <c r="B37" s="145" t="s">
        <v>1022</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1023</v>
      </c>
      <c r="B38" s="145" t="s">
        <v>1024</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1025</v>
      </c>
      <c r="B39" s="145" t="s">
        <v>1026</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876</v>
      </c>
      <c r="B40" s="145" t="s">
        <v>1027</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1028</v>
      </c>
      <c r="B41" s="145" t="s">
        <v>1029</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599</v>
      </c>
      <c r="B42" s="145" t="s">
        <v>1030</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1031</v>
      </c>
      <c r="B43" s="145" t="s">
        <v>1032</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1033</v>
      </c>
      <c r="B44" s="145" t="s">
        <v>1034</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1035</v>
      </c>
      <c r="B45" s="145" t="s">
        <v>1036</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1037</v>
      </c>
      <c r="B46" s="145" t="s">
        <v>1038</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1039</v>
      </c>
      <c r="B47" s="145" t="s">
        <v>1040</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592</v>
      </c>
      <c r="B48" s="145" t="s">
        <v>1041</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529</v>
      </c>
      <c r="B49" s="145" t="s">
        <v>1042</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1043</v>
      </c>
      <c r="B50" s="145" t="s">
        <v>1044</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1045</v>
      </c>
      <c r="B51" s="145" t="s">
        <v>1046</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1047</v>
      </c>
      <c r="B52" s="145" t="s">
        <v>1048</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1049</v>
      </c>
      <c r="B53" s="145" t="s">
        <v>1050</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1051</v>
      </c>
      <c r="B54" s="145" t="s">
        <v>1052</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1053</v>
      </c>
      <c r="B55" s="145" t="s">
        <v>1054</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1055</v>
      </c>
      <c r="B56" s="145" t="s">
        <v>1056</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427</v>
      </c>
      <c r="B57" s="145" t="s">
        <v>1057</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861</v>
      </c>
      <c r="B58" s="145" t="s">
        <v>1058</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1059</v>
      </c>
      <c r="B59" s="145" t="s">
        <v>1060</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1061</v>
      </c>
      <c r="B60" s="145" t="s">
        <v>1062</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1063</v>
      </c>
      <c r="B61" s="145" t="s">
        <v>1064</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563</v>
      </c>
      <c r="B62" s="145" t="s">
        <v>1065</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897</v>
      </c>
      <c r="B63" s="145" t="s">
        <v>1066</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1067</v>
      </c>
      <c r="B64" s="145" t="s">
        <v>1068</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1069</v>
      </c>
      <c r="B65" s="145" t="s">
        <v>1070</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1071</v>
      </c>
      <c r="B66" s="145" t="s">
        <v>1072</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1073</v>
      </c>
      <c r="B67" s="145" t="s">
        <v>1074</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868</v>
      </c>
      <c r="B68" s="145" t="s">
        <v>1075</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1076</v>
      </c>
      <c r="B69" s="145" t="s">
        <v>1077</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1078</v>
      </c>
      <c r="B70" s="145" t="s">
        <v>1079</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891</v>
      </c>
      <c r="B71" s="145" t="s">
        <v>1080</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1081</v>
      </c>
      <c r="B72" s="145" t="s">
        <v>1082</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1083</v>
      </c>
      <c r="B73" s="145" t="s">
        <v>1084</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1085</v>
      </c>
      <c r="B74" s="145" t="s">
        <v>1086</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1087</v>
      </c>
      <c r="B75" s="145" t="s">
        <v>1088</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1089</v>
      </c>
      <c r="B76" s="145" t="s">
        <v>1090</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1091</v>
      </c>
      <c r="B77" s="145" t="s">
        <v>1092</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1093</v>
      </c>
      <c r="B78" s="145" t="s">
        <v>1094</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1095</v>
      </c>
      <c r="B79" s="145" t="s">
        <v>1096</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1097</v>
      </c>
      <c r="B80" s="145" t="s">
        <v>1098</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263</v>
      </c>
      <c r="B81" s="145" t="s">
        <v>1099</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1100</v>
      </c>
      <c r="B82" s="145" t="s">
        <v>1101</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1102</v>
      </c>
      <c r="B83" s="145" t="s">
        <v>1103</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1104</v>
      </c>
      <c r="B84" s="145" t="s">
        <v>1105</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435</v>
      </c>
      <c r="B85" s="145" t="s">
        <v>1106</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1107</v>
      </c>
      <c r="B86" s="145" t="s">
        <v>1108</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1109</v>
      </c>
      <c r="B87" s="145" t="s">
        <v>1110</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1111</v>
      </c>
      <c r="B88" s="145" t="s">
        <v>1112</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1113</v>
      </c>
      <c r="B89" s="145" t="s">
        <v>1114</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1115</v>
      </c>
      <c r="B90" s="145" t="s">
        <v>1116</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1117</v>
      </c>
      <c r="B91" s="145" t="s">
        <v>1118</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1119</v>
      </c>
      <c r="B92" s="145" t="s">
        <v>1120</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1121</v>
      </c>
      <c r="B93" s="145" t="s">
        <v>1122</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246</v>
      </c>
      <c r="B94" s="145" t="s">
        <v>1123</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253</v>
      </c>
      <c r="B95" s="145" t="s">
        <v>1124</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1125</v>
      </c>
      <c r="B96" s="145" t="s">
        <v>1126</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1127</v>
      </c>
      <c r="B97" s="145" t="s">
        <v>1128</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1129</v>
      </c>
      <c r="B98" s="145" t="s">
        <v>1130</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1131</v>
      </c>
      <c r="B99" s="145" t="s">
        <v>1132</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925</v>
      </c>
      <c r="B100" s="145" t="s">
        <v>1133</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1134</v>
      </c>
      <c r="B101" s="145" t="s">
        <v>1135</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1136</v>
      </c>
      <c r="B102" s="145" t="s">
        <v>1137</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849</v>
      </c>
      <c r="B103" s="145" t="s">
        <v>1138</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854</v>
      </c>
      <c r="B104" s="145" t="s">
        <v>1139</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857</v>
      </c>
      <c r="B105" s="145" t="s">
        <v>1140</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1141</v>
      </c>
      <c r="B106" s="145" t="s">
        <v>1142</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293</v>
      </c>
      <c r="B107" s="145" t="s">
        <v>1143</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1144</v>
      </c>
      <c r="B108" s="145" t="s">
        <v>1145</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1146</v>
      </c>
      <c r="B109" s="145" t="s">
        <v>1147</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307</v>
      </c>
      <c r="B110" s="145" t="s">
        <v>1148</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1149</v>
      </c>
      <c r="B111" s="145" t="s">
        <v>1150</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1151</v>
      </c>
      <c r="B112" s="145" t="s">
        <v>1152</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1153</v>
      </c>
      <c r="B113" s="145" t="s">
        <v>1154</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1155</v>
      </c>
      <c r="B114" s="145" t="s">
        <v>1156</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544</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1157</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611</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450</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459</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1158</v>
      </c>
      <c r="B120" s="149" t="s">
        <v>1159</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426</v>
      </c>
      <c r="B121" s="149" t="s">
        <v>1160</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905</v>
      </c>
      <c r="B122" s="149" t="s">
        <v>1161</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921</v>
      </c>
      <c r="B123" s="149" t="s">
        <v>1162</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1163</v>
      </c>
      <c r="B124" s="149" t="s">
        <v>1164</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477</v>
      </c>
      <c r="B125" s="149" t="s">
        <v>1165</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1166</v>
      </c>
      <c r="B126" s="149" t="s">
        <v>1167</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1168</v>
      </c>
      <c r="B127" s="149" t="s">
        <v>1169</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890</v>
      </c>
      <c r="B128" s="149" t="s">
        <v>1170</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848</v>
      </c>
      <c r="B129" s="149" t="s">
        <v>1171</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1172</v>
      </c>
      <c r="B130" s="149" t="s">
        <v>1173</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416</v>
      </c>
      <c r="B131" s="149" t="s">
        <v>1174</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543</v>
      </c>
      <c r="B132" s="149" t="s">
        <v>1175</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395</v>
      </c>
      <c r="B133" s="149" t="s">
        <v>1176</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1177</v>
      </c>
      <c r="B134" s="149" t="s">
        <v>1178</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407</v>
      </c>
      <c r="B135" s="149" t="s">
        <v>1179</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929</v>
      </c>
      <c r="B136" s="149" t="s">
        <v>1180</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1181</v>
      </c>
      <c r="B137" s="149" t="s">
        <v>1182</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896</v>
      </c>
      <c r="B138" s="149" t="s">
        <v>1183</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1184</v>
      </c>
      <c r="B139" s="149" t="s">
        <v>1185</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580</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886</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1186</v>
      </c>
      <c r="B142" s="148" t="s">
        <v>1187</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1188</v>
      </c>
      <c r="B143" s="148" t="s">
        <v>1189</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1190</v>
      </c>
      <c r="B144" s="148" t="s">
        <v>1191</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1192</v>
      </c>
      <c r="B145" s="148" t="s">
        <v>1193</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1194</v>
      </c>
      <c r="B146" s="148" t="s">
        <v>1195</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1196</v>
      </c>
      <c r="B147" s="148" t="s">
        <v>1197</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1198</v>
      </c>
      <c r="B148" s="148" t="s">
        <v>1199</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1200</v>
      </c>
      <c r="B149" s="148" t="s">
        <v>1201</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1202</v>
      </c>
      <c r="B150" s="148" t="s">
        <v>1203</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1204</v>
      </c>
      <c r="B151" s="148" t="s">
        <v>1205</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1206</v>
      </c>
      <c r="B152" s="148" t="s">
        <v>1207</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1208</v>
      </c>
      <c r="B153" s="148" t="s">
        <v>1209</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917</v>
      </c>
      <c r="B154" s="148" t="s">
        <v>1210</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308</v>
      </c>
      <c r="B155" s="148" t="s">
        <v>1211</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1212</v>
      </c>
      <c r="B156" s="148" t="s">
        <v>1213</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1214</v>
      </c>
      <c r="B157" s="148" t="s">
        <v>1215</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1216</v>
      </c>
      <c r="B158" s="148" t="s">
        <v>1217</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1218</v>
      </c>
      <c r="B159" s="148" t="s">
        <v>1219</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1220</v>
      </c>
      <c r="B160" s="148" t="s">
        <v>1221</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1222</v>
      </c>
      <c r="B161" s="148" t="s">
        <v>1223</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1224</v>
      </c>
      <c r="B162" s="148" t="s">
        <v>1225</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1226</v>
      </c>
      <c r="B163" s="148" t="s">
        <v>1227</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1228</v>
      </c>
      <c r="B164" s="148" t="s">
        <v>1229</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1230</v>
      </c>
      <c r="B165" s="148" t="s">
        <v>1231</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451</v>
      </c>
      <c r="B166" s="148" t="s">
        <v>1232</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612</v>
      </c>
      <c r="B167" s="148" t="s">
        <v>1233</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1234</v>
      </c>
      <c r="B168" s="148" t="s">
        <v>1235</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397</v>
      </c>
      <c r="B169" s="148" t="s">
        <v>1236</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894</v>
      </c>
      <c r="B170" s="148" t="s">
        <v>1237</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1238</v>
      </c>
      <c r="B171" s="148" t="s">
        <v>1239</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1240</v>
      </c>
      <c r="B172" s="148" t="s">
        <v>1241</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1242</v>
      </c>
      <c r="B173" s="148" t="s">
        <v>1243</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1244</v>
      </c>
      <c r="B174" s="148" t="s">
        <v>1245</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1246</v>
      </c>
      <c r="B175" s="148" t="s">
        <v>1247</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555</v>
      </c>
      <c r="B176" s="148" t="s">
        <v>1248</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1249</v>
      </c>
      <c r="B177" s="148" t="s">
        <v>1250</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572</v>
      </c>
      <c r="B178" s="148" t="s">
        <v>1251</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1252</v>
      </c>
      <c r="B179" s="148" t="s">
        <v>1253</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892</v>
      </c>
      <c r="B180" s="148" t="s">
        <v>1254</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436</v>
      </c>
      <c r="B181" s="148" t="s">
        <v>1255</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1256</v>
      </c>
      <c r="B182" s="148" t="s">
        <v>1257</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1258</v>
      </c>
      <c r="B183" s="148" t="s">
        <v>1259</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922</v>
      </c>
      <c r="B184" s="148" t="s">
        <v>1260</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862</v>
      </c>
      <c r="B185" s="148" t="s">
        <v>1261</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1262</v>
      </c>
      <c r="B186" s="148" t="s">
        <v>1263</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1264</v>
      </c>
      <c r="B187" s="148" t="s">
        <v>1265</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1266</v>
      </c>
      <c r="B188" s="148" t="s">
        <v>1267</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1268</v>
      </c>
      <c r="B189" s="148" t="s">
        <v>1269</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1270</v>
      </c>
      <c r="B190" s="148" t="s">
        <v>1271</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850</v>
      </c>
      <c r="B191" s="148" t="s">
        <v>1272</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1273</v>
      </c>
      <c r="B192" s="148" t="s">
        <v>1274</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1275</v>
      </c>
      <c r="B193" s="148" t="s">
        <v>1276</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1277</v>
      </c>
      <c r="B194" s="148" t="s">
        <v>1278</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1279</v>
      </c>
      <c r="B195" s="148" t="s">
        <v>1280</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1281</v>
      </c>
      <c r="B196" s="148" t="s">
        <v>1282</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478</v>
      </c>
      <c r="B197" s="148" t="s">
        <v>1283</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1284</v>
      </c>
      <c r="B198" s="148" t="s">
        <v>1285</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417</v>
      </c>
      <c r="B199" s="148" t="s">
        <v>1286</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932</v>
      </c>
      <c r="B200" s="148" t="s">
        <v>1287</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1288</v>
      </c>
      <c r="B201" s="148" t="s">
        <v>1289</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1290</v>
      </c>
      <c r="B202" s="148" t="s">
        <v>1291</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1292</v>
      </c>
      <c r="B203" s="148" t="s">
        <v>1293</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1294</v>
      </c>
      <c r="B204" s="148" t="s">
        <v>1295</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1296</v>
      </c>
      <c r="B205" s="148" t="s">
        <v>1297</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1298</v>
      </c>
      <c r="B206" s="148" t="s">
        <v>1299</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1300</v>
      </c>
      <c r="B207" s="148" t="s">
        <v>1301</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1302</v>
      </c>
      <c r="B208" s="148" t="s">
        <v>1303</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1304</v>
      </c>
      <c r="B209" s="148" t="s">
        <v>1305</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1306</v>
      </c>
      <c r="B210" s="148" t="s">
        <v>1307</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1308</v>
      </c>
      <c r="B211" s="148" t="s">
        <v>1309</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1310</v>
      </c>
      <c r="B212" s="148" t="s">
        <v>1311</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940</v>
      </c>
      <c r="B213" s="148" t="s">
        <v>1312</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1313</v>
      </c>
      <c r="B214" s="148" t="s">
        <v>1314</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1315</v>
      </c>
      <c r="B215" s="148" t="s">
        <v>1316</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1317</v>
      </c>
      <c r="B216" s="148" t="s">
        <v>1318</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1319</v>
      </c>
      <c r="B217" s="148" t="s">
        <v>1320</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1321</v>
      </c>
      <c r="B218" s="148" t="s">
        <v>1322</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1323</v>
      </c>
      <c r="B219" s="148" t="s">
        <v>1324</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1325</v>
      </c>
      <c r="B220" s="148" t="s">
        <v>1326</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1327</v>
      </c>
      <c r="B221" s="148" t="s">
        <v>1328</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1329</v>
      </c>
      <c r="B222" s="148" t="s">
        <v>1330</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1331</v>
      </c>
      <c r="B223" s="148" t="s">
        <v>1332</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1333</v>
      </c>
      <c r="B224" s="148" t="s">
        <v>1334</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1335</v>
      </c>
      <c r="B225" s="148" t="s">
        <v>1336</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1337</v>
      </c>
      <c r="B226" s="148" t="s">
        <v>1338</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1339</v>
      </c>
      <c r="B227" s="148" t="s">
        <v>1340</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1341</v>
      </c>
      <c r="B228" s="148" t="s">
        <v>1342</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1343</v>
      </c>
      <c r="B229" s="148" t="s">
        <v>1344</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1345</v>
      </c>
      <c r="B230" s="148" t="s">
        <v>1346</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1347</v>
      </c>
      <c r="B231" s="148" t="s">
        <v>1348</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1349</v>
      </c>
      <c r="B232" s="148" t="s">
        <v>1350</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1351</v>
      </c>
      <c r="B233" s="148" t="s">
        <v>1352</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1353</v>
      </c>
      <c r="B234" s="148" t="s">
        <v>1354</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1355</v>
      </c>
      <c r="B235" s="148" t="s">
        <v>1356</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1357</v>
      </c>
      <c r="B236" s="148" t="s">
        <v>1358</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1359</v>
      </c>
      <c r="B237" s="148" t="s">
        <v>1360</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1361</v>
      </c>
      <c r="B238" s="148" t="s">
        <v>1362</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1363</v>
      </c>
      <c r="B239" s="148" t="s">
        <v>1364</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409</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428</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468</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535</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545</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901</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906</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912</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934</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1365</v>
      </c>
      <c r="B249" s="149" t="s">
        <v>1366</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1367</v>
      </c>
      <c r="B250" s="149" t="s">
        <v>1368</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631</v>
      </c>
      <c r="B251" s="149" t="s">
        <v>1369</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1370</v>
      </c>
      <c r="B252" s="149" t="s">
        <v>1371</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1372</v>
      </c>
      <c r="B253" s="149" t="s">
        <v>1373</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1374</v>
      </c>
      <c r="B254" s="149" t="s">
        <v>1375</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1376</v>
      </c>
      <c r="B255" s="149" t="s">
        <v>1377</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1378</v>
      </c>
      <c r="B256" s="149" t="s">
        <v>1379</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1380</v>
      </c>
      <c r="B257" s="149" t="s">
        <v>1381</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1382</v>
      </c>
      <c r="B258" s="149" t="s">
        <v>1383</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1384</v>
      </c>
      <c r="B259" s="149" t="s">
        <v>1385</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1386</v>
      </c>
      <c r="B260" s="149" t="s">
        <v>1387</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1388</v>
      </c>
      <c r="B261" s="149" t="s">
        <v>1389</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1390</v>
      </c>
      <c r="B262" s="149" t="s">
        <v>1391</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1392</v>
      </c>
      <c r="B263" s="149" t="s">
        <v>1393</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1394</v>
      </c>
      <c r="B264" s="149" t="s">
        <v>1395</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1396</v>
      </c>
      <c r="B265" s="149" t="s">
        <v>1397</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1398</v>
      </c>
      <c r="B266" s="149" t="s">
        <v>1399</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1400</v>
      </c>
      <c r="B267" s="149" t="s">
        <v>1401</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1402</v>
      </c>
      <c r="B268" s="149" t="s">
        <v>1403</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1404</v>
      </c>
      <c r="B269" s="149" t="s">
        <v>1405</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1406</v>
      </c>
      <c r="B270" s="149" t="s">
        <v>1407</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1408</v>
      </c>
      <c r="B271" s="149" t="s">
        <v>1409</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1410</v>
      </c>
      <c r="B272" s="149" t="s">
        <v>1411</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1412</v>
      </c>
      <c r="B273" s="149" t="s">
        <v>1413</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1414</v>
      </c>
      <c r="B274" s="149" t="s">
        <v>1415</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1416</v>
      </c>
      <c r="B275" s="149" t="s">
        <v>1417</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1418</v>
      </c>
      <c r="B276" s="149" t="s">
        <v>1419</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1420</v>
      </c>
      <c r="B277" s="149" t="s">
        <v>1421</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1422</v>
      </c>
      <c r="B278" s="149" t="s">
        <v>1423</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1424</v>
      </c>
      <c r="B279" s="149" t="s">
        <v>1425</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1426</v>
      </c>
      <c r="B280" s="149" t="s">
        <v>1427</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1428</v>
      </c>
      <c r="B281" s="149" t="s">
        <v>1429</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1430</v>
      </c>
      <c r="B282" s="149" t="s">
        <v>1431</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502</v>
      </c>
      <c r="B283" s="149" t="s">
        <v>1432</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1433</v>
      </c>
      <c r="B284" s="149" t="s">
        <v>1434</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337</v>
      </c>
      <c r="B285" s="149" t="s">
        <v>1435</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509</v>
      </c>
      <c r="B286" s="149" t="s">
        <v>1436</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1437</v>
      </c>
      <c r="B287" s="149" t="s">
        <v>1438</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1439</v>
      </c>
      <c r="B288" s="149" t="s">
        <v>1440</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1441</v>
      </c>
      <c r="B289" s="149" t="s">
        <v>1442</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1443</v>
      </c>
      <c r="B290" s="149" t="s">
        <v>1444</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410</v>
      </c>
      <c r="B291" s="149" t="s">
        <v>1445</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460</v>
      </c>
      <c r="B292" s="149" t="s">
        <v>1446</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1447</v>
      </c>
      <c r="B293" s="149" t="s">
        <v>1448</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1449</v>
      </c>
      <c r="B294" s="149" t="s">
        <v>1450</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1451</v>
      </c>
      <c r="B295" s="149" t="s">
        <v>1452</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1453</v>
      </c>
      <c r="B296" s="149" t="s">
        <v>1454</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1455</v>
      </c>
      <c r="B297" s="149" t="s">
        <v>1456</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452</v>
      </c>
      <c r="B298" s="149" t="s">
        <v>1457</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1458</v>
      </c>
      <c r="B299" s="149" t="s">
        <v>1459</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1460</v>
      </c>
      <c r="B300" s="149" t="s">
        <v>1461</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1462</v>
      </c>
      <c r="B301" s="149" t="s">
        <v>1463</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1464</v>
      </c>
      <c r="B302" s="149" t="s">
        <v>1465</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326</v>
      </c>
      <c r="B303" s="149" t="s">
        <v>1466</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659</v>
      </c>
      <c r="B304" s="149" t="s">
        <v>1467</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1468</v>
      </c>
      <c r="B305" s="149" t="s">
        <v>1469</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1470</v>
      </c>
      <c r="B306" s="149" t="s">
        <v>1471</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1472</v>
      </c>
      <c r="B307" s="149" t="s">
        <v>1473</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1474</v>
      </c>
      <c r="B308" s="149" t="s">
        <v>1475</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1476</v>
      </c>
      <c r="B309" s="149" t="s">
        <v>1477</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1478</v>
      </c>
      <c r="B310" s="149" t="s">
        <v>1479</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1480</v>
      </c>
      <c r="B311" s="149" t="s">
        <v>1481</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1482</v>
      </c>
      <c r="B312" s="149" t="s">
        <v>1483</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1484</v>
      </c>
      <c r="B313" s="149" t="s">
        <v>1485</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1486</v>
      </c>
      <c r="B314" s="149" t="s">
        <v>1487</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1488</v>
      </c>
      <c r="B315" s="149" t="s">
        <v>1489</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1490</v>
      </c>
      <c r="B316" s="149" t="s">
        <v>1491</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1492</v>
      </c>
      <c r="B317" s="149" t="s">
        <v>1493</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1494</v>
      </c>
      <c r="B318" s="149" t="s">
        <v>1495</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1496</v>
      </c>
      <c r="B319" s="149" t="s">
        <v>1497</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564</v>
      </c>
      <c r="B320" s="149" t="s">
        <v>1498</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1499</v>
      </c>
      <c r="B321" s="149" t="s">
        <v>1500</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1501</v>
      </c>
      <c r="B322" s="149" t="s">
        <v>1502</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1503</v>
      </c>
      <c r="B323" s="149" t="s">
        <v>1504</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620</v>
      </c>
      <c r="B324" s="149" t="s">
        <v>1505</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1506</v>
      </c>
      <c r="B325" s="149" t="s">
        <v>1507</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1508</v>
      </c>
      <c r="B326" s="149" t="s">
        <v>1509</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1510</v>
      </c>
      <c r="B327" s="149" t="s">
        <v>1511</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1512</v>
      </c>
      <c r="B328" s="149" t="s">
        <v>1513</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1514</v>
      </c>
      <c r="B329" s="149" t="s">
        <v>1515</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516</v>
      </c>
      <c r="B330" s="149" t="s">
        <v>1516</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1517</v>
      </c>
      <c r="B331" s="149" t="s">
        <v>1518</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1519</v>
      </c>
      <c r="B332" s="149" t="s">
        <v>1520</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851</v>
      </c>
      <c r="B333" s="149" t="s">
        <v>1521</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1522</v>
      </c>
      <c r="B334" s="149" t="s">
        <v>1523</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1524</v>
      </c>
      <c r="B335" s="149" t="s">
        <v>1525</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1526</v>
      </c>
      <c r="B336" s="149" t="s">
        <v>1527</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923</v>
      </c>
      <c r="B337" s="149" t="s">
        <v>1528</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1529</v>
      </c>
      <c r="B338" s="149" t="s">
        <v>1530</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1531</v>
      </c>
      <c r="B339" s="149" t="s">
        <v>1532</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1533</v>
      </c>
      <c r="B340" s="149" t="s">
        <v>1534</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1535</v>
      </c>
      <c r="B341" s="149" t="s">
        <v>1536</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1537</v>
      </c>
      <c r="B342" s="149" t="s">
        <v>1538</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1539</v>
      </c>
      <c r="B343" s="149" t="s">
        <v>1540</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1541</v>
      </c>
      <c r="B344" s="149" t="s">
        <v>1542</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1543</v>
      </c>
      <c r="B345" s="149" t="s">
        <v>1544</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1545</v>
      </c>
      <c r="B346" s="149" t="s">
        <v>1546</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1547</v>
      </c>
      <c r="B347" s="149" t="s">
        <v>1548</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1549</v>
      </c>
      <c r="B348" s="149" t="s">
        <v>1550</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1551</v>
      </c>
      <c r="B349" s="149" t="s">
        <v>1552</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1553</v>
      </c>
      <c r="B350" s="149" t="s">
        <v>1554</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1555</v>
      </c>
      <c r="B351" s="149" t="s">
        <v>1556</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527</v>
      </c>
      <c r="B352" s="149" t="s">
        <v>1557</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1558</v>
      </c>
      <c r="B353" s="149" t="s">
        <v>1559</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1560</v>
      </c>
      <c r="B354" s="149" t="s">
        <v>1561</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1562</v>
      </c>
      <c r="B355" s="149" t="s">
        <v>1563</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1564</v>
      </c>
      <c r="B356" s="149" t="s">
        <v>1565</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637</v>
      </c>
      <c r="B357" s="149" t="s">
        <v>1566</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1567</v>
      </c>
      <c r="B358" s="149" t="s">
        <v>1568</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398</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1569</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479</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863</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536</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546</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573</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613</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898</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907</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913</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918</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926</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935</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941</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1570</v>
      </c>
      <c r="B374" s="152" t="s">
        <v>1571</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1572</v>
      </c>
      <c r="B375" s="152" t="s">
        <v>1573</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1574</v>
      </c>
      <c r="B376" s="152" t="s">
        <v>1575</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1576</v>
      </c>
      <c r="B377" s="152" t="s">
        <v>1577</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1578</v>
      </c>
      <c r="B378" s="152" t="s">
        <v>1579</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1580</v>
      </c>
      <c r="B379" s="152" t="s">
        <v>1581</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1582</v>
      </c>
      <c r="B380" s="152" t="s">
        <v>1583</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1584</v>
      </c>
      <c r="B381" s="152" t="s">
        <v>1585</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1586</v>
      </c>
      <c r="B382" s="152" t="s">
        <v>1587</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1588</v>
      </c>
      <c r="B383" s="152" t="s">
        <v>1589</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1590</v>
      </c>
      <c r="B384" s="152" t="s">
        <v>1591</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1592</v>
      </c>
      <c r="B385" s="152" t="s">
        <v>1593</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1594</v>
      </c>
      <c r="B386" s="152" t="s">
        <v>1595</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1596</v>
      </c>
      <c r="B387" s="152" t="s">
        <v>1597</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1598</v>
      </c>
      <c r="B388" s="153" t="s">
        <v>1599</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1600</v>
      </c>
      <c r="B389" s="152" t="s">
        <v>1597</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1601</v>
      </c>
      <c r="B390" s="152" t="s">
        <v>1602</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1603</v>
      </c>
      <c r="B391" s="152" t="s">
        <v>1604</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1605</v>
      </c>
      <c r="B392" s="152" t="s">
        <v>1606</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1607</v>
      </c>
      <c r="B393" s="152" t="s">
        <v>1608</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1609</v>
      </c>
      <c r="B394" s="152" t="s">
        <v>1610</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1611</v>
      </c>
      <c r="B395" s="152" t="s">
        <v>1612</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1613</v>
      </c>
      <c r="B396" s="152" t="s">
        <v>1614</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1615</v>
      </c>
      <c r="B397" s="152" t="s">
        <v>1616</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1617</v>
      </c>
      <c r="B398" s="152" t="s">
        <v>1618</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1619</v>
      </c>
      <c r="B399" s="152" t="s">
        <v>1620</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1621</v>
      </c>
      <c r="B400" s="152" t="s">
        <v>1622</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1623</v>
      </c>
      <c r="B401" s="153" t="s">
        <v>1624</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1625</v>
      </c>
      <c r="B402" s="152" t="s">
        <v>1626</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1627</v>
      </c>
      <c r="B403" s="152" t="s">
        <v>1628</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1629</v>
      </c>
      <c r="B404" s="152" t="s">
        <v>1630</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1631</v>
      </c>
      <c r="B405" s="152" t="s">
        <v>1597</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1632</v>
      </c>
      <c r="B406" s="153" t="s">
        <v>1633</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1634</v>
      </c>
      <c r="B407" s="152" t="s">
        <v>1635</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1636</v>
      </c>
      <c r="B408" s="152" t="s">
        <v>1637</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1638</v>
      </c>
      <c r="B409" s="152" t="s">
        <v>1639</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1640</v>
      </c>
      <c r="B410" s="152" t="s">
        <v>1641</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1642</v>
      </c>
      <c r="B411" s="152" t="s">
        <v>1643</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1644</v>
      </c>
      <c r="B412" s="152" t="s">
        <v>1645</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1646</v>
      </c>
      <c r="B413" s="152" t="s">
        <v>1647</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1648</v>
      </c>
      <c r="B414" s="152" t="s">
        <v>1649</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1650</v>
      </c>
      <c r="B415" s="152" t="s">
        <v>1651</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1652</v>
      </c>
      <c r="B416" s="152" t="s">
        <v>1653</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1654</v>
      </c>
      <c r="B417" s="152" t="s">
        <v>1655</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1656</v>
      </c>
      <c r="B418" s="152" t="s">
        <v>1657</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1658</v>
      </c>
      <c r="B419" s="152" t="s">
        <v>1659</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1660</v>
      </c>
      <c r="B420" s="152" t="s">
        <v>1661</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1662</v>
      </c>
      <c r="B421" s="152" t="s">
        <v>1663</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1664</v>
      </c>
      <c r="B422" s="152" t="s">
        <v>1665</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1666</v>
      </c>
      <c r="B423" s="153" t="s">
        <v>1667</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1668</v>
      </c>
      <c r="B424" s="152" t="s">
        <v>1669</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1670</v>
      </c>
      <c r="B425" s="152" t="s">
        <v>1671</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1672</v>
      </c>
      <c r="B426" s="152" t="s">
        <v>1597</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1673</v>
      </c>
      <c r="B427" s="152" t="s">
        <v>1674</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1675</v>
      </c>
      <c r="B428" s="152" t="s">
        <v>1676</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1677</v>
      </c>
      <c r="B429" s="152" t="s">
        <v>1678</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1679</v>
      </c>
      <c r="B430" s="152" t="s">
        <v>1680</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1681</v>
      </c>
      <c r="B431" s="152" t="s">
        <v>1682</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1683</v>
      </c>
      <c r="B432" s="153" t="s">
        <v>1684</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1685</v>
      </c>
      <c r="B433" s="152" t="s">
        <v>1686</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1687</v>
      </c>
      <c r="B434" s="152" t="s">
        <v>1688</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1689</v>
      </c>
      <c r="B435" s="152" t="s">
        <v>1690</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1691</v>
      </c>
      <c r="B436" s="152" t="s">
        <v>1692</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1693</v>
      </c>
      <c r="B437" s="152" t="s">
        <v>1694</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1695</v>
      </c>
      <c r="B438" s="152" t="s">
        <v>1696</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1697</v>
      </c>
      <c r="B439" s="152" t="s">
        <v>1698</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1699</v>
      </c>
      <c r="B440" s="152" t="s">
        <v>1700</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1701</v>
      </c>
      <c r="B441" s="152" t="s">
        <v>1702</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1703</v>
      </c>
      <c r="B442" s="152" t="s">
        <v>1704</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1705</v>
      </c>
      <c r="B443" s="153" t="s">
        <v>1706</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1707</v>
      </c>
      <c r="B444" s="152" t="s">
        <v>1708</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1709</v>
      </c>
      <c r="B445" s="152" t="s">
        <v>1710</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1711</v>
      </c>
      <c r="B446" s="152" t="s">
        <v>1712</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1713</v>
      </c>
      <c r="B447" s="152" t="s">
        <v>1597</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1714</v>
      </c>
      <c r="B448" s="152" t="s">
        <v>1715</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1716</v>
      </c>
      <c r="B449" s="152" t="s">
        <v>1717</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1718</v>
      </c>
      <c r="B450" s="152" t="s">
        <v>1719</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1720</v>
      </c>
      <c r="B451" s="152" t="s">
        <v>1721</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1722</v>
      </c>
      <c r="B452" s="153" t="s">
        <v>1723</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1724</v>
      </c>
      <c r="B453" s="152" t="s">
        <v>1725</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1726</v>
      </c>
      <c r="B454" s="152" t="s">
        <v>1727</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1728</v>
      </c>
      <c r="B455" s="152" t="s">
        <v>1729</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1730</v>
      </c>
      <c r="B456" s="153" t="s">
        <v>1731</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1732</v>
      </c>
      <c r="B457" s="153" t="s">
        <v>1733</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1734</v>
      </c>
      <c r="B458" s="152" t="s">
        <v>1735</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1736</v>
      </c>
      <c r="B459" s="152" t="s">
        <v>1737</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1738</v>
      </c>
      <c r="B460" s="152" t="s">
        <v>1739</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453</v>
      </c>
      <c r="B461" s="149" t="s">
        <v>1740</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1741</v>
      </c>
      <c r="B462" s="152" t="s">
        <v>1742</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1743</v>
      </c>
      <c r="B463" s="152" t="s">
        <v>1744</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1745</v>
      </c>
      <c r="B464" s="152" t="s">
        <v>1746</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1747</v>
      </c>
      <c r="B465" s="152" t="s">
        <v>1748</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1749</v>
      </c>
      <c r="B466" s="152" t="s">
        <v>1750</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1751</v>
      </c>
      <c r="B467" s="152" t="s">
        <v>1752</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1753</v>
      </c>
      <c r="B468" s="152" t="s">
        <v>1754</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1755</v>
      </c>
      <c r="B469" s="152" t="s">
        <v>1756</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1757</v>
      </c>
      <c r="B470" s="152" t="s">
        <v>1758</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1759</v>
      </c>
      <c r="B471" s="152" t="s">
        <v>1760</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1761</v>
      </c>
      <c r="B472" s="152" t="s">
        <v>1762</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1763</v>
      </c>
      <c r="B473" s="152" t="s">
        <v>1764</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1765</v>
      </c>
      <c r="B474" s="152" t="s">
        <v>1766</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1767</v>
      </c>
      <c r="B475" s="152" t="s">
        <v>1768</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1769</v>
      </c>
      <c r="B476" s="152" t="s">
        <v>1770</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1771</v>
      </c>
      <c r="B477" s="153" t="s">
        <v>1772</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1773</v>
      </c>
      <c r="B478" s="152" t="s">
        <v>1774</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1775</v>
      </c>
      <c r="B479" s="152" t="s">
        <v>1776</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1777</v>
      </c>
      <c r="B480" s="152" t="s">
        <v>1778</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1779</v>
      </c>
      <c r="B481" s="152" t="s">
        <v>1780</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1781</v>
      </c>
      <c r="B482" s="152" t="s">
        <v>1782</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1783</v>
      </c>
      <c r="B483" s="152" t="s">
        <v>1784</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1785</v>
      </c>
      <c r="B484" s="152" t="s">
        <v>1786</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1787</v>
      </c>
      <c r="B485" s="152" t="s">
        <v>1788</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1789</v>
      </c>
      <c r="B486" s="152" t="s">
        <v>1790</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1791</v>
      </c>
      <c r="B487" s="152" t="s">
        <v>1792</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1793</v>
      </c>
      <c r="B488" s="152" t="s">
        <v>1794</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1795</v>
      </c>
      <c r="B489" s="152" t="s">
        <v>1796</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1797</v>
      </c>
      <c r="B490" s="152" t="s">
        <v>1798</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1799</v>
      </c>
      <c r="B491" s="152" t="s">
        <v>1800</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1801</v>
      </c>
      <c r="B492" s="153" t="s">
        <v>1802</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1803</v>
      </c>
      <c r="B493" s="152" t="s">
        <v>1804</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1805</v>
      </c>
      <c r="B494" s="152" t="s">
        <v>1806</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1807</v>
      </c>
      <c r="B495" s="152" t="s">
        <v>1808</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1809</v>
      </c>
      <c r="B496" s="152" t="s">
        <v>1810</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1811</v>
      </c>
      <c r="B497" s="152" t="s">
        <v>1812</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1813</v>
      </c>
      <c r="B498" s="152" t="s">
        <v>1597</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1814</v>
      </c>
      <c r="B499" s="152" t="s">
        <v>1815</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1816</v>
      </c>
      <c r="B500" s="152" t="s">
        <v>1817</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1818</v>
      </c>
      <c r="B501" s="152" t="s">
        <v>1819</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1820</v>
      </c>
      <c r="B502" s="152" t="s">
        <v>1821</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1822</v>
      </c>
      <c r="B503" s="152" t="s">
        <v>1823</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1824</v>
      </c>
      <c r="B504" s="152" t="s">
        <v>1825</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1826</v>
      </c>
      <c r="B505" s="152" t="s">
        <v>1827</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1828</v>
      </c>
      <c r="B506" s="152" t="s">
        <v>1829</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1830</v>
      </c>
      <c r="B507" s="152" t="s">
        <v>1831</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1832</v>
      </c>
      <c r="B508" s="152" t="s">
        <v>1833</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1834</v>
      </c>
      <c r="B509" s="152" t="s">
        <v>1835</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1836</v>
      </c>
      <c r="B510" s="152" t="s">
        <v>1837</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1838</v>
      </c>
      <c r="B511" s="152" t="s">
        <v>1839</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1840</v>
      </c>
      <c r="B512" s="152" t="s">
        <v>1841</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1842</v>
      </c>
      <c r="B513" s="152" t="s">
        <v>1843</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1844</v>
      </c>
      <c r="B514" s="152" t="s">
        <v>1597</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1845</v>
      </c>
      <c r="B515" s="152" t="s">
        <v>1846</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1847</v>
      </c>
      <c r="B516" s="152" t="s">
        <v>1597</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1848</v>
      </c>
      <c r="B517" s="152" t="s">
        <v>1597</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1849</v>
      </c>
      <c r="B518" s="152" t="s">
        <v>1850</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1851</v>
      </c>
      <c r="B519" s="152" t="s">
        <v>1852</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1853</v>
      </c>
      <c r="B520" s="152" t="s">
        <v>1854</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1855</v>
      </c>
      <c r="B521" s="152" t="s">
        <v>1856</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1857</v>
      </c>
      <c r="B522" s="152" t="s">
        <v>1858</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1859</v>
      </c>
      <c r="B523" s="152" t="s">
        <v>1860</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1861</v>
      </c>
      <c r="B524" s="152" t="s">
        <v>1862</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1863</v>
      </c>
      <c r="B525" s="152" t="s">
        <v>1864</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1865</v>
      </c>
      <c r="B526" s="152" t="s">
        <v>1866</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1867</v>
      </c>
      <c r="B527" s="152" t="s">
        <v>1868</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1869</v>
      </c>
      <c r="B528" s="152" t="s">
        <v>1870</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1871</v>
      </c>
      <c r="B529" s="152" t="s">
        <v>1872</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1873</v>
      </c>
      <c r="B530" s="152" t="s">
        <v>1874</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1875</v>
      </c>
      <c r="B531" s="152" t="s">
        <v>1876</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1877</v>
      </c>
      <c r="B532" s="152" t="s">
        <v>1597</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1878</v>
      </c>
      <c r="B533" s="152" t="s">
        <v>1879</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1880</v>
      </c>
      <c r="B534" s="153" t="s">
        <v>1881</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1882</v>
      </c>
      <c r="B535" s="153" t="s">
        <v>1883</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1884</v>
      </c>
      <c r="B536" s="152" t="s">
        <v>1885</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1886</v>
      </c>
      <c r="B537" s="152" t="s">
        <v>1887</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1888</v>
      </c>
      <c r="B538" s="152" t="s">
        <v>1889</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1890</v>
      </c>
      <c r="B539" s="152" t="s">
        <v>1891</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1892</v>
      </c>
      <c r="B540" s="152" t="s">
        <v>1597</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1893</v>
      </c>
      <c r="B541" s="152" t="s">
        <v>1597</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1894</v>
      </c>
      <c r="B542" s="152" t="s">
        <v>1895</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1896</v>
      </c>
      <c r="B543" s="152" t="s">
        <v>1897</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1898</v>
      </c>
      <c r="B544" s="152" t="s">
        <v>1899</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1900</v>
      </c>
      <c r="B545" s="152" t="s">
        <v>1901</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1902</v>
      </c>
      <c r="B546" s="152" t="s">
        <v>1903</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1904</v>
      </c>
      <c r="B547" s="152" t="s">
        <v>1905</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1906</v>
      </c>
      <c r="B548" s="152" t="s">
        <v>1907</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1908</v>
      </c>
      <c r="B549" s="153" t="s">
        <v>1909</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1910</v>
      </c>
      <c r="B550" s="152" t="s">
        <v>1911</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1912</v>
      </c>
      <c r="B551" s="152" t="s">
        <v>1913</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1914</v>
      </c>
      <c r="B552" s="152" t="s">
        <v>1915</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1916</v>
      </c>
      <c r="B553" s="152" t="s">
        <v>1917</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1918</v>
      </c>
      <c r="B554" s="153" t="s">
        <v>1919</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1920</v>
      </c>
      <c r="B555" s="152" t="s">
        <v>1921</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1922</v>
      </c>
      <c r="B556" s="152" t="s">
        <v>1923</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1924</v>
      </c>
      <c r="B557" s="153" t="s">
        <v>1925</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1926</v>
      </c>
      <c r="B558" s="152" t="s">
        <v>1927</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1928</v>
      </c>
      <c r="B559" s="152" t="s">
        <v>1929</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1930</v>
      </c>
      <c r="B560" s="152" t="s">
        <v>1931</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1932</v>
      </c>
      <c r="B561" s="152" t="s">
        <v>1933</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1934</v>
      </c>
      <c r="B562" s="152" t="s">
        <v>1935</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1936</v>
      </c>
      <c r="B563" s="152" t="s">
        <v>1937</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1938</v>
      </c>
      <c r="B564" s="152" t="s">
        <v>1939</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1940</v>
      </c>
      <c r="B565" s="152" t="s">
        <v>1597</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1941</v>
      </c>
      <c r="B566" s="152" t="s">
        <v>1942</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1943</v>
      </c>
      <c r="B567" s="152" t="s">
        <v>1944</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1945</v>
      </c>
      <c r="B568" s="153" t="s">
        <v>1946</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1947</v>
      </c>
      <c r="B569" s="152" t="s">
        <v>1948</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1949</v>
      </c>
      <c r="B570" s="152" t="s">
        <v>1597</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1950</v>
      </c>
      <c r="B571" s="152" t="s">
        <v>1951</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1952</v>
      </c>
      <c r="B572" s="152" t="s">
        <v>1953</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1954</v>
      </c>
      <c r="B573" s="152" t="s">
        <v>1955</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1956</v>
      </c>
      <c r="B574" s="152" t="s">
        <v>1957</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1958</v>
      </c>
      <c r="B575" s="152" t="s">
        <v>1959</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1960</v>
      </c>
      <c r="B576" s="153" t="s">
        <v>1961</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1962</v>
      </c>
      <c r="B577" s="153" t="s">
        <v>1963</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1964</v>
      </c>
      <c r="B578" s="153" t="s">
        <v>1965</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1966</v>
      </c>
      <c r="B579" s="152" t="s">
        <v>1967</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1968</v>
      </c>
      <c r="B580" s="152" t="s">
        <v>1969</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1970</v>
      </c>
      <c r="B581" s="152" t="s">
        <v>1971</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1972</v>
      </c>
      <c r="B582" s="152" t="s">
        <v>1973</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1974</v>
      </c>
      <c r="B583" s="152" t="s">
        <v>1975</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1976</v>
      </c>
      <c r="B584" s="152" t="s">
        <v>1977</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1978</v>
      </c>
      <c r="B585" s="152" t="s">
        <v>1979</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1980</v>
      </c>
      <c r="B586" s="152" t="s">
        <v>1981</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1982</v>
      </c>
      <c r="B587" s="152" t="s">
        <v>1983</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1984</v>
      </c>
      <c r="B588" s="152" t="s">
        <v>1985</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1986</v>
      </c>
      <c r="B589" s="152" t="s">
        <v>1597</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1987</v>
      </c>
      <c r="B590" s="152" t="s">
        <v>1988</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1989</v>
      </c>
      <c r="B591" s="152" t="s">
        <v>1990</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1991</v>
      </c>
      <c r="B592" s="152" t="s">
        <v>1992</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1993</v>
      </c>
      <c r="B593" s="152" t="s">
        <v>1994</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1995</v>
      </c>
      <c r="B594" s="152" t="s">
        <v>1996</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1997</v>
      </c>
      <c r="B595" s="152" t="s">
        <v>1998</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1999</v>
      </c>
      <c r="B596" s="152" t="s">
        <v>2000</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2001</v>
      </c>
      <c r="B597" s="152" t="s">
        <v>2002</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2003</v>
      </c>
      <c r="B598" s="152" t="s">
        <v>2004</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2005</v>
      </c>
      <c r="B599" s="152" t="s">
        <v>2006</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2007</v>
      </c>
      <c r="B600" s="152" t="s">
        <v>2008</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2009</v>
      </c>
      <c r="B601" s="153" t="s">
        <v>2010</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2011</v>
      </c>
      <c r="B602" s="152" t="s">
        <v>2012</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2013</v>
      </c>
      <c r="B603" s="152" t="s">
        <v>2014</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2015</v>
      </c>
      <c r="B604" s="152" t="s">
        <v>2016</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2017</v>
      </c>
      <c r="B605" s="152" t="s">
        <v>2018</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2019</v>
      </c>
      <c r="B606" s="152" t="s">
        <v>2020</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2021</v>
      </c>
      <c r="B607" s="153" t="s">
        <v>2022</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2023</v>
      </c>
      <c r="B608" s="152" t="s">
        <v>2024</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2025</v>
      </c>
      <c r="B609" s="152" t="s">
        <v>1597</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2026</v>
      </c>
      <c r="B610" s="152" t="s">
        <v>2027</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2028</v>
      </c>
      <c r="B611" s="152" t="s">
        <v>2029</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2030</v>
      </c>
      <c r="B612" s="152" t="s">
        <v>2031</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2032</v>
      </c>
      <c r="B613" s="152" t="s">
        <v>2033</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2034</v>
      </c>
      <c r="B614" s="152" t="s">
        <v>2035</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2036</v>
      </c>
      <c r="B615" s="152" t="s">
        <v>2037</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2038</v>
      </c>
      <c r="B616" s="152" t="s">
        <v>2039</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2040</v>
      </c>
      <c r="B617" s="152" t="s">
        <v>2041</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2042</v>
      </c>
      <c r="B618" s="152" t="s">
        <v>2043</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2044</v>
      </c>
      <c r="B619" s="152" t="s">
        <v>2045</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2046</v>
      </c>
      <c r="B620" s="152" t="s">
        <v>2047</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2048</v>
      </c>
      <c r="B621" s="152" t="s">
        <v>2049</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2050</v>
      </c>
      <c r="B622" s="152" t="s">
        <v>2051</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2052</v>
      </c>
      <c r="B623" s="152" t="s">
        <v>2053</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2054</v>
      </c>
      <c r="B624" s="152" t="s">
        <v>2055</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2056</v>
      </c>
      <c r="B625" s="152" t="s">
        <v>2057</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2058</v>
      </c>
      <c r="B626" s="152" t="s">
        <v>2059</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2060</v>
      </c>
      <c r="B627" s="152" t="s">
        <v>2061</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2062</v>
      </c>
      <c r="B628" s="152" t="s">
        <v>2063</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2064</v>
      </c>
      <c r="B629" s="152" t="s">
        <v>2065</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2066</v>
      </c>
      <c r="B630" s="152" t="s">
        <v>2067</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2068</v>
      </c>
      <c r="B631" s="152" t="s">
        <v>2069</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2070</v>
      </c>
      <c r="B632" s="152" t="s">
        <v>2071</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2072</v>
      </c>
      <c r="B633" s="152" t="s">
        <v>2073</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2074</v>
      </c>
      <c r="B634" s="152" t="s">
        <v>2075</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2076</v>
      </c>
      <c r="B635" s="152" t="s">
        <v>2077</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2078</v>
      </c>
      <c r="B636" s="152" t="s">
        <v>2079</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2080</v>
      </c>
      <c r="B637" s="152" t="s">
        <v>2081</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281</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837</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399</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419</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429</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461</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480</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852</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883</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864</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537</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547</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565</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574</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899</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902</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908</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914</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919</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924</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927</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930</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936</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306</v>
      </c>
      <c r="B661" s="149" t="s">
        <v>2082</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867</v>
      </c>
      <c r="B662" s="149" t="s">
        <v>2083</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2084</v>
      </c>
      <c r="B663" s="149" t="s">
        <v>2085</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259</v>
      </c>
      <c r="B664" s="149" t="s">
        <v>2086</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ht="12.75" customHeight="1" x14ac:dyDescent="0.2">
      <c r="A665" s="146" t="s">
        <v>2087</v>
      </c>
      <c r="B665" s="149" t="s">
        <v>2086</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309</v>
      </c>
      <c r="B666" s="149" t="s">
        <v>2088</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ht="12.75" customHeight="1" x14ac:dyDescent="0.2">
      <c r="A667" s="146" t="s">
        <v>2089</v>
      </c>
      <c r="B667" s="149" t="s">
        <v>2090</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ht="12.75" customHeight="1" x14ac:dyDescent="0.2">
      <c r="A668" s="146" t="s">
        <v>2091</v>
      </c>
      <c r="B668" s="149" t="s">
        <v>2092</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665</v>
      </c>
      <c r="B669" s="149" t="s">
        <v>2093</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ht="12.75" customHeight="1" x14ac:dyDescent="0.2">
      <c r="A670" s="146" t="s">
        <v>2094</v>
      </c>
      <c r="B670" s="149" t="s">
        <v>2095</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ht="12.75" customHeight="1" x14ac:dyDescent="0.2">
      <c r="A671" s="146" t="s">
        <v>443</v>
      </c>
      <c r="B671" s="149" t="s">
        <v>2096</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316</v>
      </c>
      <c r="B672" s="149" t="s">
        <v>2097</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240</v>
      </c>
      <c r="B673" s="149" t="s">
        <v>2098</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ht="12.75" customHeight="1" x14ac:dyDescent="0.2">
      <c r="A674" s="146" t="s">
        <v>2099</v>
      </c>
      <c r="B674" s="149" t="s">
        <v>2100</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ht="12.75" customHeight="1" x14ac:dyDescent="0.2">
      <c r="A675" s="146" t="s">
        <v>2101</v>
      </c>
      <c r="B675" s="149" t="s">
        <v>2102</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ht="12.75" customHeight="1" x14ac:dyDescent="0.2">
      <c r="A676" s="146" t="s">
        <v>2103</v>
      </c>
      <c r="B676" s="149" t="s">
        <v>2104</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ht="12.75" customHeight="1" x14ac:dyDescent="0.2">
      <c r="A677" s="146" t="s">
        <v>2105</v>
      </c>
      <c r="B677" s="149" t="s">
        <v>2106</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294</v>
      </c>
      <c r="B678" s="149" t="s">
        <v>2107</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247</v>
      </c>
      <c r="B679" s="149" t="s">
        <v>2108</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282</v>
      </c>
      <c r="B680" s="149" t="s">
        <v>2109</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327</v>
      </c>
      <c r="B681" s="149" t="s">
        <v>2110</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400</v>
      </c>
      <c r="B682" s="149" t="s">
        <v>2111</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420</v>
      </c>
      <c r="B683" s="149" t="s">
        <v>2112</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585</v>
      </c>
      <c r="B684" s="149" t="s">
        <v>2113</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235</v>
      </c>
      <c r="B685" s="149" t="s">
        <v>2114</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462</v>
      </c>
      <c r="B686" s="149" t="s">
        <v>2115</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605</v>
      </c>
      <c r="B687" s="149" t="s">
        <v>2116</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614</v>
      </c>
      <c r="B688" s="149" t="s">
        <v>2117</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671</v>
      </c>
      <c r="B689" s="149" t="s">
        <v>2118</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683</v>
      </c>
      <c r="B690" s="149" t="s">
        <v>2114</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689</v>
      </c>
      <c r="B691" s="149" t="s">
        <v>2119</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702</v>
      </c>
      <c r="B692" s="149" t="s">
        <v>2120</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722</v>
      </c>
      <c r="B693" s="149" t="s">
        <v>2121</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708</v>
      </c>
      <c r="B694" s="149" t="s">
        <v>2122</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4" t="s">
        <v>196</v>
      </c>
      <c r="B1" s="154" t="s">
        <v>2123</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54" t="s">
        <v>201</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2" t="s">
        <v>189</v>
      </c>
      <c r="B4" s="192" t="s">
        <v>170</v>
      </c>
      <c r="C4" s="192" t="s">
        <v>171</v>
      </c>
      <c r="D4" s="192" t="s">
        <v>190</v>
      </c>
      <c r="E4" s="192" t="s">
        <v>204</v>
      </c>
      <c r="F4" s="192" t="s">
        <v>205</v>
      </c>
      <c r="G4" s="192" t="s">
        <v>206</v>
      </c>
      <c r="H4" s="192" t="s">
        <v>207</v>
      </c>
      <c r="I4" s="192" t="s">
        <v>209</v>
      </c>
      <c r="J4" s="192" t="s">
        <v>208</v>
      </c>
      <c r="K4" s="192" t="s">
        <v>210</v>
      </c>
      <c r="L4" s="193" t="s">
        <v>211</v>
      </c>
      <c r="M4" s="155"/>
      <c r="N4" s="155"/>
      <c r="O4" s="155"/>
      <c r="P4" s="155"/>
      <c r="Q4" s="155"/>
      <c r="R4" s="155"/>
      <c r="S4" s="155"/>
      <c r="T4" s="155"/>
      <c r="U4" s="155"/>
      <c r="V4" s="155"/>
      <c r="W4" s="155"/>
      <c r="X4" s="155"/>
      <c r="Y4" s="155"/>
      <c r="Z4" s="155"/>
    </row>
    <row r="5" spans="1:26" ht="119" x14ac:dyDescent="0.2">
      <c r="A5" s="192">
        <v>5</v>
      </c>
      <c r="B5" s="192" t="s">
        <v>71</v>
      </c>
      <c r="C5" s="192" t="s">
        <v>254</v>
      </c>
      <c r="D5" s="192">
        <v>0</v>
      </c>
      <c r="E5" s="192" t="s">
        <v>2124</v>
      </c>
      <c r="F5" s="192" t="s">
        <v>2124</v>
      </c>
      <c r="G5" s="192" t="s">
        <v>246</v>
      </c>
      <c r="H5" s="192" t="s">
        <v>2124</v>
      </c>
      <c r="I5" s="192" t="s">
        <v>2124</v>
      </c>
      <c r="J5" s="192" t="s">
        <v>2124</v>
      </c>
      <c r="K5" s="192" t="s">
        <v>2087</v>
      </c>
      <c r="L5" s="193" t="s">
        <v>2124</v>
      </c>
      <c r="M5" s="155"/>
      <c r="N5" s="155"/>
      <c r="O5" s="155"/>
      <c r="P5" s="155"/>
      <c r="Q5" s="155"/>
      <c r="R5" s="155"/>
      <c r="S5" s="155"/>
      <c r="T5" s="155"/>
      <c r="U5" s="155"/>
      <c r="V5" s="155"/>
      <c r="W5" s="155"/>
      <c r="X5" s="155"/>
      <c r="Y5" s="155"/>
      <c r="Z5" s="155"/>
    </row>
    <row r="6" spans="1:26" ht="85" x14ac:dyDescent="0.2">
      <c r="A6" s="192">
        <v>6</v>
      </c>
      <c r="B6" s="192" t="s">
        <v>72</v>
      </c>
      <c r="C6" s="192" t="s">
        <v>260</v>
      </c>
      <c r="D6" s="192">
        <v>0</v>
      </c>
      <c r="E6" s="192" t="s">
        <v>2124</v>
      </c>
      <c r="F6" s="192" t="s">
        <v>2124</v>
      </c>
      <c r="G6" s="192" t="s">
        <v>263</v>
      </c>
      <c r="H6" s="192" t="s">
        <v>2124</v>
      </c>
      <c r="I6" s="192" t="s">
        <v>2124</v>
      </c>
      <c r="J6" s="192" t="s">
        <v>2124</v>
      </c>
      <c r="K6" s="192" t="s">
        <v>2087</v>
      </c>
      <c r="L6" s="193" t="s">
        <v>2124</v>
      </c>
      <c r="M6" s="155"/>
      <c r="N6" s="155"/>
      <c r="O6" s="155"/>
      <c r="P6" s="155"/>
      <c r="Q6" s="155"/>
      <c r="R6" s="155"/>
      <c r="S6" s="155"/>
      <c r="T6" s="155"/>
      <c r="U6" s="155"/>
      <c r="V6" s="155"/>
      <c r="W6" s="155"/>
      <c r="X6" s="155"/>
      <c r="Y6" s="155"/>
      <c r="Z6" s="155"/>
    </row>
    <row r="7" spans="1:26" ht="136" x14ac:dyDescent="0.2">
      <c r="A7" s="192">
        <v>11</v>
      </c>
      <c r="B7" s="192" t="s">
        <v>77</v>
      </c>
      <c r="C7" s="192" t="s">
        <v>288</v>
      </c>
      <c r="D7" s="192">
        <v>0</v>
      </c>
      <c r="E7" s="192" t="s">
        <v>2124</v>
      </c>
      <c r="F7" s="192" t="s">
        <v>2124</v>
      </c>
      <c r="G7" s="192" t="s">
        <v>293</v>
      </c>
      <c r="H7" s="192" t="s">
        <v>2124</v>
      </c>
      <c r="I7" s="192" t="s">
        <v>274</v>
      </c>
      <c r="J7" s="192" t="s">
        <v>2124</v>
      </c>
      <c r="K7" s="192" t="s">
        <v>294</v>
      </c>
      <c r="L7" s="193" t="s">
        <v>2124</v>
      </c>
      <c r="M7" s="155"/>
      <c r="N7" s="155"/>
      <c r="O7" s="155"/>
      <c r="P7" s="155"/>
      <c r="Q7" s="155"/>
      <c r="R7" s="155"/>
      <c r="S7" s="155"/>
      <c r="T7" s="155"/>
      <c r="U7" s="155"/>
      <c r="V7" s="155"/>
      <c r="W7" s="155"/>
      <c r="X7" s="155"/>
      <c r="Y7" s="155"/>
      <c r="Z7" s="155"/>
    </row>
    <row r="8" spans="1:26" ht="119" x14ac:dyDescent="0.2">
      <c r="A8" s="192">
        <v>13</v>
      </c>
      <c r="B8" s="192" t="s">
        <v>79</v>
      </c>
      <c r="C8" s="192" t="s">
        <v>301</v>
      </c>
      <c r="D8" s="192">
        <v>0</v>
      </c>
      <c r="E8" s="192" t="s">
        <v>2124</v>
      </c>
      <c r="F8" s="192" t="s">
        <v>306</v>
      </c>
      <c r="G8" s="192" t="s">
        <v>307</v>
      </c>
      <c r="H8" s="192" t="s">
        <v>308</v>
      </c>
      <c r="I8" s="192" t="s">
        <v>274</v>
      </c>
      <c r="J8" s="192" t="s">
        <v>2124</v>
      </c>
      <c r="K8" s="192" t="s">
        <v>309</v>
      </c>
      <c r="L8" s="193" t="s">
        <v>310</v>
      </c>
      <c r="M8" s="155"/>
      <c r="N8" s="155"/>
      <c r="O8" s="155"/>
      <c r="P8" s="155"/>
      <c r="Q8" s="155"/>
      <c r="R8" s="155"/>
      <c r="S8" s="155"/>
      <c r="T8" s="155"/>
      <c r="U8" s="155"/>
      <c r="V8" s="155"/>
      <c r="W8" s="155"/>
      <c r="X8" s="155"/>
      <c r="Y8" s="155"/>
      <c r="Z8" s="155"/>
    </row>
    <row r="9" spans="1:26" ht="85" x14ac:dyDescent="0.2">
      <c r="A9" s="192">
        <v>18</v>
      </c>
      <c r="B9" s="192" t="s">
        <v>84</v>
      </c>
      <c r="C9" s="192" t="s">
        <v>333</v>
      </c>
      <c r="D9" s="192">
        <v>0</v>
      </c>
      <c r="E9" s="192" t="s">
        <v>2124</v>
      </c>
      <c r="F9" s="192" t="s">
        <v>2124</v>
      </c>
      <c r="G9" s="192" t="s">
        <v>2124</v>
      </c>
      <c r="H9" s="192" t="s">
        <v>2124</v>
      </c>
      <c r="I9" s="192" t="s">
        <v>2124</v>
      </c>
      <c r="J9" s="192" t="s">
        <v>337</v>
      </c>
      <c r="K9" s="192" t="s">
        <v>240</v>
      </c>
      <c r="L9" s="193" t="s">
        <v>338</v>
      </c>
      <c r="M9" s="155"/>
      <c r="N9" s="155"/>
      <c r="O9" s="155"/>
      <c r="P9" s="155"/>
      <c r="Q9" s="155"/>
      <c r="R9" s="155"/>
      <c r="S9" s="155"/>
      <c r="T9" s="155"/>
      <c r="U9" s="155"/>
      <c r="V9" s="155"/>
      <c r="W9" s="155"/>
      <c r="X9" s="155"/>
      <c r="Y9" s="155"/>
      <c r="Z9" s="155"/>
    </row>
    <row r="10" spans="1:26" ht="170" x14ac:dyDescent="0.2">
      <c r="A10" s="192">
        <v>29</v>
      </c>
      <c r="B10" s="192" t="s">
        <v>98</v>
      </c>
      <c r="C10" s="192" t="s">
        <v>389</v>
      </c>
      <c r="D10" s="192">
        <v>0</v>
      </c>
      <c r="E10" s="192" t="s">
        <v>395</v>
      </c>
      <c r="F10" s="192" t="s">
        <v>2124</v>
      </c>
      <c r="G10" s="192" t="s">
        <v>396</v>
      </c>
      <c r="H10" s="192" t="s">
        <v>397</v>
      </c>
      <c r="I10" s="192" t="s">
        <v>399</v>
      </c>
      <c r="J10" s="192" t="s">
        <v>398</v>
      </c>
      <c r="K10" s="192" t="s">
        <v>400</v>
      </c>
      <c r="L10" s="193" t="s">
        <v>401</v>
      </c>
      <c r="M10" s="155"/>
      <c r="N10" s="155"/>
      <c r="O10" s="155"/>
      <c r="P10" s="155"/>
      <c r="Q10" s="155"/>
      <c r="R10" s="155"/>
      <c r="S10" s="155"/>
      <c r="T10" s="155"/>
      <c r="U10" s="155"/>
      <c r="V10" s="155"/>
      <c r="W10" s="155"/>
      <c r="X10" s="155"/>
      <c r="Y10" s="155"/>
      <c r="Z10" s="155"/>
    </row>
    <row r="11" spans="1:26" ht="85" x14ac:dyDescent="0.2">
      <c r="A11" s="192">
        <v>32</v>
      </c>
      <c r="B11" s="192" t="s">
        <v>101</v>
      </c>
      <c r="C11" s="192" t="s">
        <v>421</v>
      </c>
      <c r="D11" s="192">
        <v>0</v>
      </c>
      <c r="E11" s="192" t="s">
        <v>426</v>
      </c>
      <c r="F11" s="192" t="s">
        <v>2124</v>
      </c>
      <c r="G11" s="192" t="s">
        <v>427</v>
      </c>
      <c r="H11" s="192" t="s">
        <v>428</v>
      </c>
      <c r="I11" s="192" t="s">
        <v>429</v>
      </c>
      <c r="J11" s="192" t="s">
        <v>2124</v>
      </c>
      <c r="K11" s="192" t="s">
        <v>294</v>
      </c>
      <c r="L11" s="193" t="s">
        <v>2124</v>
      </c>
      <c r="M11" s="155"/>
      <c r="N11" s="155"/>
      <c r="O11" s="155"/>
      <c r="P11" s="155"/>
      <c r="Q11" s="155"/>
      <c r="R11" s="155"/>
      <c r="S11" s="155"/>
      <c r="T11" s="155"/>
      <c r="U11" s="155"/>
      <c r="V11" s="155"/>
      <c r="W11" s="155"/>
      <c r="X11" s="155"/>
      <c r="Y11" s="155"/>
      <c r="Z11" s="155"/>
    </row>
    <row r="12" spans="1:26" ht="85" x14ac:dyDescent="0.2">
      <c r="A12" s="192">
        <v>33</v>
      </c>
      <c r="B12" s="192" t="s">
        <v>102</v>
      </c>
      <c r="C12" s="192" t="s">
        <v>430</v>
      </c>
      <c r="D12" s="192">
        <v>0</v>
      </c>
      <c r="E12" s="192" t="s">
        <v>407</v>
      </c>
      <c r="F12" s="192" t="s">
        <v>2124</v>
      </c>
      <c r="G12" s="192" t="s">
        <v>435</v>
      </c>
      <c r="H12" s="192" t="s">
        <v>436</v>
      </c>
      <c r="I12" s="192" t="s">
        <v>2124</v>
      </c>
      <c r="J12" s="192" t="s">
        <v>2124</v>
      </c>
      <c r="K12" s="192" t="s">
        <v>294</v>
      </c>
      <c r="L12" s="193">
        <v>1.1000000000000001</v>
      </c>
      <c r="M12" s="155"/>
      <c r="N12" s="155"/>
      <c r="O12" s="155"/>
      <c r="P12" s="155"/>
      <c r="Q12" s="155"/>
      <c r="R12" s="155"/>
      <c r="S12" s="155"/>
      <c r="T12" s="155"/>
      <c r="U12" s="155"/>
      <c r="V12" s="155"/>
      <c r="W12" s="155"/>
      <c r="X12" s="155"/>
      <c r="Y12" s="155"/>
      <c r="Z12" s="155"/>
    </row>
    <row r="13" spans="1:26" ht="153" x14ac:dyDescent="0.2">
      <c r="A13" s="192">
        <v>41</v>
      </c>
      <c r="B13" s="192" t="s">
        <v>111</v>
      </c>
      <c r="C13" s="192" t="s">
        <v>484</v>
      </c>
      <c r="D13" s="192">
        <v>0</v>
      </c>
      <c r="E13" s="192" t="s">
        <v>2124</v>
      </c>
      <c r="F13" s="192" t="s">
        <v>2124</v>
      </c>
      <c r="G13" s="192" t="s">
        <v>2124</v>
      </c>
      <c r="H13" s="192" t="s">
        <v>2124</v>
      </c>
      <c r="I13" s="192" t="s">
        <v>2124</v>
      </c>
      <c r="J13" s="192" t="s">
        <v>2124</v>
      </c>
      <c r="K13" s="192" t="s">
        <v>294</v>
      </c>
      <c r="L13" s="193" t="s">
        <v>2124</v>
      </c>
      <c r="M13" s="155"/>
      <c r="N13" s="155"/>
      <c r="O13" s="155"/>
      <c r="P13" s="155"/>
      <c r="Q13" s="155"/>
      <c r="R13" s="155"/>
      <c r="S13" s="155"/>
      <c r="T13" s="155"/>
      <c r="U13" s="155"/>
      <c r="V13" s="155"/>
      <c r="W13" s="155"/>
      <c r="X13" s="155"/>
      <c r="Y13" s="155"/>
      <c r="Z13" s="155"/>
    </row>
    <row r="14" spans="1:26" ht="221" x14ac:dyDescent="0.2">
      <c r="A14" s="192">
        <v>49</v>
      </c>
      <c r="B14" s="192" t="s">
        <v>121</v>
      </c>
      <c r="C14" s="192" t="s">
        <v>530</v>
      </c>
      <c r="D14" s="192">
        <v>0</v>
      </c>
      <c r="E14" s="192" t="s">
        <v>416</v>
      </c>
      <c r="F14" s="192" t="s">
        <v>2124</v>
      </c>
      <c r="G14" s="192" t="s">
        <v>2124</v>
      </c>
      <c r="H14" s="192" t="s">
        <v>535</v>
      </c>
      <c r="I14" s="192" t="s">
        <v>537</v>
      </c>
      <c r="J14" s="192" t="s">
        <v>536</v>
      </c>
      <c r="K14" s="192" t="s">
        <v>294</v>
      </c>
      <c r="L14" s="193" t="s">
        <v>2124</v>
      </c>
      <c r="M14" s="155"/>
      <c r="N14" s="155"/>
      <c r="O14" s="155"/>
      <c r="P14" s="155"/>
      <c r="Q14" s="155"/>
      <c r="R14" s="155"/>
      <c r="S14" s="155"/>
      <c r="T14" s="155"/>
      <c r="U14" s="155"/>
      <c r="V14" s="155"/>
      <c r="W14" s="155"/>
      <c r="X14" s="155"/>
      <c r="Y14" s="155"/>
      <c r="Z14" s="155"/>
    </row>
    <row r="15" spans="1:26" ht="136" x14ac:dyDescent="0.2">
      <c r="A15" s="192">
        <v>53</v>
      </c>
      <c r="B15" s="192" t="s">
        <v>125</v>
      </c>
      <c r="C15" s="192" t="s">
        <v>566</v>
      </c>
      <c r="D15" s="192">
        <v>0</v>
      </c>
      <c r="E15" s="192" t="s">
        <v>543</v>
      </c>
      <c r="F15" s="192" t="s">
        <v>2124</v>
      </c>
      <c r="G15" s="192" t="s">
        <v>571</v>
      </c>
      <c r="H15" s="192" t="s">
        <v>572</v>
      </c>
      <c r="I15" s="192" t="s">
        <v>574</v>
      </c>
      <c r="J15" s="192" t="s">
        <v>573</v>
      </c>
      <c r="K15" s="192" t="s">
        <v>294</v>
      </c>
      <c r="L15" s="193" t="s">
        <v>2124</v>
      </c>
      <c r="M15" s="155"/>
      <c r="N15" s="155"/>
      <c r="O15" s="155"/>
      <c r="P15" s="155"/>
      <c r="Q15" s="155"/>
      <c r="R15" s="155"/>
      <c r="S15" s="155"/>
      <c r="T15" s="155"/>
      <c r="U15" s="155"/>
      <c r="V15" s="155"/>
      <c r="W15" s="155"/>
      <c r="X15" s="155"/>
      <c r="Y15" s="155"/>
      <c r="Z15" s="155"/>
    </row>
    <row r="16" spans="1:26" ht="136" x14ac:dyDescent="0.2">
      <c r="A16" s="192">
        <v>55</v>
      </c>
      <c r="B16" s="192" t="s">
        <v>127</v>
      </c>
      <c r="C16" s="192" t="s">
        <v>581</v>
      </c>
      <c r="D16" s="192">
        <v>0</v>
      </c>
      <c r="E16" s="192" t="s">
        <v>2124</v>
      </c>
      <c r="F16" s="192" t="s">
        <v>2124</v>
      </c>
      <c r="G16" s="192" t="s">
        <v>2124</v>
      </c>
      <c r="H16" s="192" t="s">
        <v>2124</v>
      </c>
      <c r="I16" s="192" t="s">
        <v>2124</v>
      </c>
      <c r="J16" s="192" t="s">
        <v>2124</v>
      </c>
      <c r="K16" s="192" t="s">
        <v>585</v>
      </c>
      <c r="L16" s="193" t="s">
        <v>586</v>
      </c>
      <c r="M16" s="155"/>
      <c r="N16" s="155"/>
      <c r="O16" s="155"/>
      <c r="P16" s="155"/>
      <c r="Q16" s="155"/>
      <c r="R16" s="155"/>
      <c r="S16" s="155"/>
      <c r="T16" s="155"/>
      <c r="U16" s="155"/>
      <c r="V16" s="155"/>
      <c r="W16" s="155"/>
      <c r="X16" s="155"/>
      <c r="Y16" s="155"/>
      <c r="Z16" s="155"/>
    </row>
    <row r="17" spans="1:26" ht="102" x14ac:dyDescent="0.2">
      <c r="A17" s="192">
        <v>57</v>
      </c>
      <c r="B17" s="192" t="s">
        <v>130</v>
      </c>
      <c r="C17" s="192" t="s">
        <v>594</v>
      </c>
      <c r="D17" s="192">
        <v>0</v>
      </c>
      <c r="E17" s="192" t="s">
        <v>395</v>
      </c>
      <c r="F17" s="192" t="s">
        <v>2124</v>
      </c>
      <c r="G17" s="192" t="s">
        <v>599</v>
      </c>
      <c r="H17" s="192" t="s">
        <v>535</v>
      </c>
      <c r="I17" s="192" t="s">
        <v>2124</v>
      </c>
      <c r="J17" s="192" t="s">
        <v>2124</v>
      </c>
      <c r="K17" s="192" t="s">
        <v>259</v>
      </c>
      <c r="L17" s="193" t="s">
        <v>2124</v>
      </c>
      <c r="M17" s="155"/>
      <c r="N17" s="155"/>
      <c r="O17" s="155"/>
      <c r="P17" s="155"/>
      <c r="Q17" s="155"/>
      <c r="R17" s="155"/>
      <c r="S17" s="155"/>
      <c r="T17" s="155"/>
      <c r="U17" s="155"/>
      <c r="V17" s="155"/>
      <c r="W17" s="155"/>
      <c r="X17" s="155"/>
      <c r="Y17" s="155"/>
      <c r="Z17" s="155"/>
    </row>
    <row r="18" spans="1:26" ht="340" x14ac:dyDescent="0.2">
      <c r="A18" s="192">
        <v>58</v>
      </c>
      <c r="B18" s="192" t="s">
        <v>131</v>
      </c>
      <c r="C18" s="192" t="s">
        <v>600</v>
      </c>
      <c r="D18" s="192">
        <v>0</v>
      </c>
      <c r="E18" s="192" t="s">
        <v>543</v>
      </c>
      <c r="F18" s="192" t="s">
        <v>2124</v>
      </c>
      <c r="G18" s="192" t="s">
        <v>599</v>
      </c>
      <c r="H18" s="192" t="s">
        <v>2124</v>
      </c>
      <c r="I18" s="192" t="s">
        <v>2124</v>
      </c>
      <c r="J18" s="192" t="s">
        <v>2124</v>
      </c>
      <c r="K18" s="192" t="s">
        <v>605</v>
      </c>
      <c r="L18" s="193" t="s">
        <v>2124</v>
      </c>
      <c r="M18" s="155"/>
      <c r="N18" s="155"/>
      <c r="O18" s="155"/>
      <c r="P18" s="155"/>
      <c r="Q18" s="155"/>
      <c r="R18" s="155"/>
      <c r="S18" s="155"/>
      <c r="T18" s="155"/>
      <c r="U18" s="155"/>
      <c r="V18" s="155"/>
      <c r="W18" s="155"/>
      <c r="X18" s="155"/>
      <c r="Y18" s="155"/>
      <c r="Z18" s="155"/>
    </row>
    <row r="19" spans="1:26" ht="119" x14ac:dyDescent="0.2">
      <c r="A19" s="192">
        <v>59</v>
      </c>
      <c r="B19" s="192" t="s">
        <v>132</v>
      </c>
      <c r="C19" s="192" t="s">
        <v>606</v>
      </c>
      <c r="D19" s="192">
        <v>0</v>
      </c>
      <c r="E19" s="192" t="s">
        <v>395</v>
      </c>
      <c r="F19" s="192" t="s">
        <v>2124</v>
      </c>
      <c r="G19" s="192" t="s">
        <v>611</v>
      </c>
      <c r="H19" s="192" t="s">
        <v>612</v>
      </c>
      <c r="I19" s="192" t="s">
        <v>2124</v>
      </c>
      <c r="J19" s="192" t="s">
        <v>613</v>
      </c>
      <c r="K19" s="192" t="s">
        <v>614</v>
      </c>
      <c r="L19" s="193" t="s">
        <v>2124</v>
      </c>
      <c r="M19" s="155"/>
      <c r="N19" s="155"/>
      <c r="O19" s="155"/>
      <c r="P19" s="155"/>
      <c r="Q19" s="155"/>
      <c r="R19" s="155"/>
      <c r="S19" s="155"/>
      <c r="T19" s="155"/>
      <c r="U19" s="155"/>
      <c r="V19" s="155"/>
      <c r="W19" s="155"/>
      <c r="X19" s="155"/>
      <c r="Y19" s="155"/>
      <c r="Z19" s="155"/>
    </row>
    <row r="20" spans="1:26" ht="102" x14ac:dyDescent="0.2">
      <c r="A20" s="192">
        <v>60</v>
      </c>
      <c r="B20" s="192" t="s">
        <v>133</v>
      </c>
      <c r="C20" s="192" t="s">
        <v>615</v>
      </c>
      <c r="D20" s="192">
        <v>0</v>
      </c>
      <c r="E20" s="192" t="s">
        <v>2124</v>
      </c>
      <c r="F20" s="192" t="s">
        <v>2124</v>
      </c>
      <c r="G20" s="192" t="s">
        <v>2124</v>
      </c>
      <c r="H20" s="192" t="s">
        <v>2124</v>
      </c>
      <c r="I20" s="192" t="s">
        <v>2124</v>
      </c>
      <c r="J20" s="192" t="s">
        <v>620</v>
      </c>
      <c r="K20" s="192" t="s">
        <v>294</v>
      </c>
      <c r="L20" s="193" t="s">
        <v>408</v>
      </c>
      <c r="M20" s="155"/>
      <c r="N20" s="155"/>
      <c r="O20" s="155"/>
      <c r="P20" s="155"/>
      <c r="Q20" s="155"/>
      <c r="R20" s="155"/>
      <c r="S20" s="155"/>
      <c r="T20" s="155"/>
      <c r="U20" s="155"/>
      <c r="V20" s="155"/>
      <c r="W20" s="155"/>
      <c r="X20" s="155"/>
      <c r="Y20" s="155"/>
      <c r="Z20" s="155"/>
    </row>
    <row r="21" spans="1:26" ht="15.75" customHeight="1" x14ac:dyDescent="0.2">
      <c r="A21" s="192">
        <v>61</v>
      </c>
      <c r="B21" s="192" t="s">
        <v>135</v>
      </c>
      <c r="C21" s="192" t="s">
        <v>621</v>
      </c>
      <c r="D21" s="192">
        <v>0</v>
      </c>
      <c r="E21" s="192" t="s">
        <v>2124</v>
      </c>
      <c r="F21" s="192" t="s">
        <v>2124</v>
      </c>
      <c r="G21" s="192" t="s">
        <v>2124</v>
      </c>
      <c r="H21" s="192" t="s">
        <v>2124</v>
      </c>
      <c r="I21" s="192" t="s">
        <v>2124</v>
      </c>
      <c r="J21" s="192" t="s">
        <v>626</v>
      </c>
      <c r="K21" s="192" t="s">
        <v>294</v>
      </c>
      <c r="L21" s="193">
        <v>10.8</v>
      </c>
      <c r="M21" s="155"/>
      <c r="N21" s="155"/>
      <c r="O21" s="155"/>
      <c r="P21" s="155"/>
      <c r="Q21" s="155"/>
      <c r="R21" s="155"/>
      <c r="S21" s="155"/>
      <c r="T21" s="155"/>
      <c r="U21" s="155"/>
      <c r="V21" s="155"/>
      <c r="W21" s="155"/>
      <c r="X21" s="155"/>
      <c r="Y21" s="155"/>
      <c r="Z21" s="155"/>
    </row>
    <row r="22" spans="1:26" ht="15.75" customHeight="1" x14ac:dyDescent="0.2">
      <c r="A22" s="192">
        <v>62</v>
      </c>
      <c r="B22" s="192" t="s">
        <v>137</v>
      </c>
      <c r="C22" s="192" t="s">
        <v>627</v>
      </c>
      <c r="D22" s="192">
        <v>0</v>
      </c>
      <c r="E22" s="192" t="s">
        <v>2124</v>
      </c>
      <c r="F22" s="192" t="s">
        <v>2124</v>
      </c>
      <c r="G22" s="192" t="s">
        <v>2124</v>
      </c>
      <c r="H22" s="192" t="s">
        <v>2124</v>
      </c>
      <c r="I22" s="192" t="s">
        <v>2124</v>
      </c>
      <c r="J22" s="192" t="s">
        <v>631</v>
      </c>
      <c r="K22" s="192" t="s">
        <v>294</v>
      </c>
      <c r="L22" s="193" t="s">
        <v>2124</v>
      </c>
      <c r="M22" s="155"/>
      <c r="N22" s="155"/>
      <c r="O22" s="155"/>
      <c r="P22" s="155"/>
      <c r="Q22" s="155"/>
      <c r="R22" s="155"/>
      <c r="S22" s="155"/>
      <c r="T22" s="155"/>
      <c r="U22" s="155"/>
      <c r="V22" s="155"/>
      <c r="W22" s="155"/>
      <c r="X22" s="155"/>
      <c r="Y22" s="155"/>
      <c r="Z22" s="155"/>
    </row>
    <row r="23" spans="1:26" ht="15.75" customHeight="1" x14ac:dyDescent="0.2">
      <c r="A23" s="192">
        <v>63</v>
      </c>
      <c r="B23" s="192" t="s">
        <v>138</v>
      </c>
      <c r="C23" s="192" t="s">
        <v>632</v>
      </c>
      <c r="D23" s="192">
        <v>0</v>
      </c>
      <c r="E23" s="192" t="s">
        <v>2124</v>
      </c>
      <c r="F23" s="192" t="s">
        <v>2124</v>
      </c>
      <c r="G23" s="192" t="s">
        <v>2124</v>
      </c>
      <c r="H23" s="192" t="s">
        <v>2124</v>
      </c>
      <c r="I23" s="192" t="s">
        <v>2124</v>
      </c>
      <c r="J23" s="192" t="s">
        <v>637</v>
      </c>
      <c r="K23" s="192" t="s">
        <v>294</v>
      </c>
      <c r="L23" s="193" t="s">
        <v>2124</v>
      </c>
      <c r="M23" s="155"/>
      <c r="N23" s="155"/>
      <c r="O23" s="155"/>
      <c r="P23" s="155"/>
      <c r="Q23" s="155"/>
      <c r="R23" s="155"/>
      <c r="S23" s="155"/>
      <c r="T23" s="155"/>
      <c r="U23" s="155"/>
      <c r="V23" s="155"/>
      <c r="W23" s="155"/>
      <c r="X23" s="155"/>
      <c r="Y23" s="155"/>
      <c r="Z23" s="155"/>
    </row>
    <row r="24" spans="1:26" ht="15.75" customHeight="1" x14ac:dyDescent="0.2">
      <c r="A24" s="192">
        <v>66</v>
      </c>
      <c r="B24" s="192" t="s">
        <v>142</v>
      </c>
      <c r="C24" s="192" t="s">
        <v>648</v>
      </c>
      <c r="D24" s="192">
        <v>0</v>
      </c>
      <c r="E24" s="192" t="s">
        <v>2124</v>
      </c>
      <c r="F24" s="192" t="s">
        <v>2124</v>
      </c>
      <c r="G24" s="192" t="s">
        <v>2124</v>
      </c>
      <c r="H24" s="192" t="s">
        <v>2124</v>
      </c>
      <c r="I24" s="192" t="s">
        <v>2124</v>
      </c>
      <c r="J24" s="192" t="s">
        <v>326</v>
      </c>
      <c r="K24" s="192" t="s">
        <v>316</v>
      </c>
      <c r="L24" s="193" t="s">
        <v>654</v>
      </c>
      <c r="M24" s="155"/>
      <c r="N24" s="155"/>
      <c r="O24" s="155"/>
      <c r="P24" s="155"/>
      <c r="Q24" s="155"/>
      <c r="R24" s="155"/>
      <c r="S24" s="155"/>
      <c r="T24" s="155"/>
      <c r="U24" s="155"/>
      <c r="V24" s="155"/>
      <c r="W24" s="155"/>
      <c r="X24" s="155"/>
      <c r="Y24" s="155"/>
      <c r="Z24" s="155"/>
    </row>
    <row r="25" spans="1:26" ht="15.75" customHeight="1" x14ac:dyDescent="0.2">
      <c r="A25" s="192">
        <v>69</v>
      </c>
      <c r="B25" s="192" t="s">
        <v>145</v>
      </c>
      <c r="C25" s="192" t="s">
        <v>666</v>
      </c>
      <c r="D25" s="192">
        <v>0</v>
      </c>
      <c r="E25" s="192" t="s">
        <v>2124</v>
      </c>
      <c r="F25" s="192" t="s">
        <v>2124</v>
      </c>
      <c r="G25" s="192" t="s">
        <v>2124</v>
      </c>
      <c r="H25" s="192" t="s">
        <v>2124</v>
      </c>
      <c r="I25" s="192" t="s">
        <v>2124</v>
      </c>
      <c r="J25" s="192" t="s">
        <v>326</v>
      </c>
      <c r="K25" s="192" t="s">
        <v>671</v>
      </c>
      <c r="L25" s="193" t="s">
        <v>2124</v>
      </c>
      <c r="M25" s="155"/>
      <c r="N25" s="155"/>
      <c r="O25" s="155"/>
      <c r="P25" s="155"/>
      <c r="Q25" s="155"/>
      <c r="R25" s="155"/>
      <c r="S25" s="155"/>
      <c r="T25" s="155"/>
      <c r="U25" s="155"/>
      <c r="V25" s="155"/>
      <c r="W25" s="155"/>
      <c r="X25" s="155"/>
      <c r="Y25" s="155"/>
      <c r="Z25" s="155"/>
    </row>
    <row r="26" spans="1:26" ht="15.75" customHeight="1" x14ac:dyDescent="0.2">
      <c r="A26" s="192">
        <v>70</v>
      </c>
      <c r="B26" s="192" t="s">
        <v>146</v>
      </c>
      <c r="C26" s="192" t="s">
        <v>672</v>
      </c>
      <c r="D26" s="192">
        <v>0</v>
      </c>
      <c r="E26" s="192" t="s">
        <v>2124</v>
      </c>
      <c r="F26" s="192" t="s">
        <v>2124</v>
      </c>
      <c r="G26" s="192" t="s">
        <v>2124</v>
      </c>
      <c r="H26" s="192" t="s">
        <v>2124</v>
      </c>
      <c r="I26" s="192" t="s">
        <v>2124</v>
      </c>
      <c r="J26" s="192" t="s">
        <v>2124</v>
      </c>
      <c r="K26" s="192" t="s">
        <v>294</v>
      </c>
      <c r="L26" s="193" t="s">
        <v>2124</v>
      </c>
      <c r="M26" s="155"/>
      <c r="N26" s="155"/>
      <c r="O26" s="155"/>
      <c r="P26" s="155"/>
      <c r="Q26" s="155"/>
      <c r="R26" s="155"/>
      <c r="S26" s="155"/>
      <c r="T26" s="155"/>
      <c r="U26" s="155"/>
      <c r="V26" s="155"/>
      <c r="W26" s="155"/>
      <c r="X26" s="155"/>
      <c r="Y26" s="155"/>
      <c r="Z26" s="155"/>
    </row>
    <row r="27" spans="1:26" ht="15.75" customHeight="1" x14ac:dyDescent="0.2">
      <c r="A27" s="192">
        <v>72</v>
      </c>
      <c r="B27" s="192" t="s">
        <v>149</v>
      </c>
      <c r="C27" s="192" t="s">
        <v>684</v>
      </c>
      <c r="D27" s="192">
        <v>0</v>
      </c>
      <c r="E27" s="192" t="s">
        <v>2124</v>
      </c>
      <c r="F27" s="192" t="s">
        <v>2124</v>
      </c>
      <c r="G27" s="192" t="s">
        <v>2124</v>
      </c>
      <c r="H27" s="192" t="s">
        <v>2124</v>
      </c>
      <c r="I27" s="192" t="s">
        <v>2124</v>
      </c>
      <c r="J27" s="192" t="s">
        <v>2124</v>
      </c>
      <c r="K27" s="192" t="s">
        <v>689</v>
      </c>
      <c r="L27" s="193" t="s">
        <v>2124</v>
      </c>
      <c r="M27" s="155"/>
      <c r="N27" s="155"/>
      <c r="O27" s="155"/>
      <c r="P27" s="155"/>
      <c r="Q27" s="155"/>
      <c r="R27" s="155"/>
      <c r="S27" s="155"/>
      <c r="T27" s="155"/>
      <c r="U27" s="155"/>
      <c r="V27" s="155"/>
      <c r="W27" s="155"/>
      <c r="X27" s="155"/>
      <c r="Y27" s="155"/>
      <c r="Z27" s="155"/>
    </row>
    <row r="28" spans="1:26" ht="15.75" customHeight="1" x14ac:dyDescent="0.2">
      <c r="A28" s="192">
        <v>73</v>
      </c>
      <c r="B28" s="192" t="s">
        <v>150</v>
      </c>
      <c r="C28" s="192" t="s">
        <v>690</v>
      </c>
      <c r="D28" s="192">
        <v>0</v>
      </c>
      <c r="E28" s="192" t="s">
        <v>2124</v>
      </c>
      <c r="F28" s="192" t="s">
        <v>2124</v>
      </c>
      <c r="G28" s="192" t="s">
        <v>2124</v>
      </c>
      <c r="H28" s="192" t="s">
        <v>2124</v>
      </c>
      <c r="I28" s="192" t="s">
        <v>2124</v>
      </c>
      <c r="J28" s="192" t="s">
        <v>2124</v>
      </c>
      <c r="K28" s="192" t="s">
        <v>316</v>
      </c>
      <c r="L28" s="193">
        <v>12.1</v>
      </c>
      <c r="M28" s="155"/>
      <c r="N28" s="155"/>
      <c r="O28" s="155"/>
      <c r="P28" s="155"/>
      <c r="Q28" s="155"/>
      <c r="R28" s="155"/>
      <c r="S28" s="155"/>
      <c r="T28" s="155"/>
      <c r="U28" s="155"/>
      <c r="V28" s="155"/>
      <c r="W28" s="155"/>
      <c r="X28" s="155"/>
      <c r="Y28" s="155"/>
      <c r="Z28" s="155"/>
    </row>
    <row r="29" spans="1:26" ht="15.75" customHeight="1" x14ac:dyDescent="0.2">
      <c r="A29" s="192">
        <v>75</v>
      </c>
      <c r="B29" s="192" t="s">
        <v>153</v>
      </c>
      <c r="C29" s="192" t="s">
        <v>704</v>
      </c>
      <c r="D29" s="192">
        <v>0</v>
      </c>
      <c r="E29" s="192" t="s">
        <v>2124</v>
      </c>
      <c r="F29" s="192" t="s">
        <v>2124</v>
      </c>
      <c r="G29" s="192" t="s">
        <v>2124</v>
      </c>
      <c r="H29" s="192" t="s">
        <v>2124</v>
      </c>
      <c r="I29" s="192" t="s">
        <v>2124</v>
      </c>
      <c r="J29" s="192" t="s">
        <v>2124</v>
      </c>
      <c r="K29" s="192" t="s">
        <v>708</v>
      </c>
      <c r="L29" s="193" t="s">
        <v>709</v>
      </c>
      <c r="M29" s="155"/>
      <c r="N29" s="155"/>
      <c r="O29" s="155"/>
      <c r="P29" s="155"/>
      <c r="Q29" s="155"/>
      <c r="R29" s="155"/>
      <c r="S29" s="155"/>
      <c r="T29" s="155"/>
      <c r="U29" s="155"/>
      <c r="V29" s="155"/>
      <c r="W29" s="155"/>
      <c r="X29" s="155"/>
      <c r="Y29" s="155"/>
      <c r="Z29" s="155"/>
    </row>
    <row r="30" spans="1:26" ht="15.75" customHeight="1" x14ac:dyDescent="0.2">
      <c r="A30" s="192">
        <v>76</v>
      </c>
      <c r="B30" s="192" t="s">
        <v>154</v>
      </c>
      <c r="C30" s="192" t="s">
        <v>710</v>
      </c>
      <c r="D30" s="192">
        <v>0</v>
      </c>
      <c r="E30" s="192" t="s">
        <v>2124</v>
      </c>
      <c r="F30" s="192" t="s">
        <v>2124</v>
      </c>
      <c r="G30" s="192" t="s">
        <v>2124</v>
      </c>
      <c r="H30" s="192" t="s">
        <v>2124</v>
      </c>
      <c r="I30" s="192" t="s">
        <v>2124</v>
      </c>
      <c r="J30" s="192" t="s">
        <v>2124</v>
      </c>
      <c r="K30" s="192" t="s">
        <v>585</v>
      </c>
      <c r="L30" s="193">
        <v>12.8</v>
      </c>
      <c r="M30" s="155"/>
      <c r="N30" s="155"/>
      <c r="O30" s="155"/>
      <c r="P30" s="155"/>
      <c r="Q30" s="155"/>
      <c r="R30" s="155"/>
      <c r="S30" s="155"/>
      <c r="T30" s="155"/>
      <c r="U30" s="155"/>
      <c r="V30" s="155"/>
      <c r="W30" s="155"/>
      <c r="X30" s="155"/>
      <c r="Y30" s="155"/>
      <c r="Z30" s="155"/>
    </row>
    <row r="31" spans="1:26" ht="15.75" customHeight="1" x14ac:dyDescent="0.2">
      <c r="A31" s="194">
        <v>77</v>
      </c>
      <c r="B31" s="194" t="s">
        <v>155</v>
      </c>
      <c r="C31" s="194" t="s">
        <v>716</v>
      </c>
      <c r="D31" s="194">
        <v>0</v>
      </c>
      <c r="E31" s="194" t="s">
        <v>2124</v>
      </c>
      <c r="F31" s="194" t="s">
        <v>2124</v>
      </c>
      <c r="G31" s="194" t="s">
        <v>2124</v>
      </c>
      <c r="H31" s="194" t="s">
        <v>2124</v>
      </c>
      <c r="I31" s="194" t="s">
        <v>2124</v>
      </c>
      <c r="J31" s="194" t="s">
        <v>2124</v>
      </c>
      <c r="K31" s="194" t="s">
        <v>722</v>
      </c>
      <c r="L31" s="154" t="s">
        <v>2124</v>
      </c>
      <c r="M31" s="155"/>
      <c r="N31" s="155"/>
      <c r="O31" s="155"/>
      <c r="P31" s="155"/>
      <c r="Q31" s="155"/>
      <c r="R31" s="155"/>
      <c r="S31" s="155"/>
      <c r="T31" s="155"/>
      <c r="U31" s="155"/>
      <c r="V31" s="155"/>
      <c r="W31" s="155"/>
      <c r="X31" s="155"/>
      <c r="Y31" s="155"/>
      <c r="Z31" s="155"/>
    </row>
    <row r="32" spans="1:26" ht="15.75" customHeight="1" x14ac:dyDescent="0.2">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L49" s="155"/>
      <c r="M49" s="155"/>
      <c r="N49" s="155"/>
      <c r="O49" s="155"/>
      <c r="P49" s="155"/>
      <c r="Q49" s="155"/>
      <c r="R49" s="155"/>
      <c r="S49" s="155"/>
      <c r="T49" s="155"/>
      <c r="U49" s="155"/>
      <c r="V49" s="155"/>
      <c r="W49" s="155"/>
      <c r="X49" s="155"/>
      <c r="Y49" s="155"/>
      <c r="Z49" s="155"/>
    </row>
    <row r="50" spans="11:26" ht="15.75" customHeight="1" x14ac:dyDescent="0.2">
      <c r="L50" s="155"/>
      <c r="M50" s="155"/>
      <c r="N50" s="155"/>
      <c r="O50" s="155"/>
      <c r="P50" s="155"/>
      <c r="Q50" s="155"/>
      <c r="R50" s="155"/>
      <c r="S50" s="155"/>
      <c r="T50" s="155"/>
      <c r="U50" s="155"/>
      <c r="V50" s="155"/>
      <c r="W50" s="155"/>
      <c r="X50" s="155"/>
      <c r="Y50" s="155"/>
      <c r="Z50" s="155"/>
    </row>
    <row r="51" spans="11:26" ht="15.75" customHeight="1" x14ac:dyDescent="0.2">
      <c r="L51" s="155"/>
      <c r="M51" s="155"/>
      <c r="N51" s="155"/>
      <c r="O51" s="155"/>
      <c r="P51" s="155"/>
      <c r="Q51" s="155"/>
      <c r="R51" s="155"/>
      <c r="S51" s="155"/>
      <c r="T51" s="155"/>
      <c r="U51" s="155"/>
      <c r="V51" s="155"/>
      <c r="W51" s="155"/>
      <c r="X51" s="155"/>
      <c r="Y51" s="155"/>
      <c r="Z51" s="155"/>
    </row>
    <row r="52" spans="11:26" ht="15.75" customHeight="1" x14ac:dyDescent="0.2">
      <c r="L52" s="155"/>
      <c r="M52" s="155"/>
      <c r="N52" s="155"/>
      <c r="O52" s="155"/>
      <c r="P52" s="155"/>
      <c r="Q52" s="155"/>
      <c r="R52" s="155"/>
      <c r="S52" s="155"/>
      <c r="T52" s="155"/>
      <c r="U52" s="155"/>
      <c r="V52" s="155"/>
      <c r="W52" s="155"/>
      <c r="X52" s="155"/>
      <c r="Y52" s="155"/>
      <c r="Z52" s="155"/>
    </row>
    <row r="53" spans="11:26" ht="15.75" customHeight="1" x14ac:dyDescent="0.2">
      <c r="L53" s="155"/>
      <c r="M53" s="155"/>
      <c r="N53" s="155"/>
      <c r="O53" s="155"/>
      <c r="P53" s="155"/>
      <c r="Q53" s="155"/>
      <c r="R53" s="155"/>
      <c r="S53" s="155"/>
      <c r="T53" s="155"/>
      <c r="U53" s="155"/>
      <c r="V53" s="155"/>
      <c r="W53" s="155"/>
      <c r="X53" s="155"/>
      <c r="Y53" s="155"/>
      <c r="Z53" s="155"/>
    </row>
    <row r="54" spans="11:26" ht="15.75" customHeight="1" x14ac:dyDescent="0.2">
      <c r="L54" s="155"/>
      <c r="M54" s="155"/>
      <c r="N54" s="155"/>
      <c r="O54" s="155"/>
      <c r="P54" s="155"/>
      <c r="Q54" s="155"/>
      <c r="R54" s="155"/>
      <c r="S54" s="155"/>
      <c r="T54" s="155"/>
      <c r="U54" s="155"/>
      <c r="V54" s="155"/>
      <c r="W54" s="155"/>
      <c r="X54" s="155"/>
      <c r="Y54" s="155"/>
      <c r="Z54" s="155"/>
    </row>
    <row r="55" spans="11:26" ht="15.75" customHeight="1" x14ac:dyDescent="0.2">
      <c r="L55" s="155"/>
      <c r="M55" s="155"/>
      <c r="N55" s="155"/>
      <c r="O55" s="155"/>
      <c r="P55" s="155"/>
      <c r="Q55" s="155"/>
      <c r="R55" s="155"/>
      <c r="S55" s="155"/>
      <c r="T55" s="155"/>
      <c r="U55" s="155"/>
      <c r="V55" s="155"/>
      <c r="W55" s="155"/>
      <c r="X55" s="155"/>
      <c r="Y55" s="155"/>
      <c r="Z55" s="155"/>
    </row>
    <row r="56" spans="11:26" ht="15.75" customHeight="1" x14ac:dyDescent="0.2">
      <c r="L56" s="155"/>
      <c r="M56" s="155"/>
      <c r="N56" s="155"/>
      <c r="O56" s="155"/>
      <c r="P56" s="155"/>
      <c r="Q56" s="155"/>
      <c r="R56" s="155"/>
      <c r="S56" s="155"/>
      <c r="T56" s="155"/>
      <c r="U56" s="155"/>
      <c r="V56" s="155"/>
      <c r="W56" s="155"/>
      <c r="X56" s="155"/>
      <c r="Y56" s="155"/>
      <c r="Z56" s="155"/>
    </row>
    <row r="57" spans="11:26" ht="15.75" customHeight="1" x14ac:dyDescent="0.2">
      <c r="L57" s="155"/>
      <c r="M57" s="155"/>
      <c r="N57" s="155"/>
      <c r="O57" s="155"/>
      <c r="P57" s="155"/>
      <c r="Q57" s="155"/>
      <c r="R57" s="155"/>
      <c r="S57" s="155"/>
      <c r="T57" s="155"/>
      <c r="U57" s="155"/>
      <c r="V57" s="155"/>
      <c r="W57" s="155"/>
      <c r="X57" s="155"/>
      <c r="Y57" s="155"/>
      <c r="Z57" s="155"/>
    </row>
    <row r="58" spans="11:26" ht="15.75" customHeight="1" x14ac:dyDescent="0.2">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K65" s="155"/>
      <c r="L65" s="155"/>
      <c r="M65" s="155"/>
      <c r="N65" s="155"/>
      <c r="O65" s="155"/>
      <c r="P65" s="155"/>
      <c r="Q65" s="155"/>
      <c r="R65" s="155"/>
      <c r="S65" s="155"/>
      <c r="T65" s="155"/>
      <c r="U65" s="155"/>
      <c r="V65" s="155"/>
      <c r="W65" s="155"/>
      <c r="X65" s="155"/>
      <c r="Y65" s="155"/>
      <c r="Z65" s="155"/>
    </row>
    <row r="66" spans="10:26" ht="15.75" customHeight="1" x14ac:dyDescent="0.2">
      <c r="K66" s="155"/>
      <c r="L66" s="155"/>
      <c r="M66" s="155"/>
      <c r="N66" s="155"/>
      <c r="O66" s="155"/>
      <c r="P66" s="155"/>
      <c r="Q66" s="155"/>
      <c r="R66" s="155"/>
      <c r="S66" s="155"/>
      <c r="T66" s="155"/>
      <c r="U66" s="155"/>
      <c r="V66" s="155"/>
      <c r="W66" s="155"/>
      <c r="X66" s="155"/>
      <c r="Y66" s="155"/>
      <c r="Z66" s="155"/>
    </row>
    <row r="67" spans="10:26" ht="15.75" customHeight="1" x14ac:dyDescent="0.2">
      <c r="K67" s="155"/>
      <c r="L67" s="155"/>
      <c r="M67" s="155"/>
      <c r="N67" s="155"/>
      <c r="O67" s="155"/>
      <c r="P67" s="155"/>
      <c r="Q67" s="155"/>
      <c r="R67" s="155"/>
      <c r="S67" s="155"/>
      <c r="T67" s="155"/>
      <c r="U67" s="155"/>
      <c r="V67" s="155"/>
      <c r="W67" s="155"/>
      <c r="X67" s="155"/>
      <c r="Y67" s="155"/>
      <c r="Z67" s="155"/>
    </row>
    <row r="68" spans="10:26" ht="15.75" customHeight="1" x14ac:dyDescent="0.2">
      <c r="K68" s="155"/>
      <c r="L68" s="155"/>
      <c r="M68" s="155"/>
      <c r="N68" s="155"/>
      <c r="O68" s="155"/>
      <c r="P68" s="155"/>
      <c r="Q68" s="155"/>
      <c r="R68" s="155"/>
      <c r="S68" s="155"/>
      <c r="T68" s="155"/>
      <c r="U68" s="155"/>
      <c r="V68" s="155"/>
      <c r="W68" s="155"/>
      <c r="X68" s="155"/>
      <c r="Y68" s="155"/>
      <c r="Z68" s="155"/>
    </row>
    <row r="69" spans="10:26" ht="15.75" customHeight="1" x14ac:dyDescent="0.2">
      <c r="K69" s="155"/>
      <c r="L69" s="155"/>
      <c r="M69" s="155"/>
      <c r="N69" s="155"/>
      <c r="O69" s="155"/>
      <c r="P69" s="155"/>
      <c r="Q69" s="155"/>
      <c r="R69" s="155"/>
      <c r="S69" s="155"/>
      <c r="T69" s="155"/>
      <c r="U69" s="155"/>
      <c r="V69" s="155"/>
      <c r="W69" s="155"/>
      <c r="X69" s="155"/>
      <c r="Y69" s="155"/>
      <c r="Z69" s="155"/>
    </row>
    <row r="70" spans="10:26" ht="15.75" customHeight="1" x14ac:dyDescent="0.2">
      <c r="K70" s="155"/>
      <c r="L70" s="155"/>
      <c r="M70" s="155"/>
      <c r="N70" s="155"/>
      <c r="O70" s="155"/>
      <c r="P70" s="155"/>
      <c r="Q70" s="155"/>
      <c r="R70" s="155"/>
      <c r="S70" s="155"/>
      <c r="T70" s="155"/>
      <c r="U70" s="155"/>
      <c r="V70" s="155"/>
      <c r="W70" s="155"/>
      <c r="X70" s="155"/>
      <c r="Y70" s="155"/>
      <c r="Z70" s="155"/>
    </row>
    <row r="71" spans="10:26" ht="15.75" customHeight="1" x14ac:dyDescent="0.2">
      <c r="K71" s="155"/>
      <c r="L71" s="155"/>
      <c r="M71" s="155"/>
      <c r="N71" s="155"/>
      <c r="O71" s="155"/>
      <c r="P71" s="155"/>
      <c r="Q71" s="155"/>
      <c r="R71" s="155"/>
      <c r="S71" s="155"/>
      <c r="T71" s="155"/>
      <c r="U71" s="155"/>
      <c r="V71" s="155"/>
      <c r="W71" s="155"/>
      <c r="X71" s="155"/>
      <c r="Y71" s="155"/>
      <c r="Z71" s="155"/>
    </row>
    <row r="72" spans="10:26" ht="15.75" customHeight="1" x14ac:dyDescent="0.2">
      <c r="K72" s="155"/>
      <c r="L72" s="155"/>
      <c r="M72" s="155"/>
      <c r="N72" s="155"/>
      <c r="O72" s="155"/>
      <c r="P72" s="155"/>
      <c r="Q72" s="155"/>
      <c r="R72" s="155"/>
      <c r="S72" s="155"/>
      <c r="T72" s="155"/>
      <c r="U72" s="155"/>
      <c r="V72" s="155"/>
      <c r="W72" s="155"/>
      <c r="X72" s="155"/>
      <c r="Y72" s="155"/>
      <c r="Z72" s="155"/>
    </row>
    <row r="73" spans="10:26" ht="15.75" customHeight="1" x14ac:dyDescent="0.2">
      <c r="K73" s="155"/>
      <c r="L73" s="155"/>
      <c r="M73" s="155"/>
      <c r="N73" s="155"/>
      <c r="O73" s="155"/>
      <c r="P73" s="155"/>
      <c r="Q73" s="155"/>
      <c r="R73" s="155"/>
      <c r="S73" s="155"/>
      <c r="T73" s="155"/>
      <c r="U73" s="155"/>
      <c r="V73" s="155"/>
      <c r="W73" s="155"/>
      <c r="X73" s="155"/>
      <c r="Y73" s="155"/>
      <c r="Z73" s="155"/>
    </row>
    <row r="74" spans="10:26" ht="15.75" customHeight="1" x14ac:dyDescent="0.2">
      <c r="K74" s="155"/>
      <c r="L74" s="155"/>
      <c r="M74" s="155"/>
      <c r="N74" s="155"/>
      <c r="O74" s="155"/>
      <c r="P74" s="155"/>
      <c r="Q74" s="155"/>
      <c r="R74" s="155"/>
      <c r="S74" s="155"/>
      <c r="T74" s="155"/>
      <c r="U74" s="155"/>
      <c r="V74" s="155"/>
      <c r="W74" s="155"/>
      <c r="X74" s="155"/>
      <c r="Y74" s="155"/>
      <c r="Z74" s="155"/>
    </row>
    <row r="75" spans="10:26" ht="15.75" customHeight="1" x14ac:dyDescent="0.2">
      <c r="K75" s="155"/>
      <c r="L75" s="155"/>
      <c r="M75" s="155"/>
      <c r="N75" s="155"/>
      <c r="O75" s="155"/>
      <c r="P75" s="155"/>
      <c r="Q75" s="155"/>
      <c r="R75" s="155"/>
      <c r="S75" s="155"/>
      <c r="T75" s="155"/>
      <c r="U75" s="155"/>
      <c r="V75" s="155"/>
      <c r="W75" s="155"/>
      <c r="X75" s="155"/>
      <c r="Y75" s="155"/>
      <c r="Z75" s="155"/>
    </row>
    <row r="76" spans="10:26" ht="15.75" customHeight="1" x14ac:dyDescent="0.2">
      <c r="K76" s="155"/>
      <c r="L76" s="155"/>
      <c r="M76" s="155"/>
      <c r="N76" s="155"/>
      <c r="O76" s="155"/>
      <c r="P76" s="155"/>
      <c r="Q76" s="155"/>
      <c r="R76" s="155"/>
      <c r="S76" s="155"/>
      <c r="T76" s="155"/>
      <c r="U76" s="155"/>
      <c r="V76" s="155"/>
      <c r="W76" s="155"/>
      <c r="X76" s="155"/>
      <c r="Y76" s="155"/>
      <c r="Z76" s="155"/>
    </row>
    <row r="77" spans="10:26" ht="15.75" customHeight="1" x14ac:dyDescent="0.2">
      <c r="K77" s="155"/>
      <c r="L77" s="155"/>
      <c r="M77" s="155"/>
      <c r="N77" s="155"/>
      <c r="O77" s="155"/>
      <c r="P77" s="155"/>
      <c r="Q77" s="155"/>
      <c r="R77" s="155"/>
      <c r="S77" s="155"/>
      <c r="T77" s="155"/>
      <c r="U77" s="155"/>
      <c r="V77" s="155"/>
      <c r="W77" s="155"/>
      <c r="X77" s="155"/>
      <c r="Y77" s="155"/>
      <c r="Z77" s="155"/>
    </row>
    <row r="78" spans="10:26" ht="15.75" customHeight="1" x14ac:dyDescent="0.2">
      <c r="K78" s="155"/>
      <c r="L78" s="155"/>
      <c r="M78" s="155"/>
      <c r="N78" s="155"/>
      <c r="O78" s="155"/>
      <c r="P78" s="155"/>
      <c r="Q78" s="155"/>
      <c r="R78" s="155"/>
      <c r="S78" s="155"/>
      <c r="T78" s="155"/>
      <c r="U78" s="155"/>
      <c r="V78" s="155"/>
      <c r="W78" s="155"/>
      <c r="X78" s="155"/>
      <c r="Y78" s="155"/>
      <c r="Z78" s="155"/>
    </row>
    <row r="79" spans="10:26" ht="15.75" customHeight="1" x14ac:dyDescent="0.2">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7" t="s">
        <v>2125</v>
      </c>
      <c r="C1" s="158"/>
      <c r="D1" s="158"/>
      <c r="E1" s="158" t="s">
        <v>2126</v>
      </c>
      <c r="F1" s="158" t="s">
        <v>2127</v>
      </c>
      <c r="G1" s="158" t="s">
        <v>165</v>
      </c>
      <c r="H1" s="158" t="s">
        <v>164</v>
      </c>
      <c r="I1" s="158" t="s">
        <v>166</v>
      </c>
      <c r="J1" s="159"/>
      <c r="K1" s="159"/>
      <c r="L1" s="159"/>
      <c r="M1" s="160"/>
    </row>
    <row r="2" spans="1:13" ht="17" thickBot="1" x14ac:dyDescent="0.25">
      <c r="C2" s="128" t="s">
        <v>233</v>
      </c>
      <c r="D2" s="161" t="s">
        <v>2128</v>
      </c>
      <c r="E2" s="162">
        <f>COUNTIFS(Questions!B:B,D2,Questions!T:T,"=1")</f>
        <v>0</v>
      </c>
      <c r="F2" s="160">
        <f>COUNTIF(Questions!B:B,D2)</f>
        <v>7</v>
      </c>
      <c r="G2" s="160">
        <f>SUMIFS(Questions!T:T,Questions!B:B,D2)</f>
        <v>105</v>
      </c>
      <c r="H2" s="160">
        <f>SUMIFS(Questions!S:S,Questions!B:B,D2)</f>
        <v>135</v>
      </c>
      <c r="I2" s="163">
        <f t="shared" ref="I2:I3" si="0">G2/H2</f>
        <v>0.77777777777777779</v>
      </c>
      <c r="J2" s="160" t="s">
        <v>2129</v>
      </c>
      <c r="K2" s="160">
        <f>COUNTIFS(Questions!J:J,"TRUE",Questions!P:P,"&lt;1")</f>
        <v>0</v>
      </c>
      <c r="L2" s="160" t="s">
        <v>2130</v>
      </c>
      <c r="M2" s="160" t="e">
        <f t="shared" ref="M2:M3" si="1">K2/K5</f>
        <v>#DIV/0!</v>
      </c>
    </row>
    <row r="3" spans="1:13" ht="18" thickBot="1" x14ac:dyDescent="0.25">
      <c r="A3" s="157" t="s">
        <v>2131</v>
      </c>
      <c r="C3" s="128" t="s">
        <v>8</v>
      </c>
      <c r="D3" s="161" t="s">
        <v>2132</v>
      </c>
      <c r="E3" s="162">
        <f>COUNTIFS(Questions!B:B,D3,Questions!T:T,"=1")</f>
        <v>0</v>
      </c>
      <c r="F3" s="160">
        <f>COUNTIF(Questions!B:B,D3)</f>
        <v>13</v>
      </c>
      <c r="G3" s="160">
        <f>SUMIFS(Questions!T:T,Questions!B:B,D3)</f>
        <v>160</v>
      </c>
      <c r="H3" s="160">
        <f>SUMIFS(Questions!S:S,Questions!B:B,D3)</f>
        <v>215</v>
      </c>
      <c r="I3" s="163">
        <f t="shared" si="0"/>
        <v>0.7441860465116279</v>
      </c>
      <c r="J3" s="160" t="s">
        <v>2133</v>
      </c>
      <c r="K3" s="160">
        <f>COUNTIFS(Questions!J:J,"FALSE",Questions!P:P,"&lt;1")</f>
        <v>0</v>
      </c>
      <c r="L3" s="160" t="s">
        <v>2134</v>
      </c>
      <c r="M3" s="160" t="e">
        <f t="shared" si="1"/>
        <v>#DIV/0!</v>
      </c>
    </row>
    <row r="4" spans="1:13" ht="17" thickBot="1" x14ac:dyDescent="0.25">
      <c r="A4" s="157"/>
      <c r="C4" s="128" t="s">
        <v>345</v>
      </c>
      <c r="D4" s="161" t="s">
        <v>2135</v>
      </c>
      <c r="E4" s="162">
        <f>COUNTIFS(Questions!B:B,D4,Questions!T:T,"=1")</f>
        <v>0</v>
      </c>
      <c r="F4" s="160">
        <f>COUNTIF(Questions!B:B,D4)</f>
        <v>9</v>
      </c>
      <c r="G4" s="160">
        <f>SUMIFS(Questions!T:T,Questions!B:B,D4)</f>
        <v>100</v>
      </c>
      <c r="H4" s="160">
        <f>SUMIFS(Questions!S:S,Questions!B:B,D4)</f>
        <v>180</v>
      </c>
      <c r="I4" s="163"/>
      <c r="J4" s="160"/>
      <c r="K4" s="160"/>
      <c r="L4" s="160"/>
      <c r="M4" s="160"/>
    </row>
    <row r="5" spans="1:13" ht="33" thickBot="1" x14ac:dyDescent="0.25">
      <c r="A5" s="109" t="s">
        <v>234</v>
      </c>
      <c r="C5" s="128" t="s">
        <v>2136</v>
      </c>
      <c r="D5" s="161" t="s">
        <v>2137</v>
      </c>
      <c r="E5" s="162">
        <f>COUNTIFS(Questions!B:B,D5,Questions!T:T,"=1")</f>
        <v>0</v>
      </c>
      <c r="F5" s="160">
        <f>COUNTIF(Questions!B:B,D5)</f>
        <v>6</v>
      </c>
      <c r="G5" s="160">
        <f>SUMIFS(Questions!T:T,Questions!B:B,D5)</f>
        <v>130</v>
      </c>
      <c r="H5" s="160">
        <f>SUMIFS(Questions!S:S,Questions!B:B,D5)</f>
        <v>130</v>
      </c>
      <c r="I5" s="163">
        <f t="shared" ref="I5:I13" si="2">G5/H5</f>
        <v>1</v>
      </c>
      <c r="J5" s="161" t="s">
        <v>2138</v>
      </c>
      <c r="K5" s="164">
        <f>COUNTIFS(Questions!J:J,"TRUE")</f>
        <v>0</v>
      </c>
      <c r="L5" s="160"/>
      <c r="M5" s="160"/>
    </row>
    <row r="6" spans="1:13" ht="49" thickBot="1" x14ac:dyDescent="0.25">
      <c r="A6" s="109" t="s">
        <v>258</v>
      </c>
      <c r="C6" s="128" t="s">
        <v>104</v>
      </c>
      <c r="D6" s="161" t="s">
        <v>2139</v>
      </c>
      <c r="E6" s="162">
        <f>COUNTIFS(Questions!B:B,D6,Questions!T:T,"=1")</f>
        <v>0</v>
      </c>
      <c r="F6" s="160">
        <f>COUNTIF(Questions!B:B,D6)</f>
        <v>9</v>
      </c>
      <c r="G6" s="160">
        <f>SUMIFS(Questions!T:T,Questions!B:B,D6)</f>
        <v>70</v>
      </c>
      <c r="H6" s="160">
        <f>SUMIFS(Questions!S:S,Questions!B:B,D6)</f>
        <v>185</v>
      </c>
      <c r="I6" s="163">
        <f t="shared" si="2"/>
        <v>0.3783783783783784</v>
      </c>
      <c r="J6" s="161" t="s">
        <v>2140</v>
      </c>
      <c r="K6" s="164">
        <f>COUNTIFS(Questions!J:J,"FALSE")</f>
        <v>0</v>
      </c>
      <c r="L6" s="160"/>
      <c r="M6" s="160"/>
    </row>
    <row r="7" spans="1:13" ht="18" thickBot="1" x14ac:dyDescent="0.25">
      <c r="A7" s="109" t="s">
        <v>2141</v>
      </c>
      <c r="C7" s="165" t="s">
        <v>2142</v>
      </c>
      <c r="D7" s="166" t="s">
        <v>2143</v>
      </c>
      <c r="E7" s="162">
        <f>COUNTIFS(Questions!B:B,D7,Questions!T:T,"=1")</f>
        <v>0</v>
      </c>
      <c r="F7" s="160">
        <f>COUNTIF(Questions!B:B,D7)</f>
        <v>5</v>
      </c>
      <c r="G7" s="160">
        <f>SUMIFS(Questions!T:T,Questions!B:B,D7)</f>
        <v>55</v>
      </c>
      <c r="H7" s="160">
        <f>SUMIFS(Questions!S:S,Questions!B:B,D7)</f>
        <v>70</v>
      </c>
      <c r="I7" s="163">
        <f t="shared" si="2"/>
        <v>0.7857142857142857</v>
      </c>
      <c r="J7" s="160"/>
      <c r="K7" s="160"/>
      <c r="L7" s="160"/>
      <c r="M7" s="160"/>
    </row>
    <row r="8" spans="1:13" ht="18" thickBot="1" x14ac:dyDescent="0.2">
      <c r="A8" s="109" t="s">
        <v>2144</v>
      </c>
      <c r="C8" s="167" t="s">
        <v>120</v>
      </c>
      <c r="D8" s="168" t="s">
        <v>2145</v>
      </c>
      <c r="E8" s="162">
        <f>COUNTIFS(Questions!B:B,D8,Questions!T:T,"=1")</f>
        <v>0</v>
      </c>
      <c r="F8" s="160">
        <f>COUNTIF(Questions!B:B,D8)</f>
        <v>7</v>
      </c>
      <c r="G8" s="160">
        <f>SUMIFS(Questions!T:T,Questions!B:B,D8)</f>
        <v>75</v>
      </c>
      <c r="H8" s="160">
        <f>SUMIFS(Questions!S:S,Questions!B:B,D8)</f>
        <v>165</v>
      </c>
      <c r="I8" s="163">
        <f t="shared" si="2"/>
        <v>0.45454545454545453</v>
      </c>
      <c r="J8" s="160">
        <f>(SUM(G2:G13)/SUM(H2:H13))</f>
        <v>0.69230769230769229</v>
      </c>
      <c r="K8" s="160"/>
      <c r="L8" s="160"/>
      <c r="M8" s="160"/>
    </row>
    <row r="9" spans="1:13" ht="18" thickBot="1" x14ac:dyDescent="0.2">
      <c r="A9" s="157" t="s">
        <v>2146</v>
      </c>
      <c r="C9" s="167" t="s">
        <v>128</v>
      </c>
      <c r="D9" s="168" t="s">
        <v>2147</v>
      </c>
      <c r="E9" s="162">
        <f>COUNTIFS(Questions!B:B,D9,Questions!T:T,"=1")</f>
        <v>0</v>
      </c>
      <c r="F9" s="160">
        <f>COUNTIF(Questions!B:B,D9)</f>
        <v>5</v>
      </c>
      <c r="G9" s="160">
        <f>SUMIFS(Questions!T:T,Questions!B:B,D9)</f>
        <v>120</v>
      </c>
      <c r="H9" s="160">
        <f>SUMIFS(Questions!S:S,Questions!B:B,D9)</f>
        <v>160</v>
      </c>
      <c r="I9" s="163">
        <f t="shared" si="2"/>
        <v>0.75</v>
      </c>
      <c r="J9" s="160"/>
      <c r="K9" s="160"/>
      <c r="L9" s="160"/>
      <c r="M9" s="160"/>
    </row>
    <row r="10" spans="1:13" ht="17" x14ac:dyDescent="0.15">
      <c r="A10" s="109" t="s">
        <v>2148</v>
      </c>
      <c r="C10" s="169" t="s">
        <v>134</v>
      </c>
      <c r="D10" s="168" t="s">
        <v>2149</v>
      </c>
      <c r="E10" s="162">
        <f>COUNTIFS(Questions!B:B,D10,Questions!T:T,"=1")</f>
        <v>0</v>
      </c>
      <c r="F10" s="160">
        <f>COUNTIF(Questions!B:B,D10)</f>
        <v>5</v>
      </c>
      <c r="G10" s="160">
        <f>SUMIFS(Questions!T:T,Questions!B:B,D10)</f>
        <v>40</v>
      </c>
      <c r="H10" s="160">
        <f>SUMIFS(Questions!S:S,Questions!B:B,D10)</f>
        <v>155</v>
      </c>
      <c r="I10" s="163">
        <f t="shared" si="2"/>
        <v>0.25806451612903225</v>
      </c>
      <c r="J10" s="160" t="s">
        <v>2150</v>
      </c>
      <c r="K10" s="160">
        <f>SUM(H2:H13)</f>
        <v>1755</v>
      </c>
      <c r="L10" s="160"/>
      <c r="M10" s="160"/>
    </row>
    <row r="11" spans="1:13" ht="26" x14ac:dyDescent="0.15">
      <c r="A11" s="109" t="s">
        <v>2151</v>
      </c>
      <c r="C11" s="168" t="s">
        <v>141</v>
      </c>
      <c r="D11" s="168" t="s">
        <v>2152</v>
      </c>
      <c r="E11" s="162">
        <f>COUNTIFS(Questions!B:B,D11,Questions!T:T,"=1")</f>
        <v>0</v>
      </c>
      <c r="F11" s="160">
        <f>COUNTIF(Questions!B:B,D11)</f>
        <v>5</v>
      </c>
      <c r="G11" s="160">
        <f>SUMIFS(Questions!T:T,Questions!B:B,D11)</f>
        <v>155</v>
      </c>
      <c r="H11" s="160">
        <f>SUMIFS(Questions!S:S,Questions!B:B,D11)</f>
        <v>155</v>
      </c>
      <c r="I11" s="163">
        <f t="shared" si="2"/>
        <v>1</v>
      </c>
      <c r="J11" s="160" t="s">
        <v>2153</v>
      </c>
      <c r="K11" s="160">
        <f>SUM(G2:G13)</f>
        <v>1215</v>
      </c>
      <c r="L11" s="160"/>
      <c r="M11" s="160"/>
    </row>
    <row r="12" spans="1:13" ht="48" x14ac:dyDescent="0.2">
      <c r="A12" s="109" t="s">
        <v>2154</v>
      </c>
      <c r="C12" s="161" t="s">
        <v>2155</v>
      </c>
      <c r="D12" s="161" t="s">
        <v>2156</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row>
    <row r="13" spans="1:13" ht="17" x14ac:dyDescent="0.2">
      <c r="A13" s="109" t="s">
        <v>2157</v>
      </c>
      <c r="C13" s="159" t="s">
        <v>151</v>
      </c>
      <c r="D13" s="159" t="s">
        <v>2158</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row>
    <row r="14" spans="1:13" ht="16" x14ac:dyDescent="0.2">
      <c r="C14" s="159"/>
      <c r="D14" s="159"/>
      <c r="E14" s="160"/>
      <c r="F14" s="160"/>
      <c r="G14" s="160"/>
      <c r="H14" s="160"/>
      <c r="I14" s="163"/>
      <c r="J14" s="160"/>
      <c r="K14" s="160"/>
      <c r="L14" s="160"/>
      <c r="M14" s="160"/>
    </row>
    <row r="15" spans="1:13" ht="17" x14ac:dyDescent="0.2">
      <c r="A15" s="157" t="s">
        <v>2159</v>
      </c>
      <c r="C15" s="159"/>
      <c r="D15" s="159"/>
      <c r="E15" s="160"/>
      <c r="F15" s="160"/>
      <c r="G15" s="160"/>
      <c r="H15" s="160"/>
      <c r="I15" s="163"/>
      <c r="J15" s="160"/>
      <c r="K15" s="160"/>
      <c r="L15" s="160"/>
      <c r="M15" s="160"/>
    </row>
    <row r="16" spans="1:13" ht="17" x14ac:dyDescent="0.2">
      <c r="A16" s="109" t="s">
        <v>2160</v>
      </c>
      <c r="C16" s="159"/>
      <c r="D16" s="159"/>
      <c r="E16" s="160"/>
      <c r="F16" s="160"/>
      <c r="G16" s="160"/>
      <c r="H16" s="160"/>
      <c r="I16" s="163"/>
      <c r="J16" s="160"/>
      <c r="K16" s="160"/>
      <c r="L16" s="160"/>
      <c r="M16" s="160"/>
    </row>
    <row r="17" spans="1:13" ht="17" x14ac:dyDescent="0.2">
      <c r="A17" s="109" t="s">
        <v>2161</v>
      </c>
      <c r="C17" s="159"/>
      <c r="D17" s="159"/>
      <c r="E17" s="160"/>
      <c r="F17" s="160"/>
      <c r="G17" s="160"/>
      <c r="H17" s="160"/>
      <c r="I17" s="163"/>
      <c r="J17" s="160"/>
      <c r="K17" s="160"/>
      <c r="L17" s="160"/>
      <c r="M17" s="160"/>
    </row>
    <row r="18" spans="1:13" ht="17" x14ac:dyDescent="0.2">
      <c r="A18" s="109" t="s">
        <v>2162</v>
      </c>
      <c r="C18" s="159"/>
      <c r="D18" s="159"/>
      <c r="E18" s="160"/>
      <c r="F18" s="160"/>
      <c r="G18" s="160"/>
      <c r="H18" s="160"/>
      <c r="I18" s="163"/>
      <c r="J18" s="160"/>
      <c r="K18" s="160"/>
      <c r="L18" s="160"/>
      <c r="M18" s="160"/>
    </row>
    <row r="19" spans="1:13" ht="17" x14ac:dyDescent="0.2">
      <c r="A19" s="109" t="s">
        <v>2163</v>
      </c>
      <c r="C19" s="159"/>
      <c r="D19" s="159"/>
      <c r="E19" s="160"/>
      <c r="F19" s="160"/>
      <c r="G19" s="160"/>
      <c r="H19" s="160"/>
      <c r="I19" s="163"/>
      <c r="J19" s="160"/>
      <c r="K19" s="160"/>
      <c r="L19" s="160"/>
      <c r="M19" s="160"/>
    </row>
    <row r="20" spans="1:13" ht="17" x14ac:dyDescent="0.2">
      <c r="A20" s="109" t="s">
        <v>2157</v>
      </c>
      <c r="C20" s="159"/>
      <c r="D20" s="159"/>
      <c r="E20" s="160"/>
      <c r="F20" s="160"/>
      <c r="G20" s="160"/>
      <c r="H20" s="160"/>
      <c r="I20" s="163"/>
      <c r="J20" s="160"/>
      <c r="K20" s="160"/>
      <c r="L20" s="160"/>
      <c r="M20" s="160"/>
    </row>
    <row r="21" spans="1:13" ht="15.75" customHeight="1" x14ac:dyDescent="0.2">
      <c r="C21" s="159"/>
      <c r="D21" s="159"/>
      <c r="E21" s="160"/>
      <c r="F21" s="160"/>
      <c r="G21" s="160"/>
      <c r="H21" s="160"/>
      <c r="I21" s="163"/>
      <c r="J21" s="160"/>
      <c r="K21" s="160"/>
      <c r="L21" s="160"/>
      <c r="M21" s="160"/>
    </row>
    <row r="22" spans="1:13" ht="15.75" customHeight="1" x14ac:dyDescent="0.2">
      <c r="A22" s="157" t="s">
        <v>2164</v>
      </c>
      <c r="C22" s="159"/>
      <c r="D22" s="159"/>
      <c r="E22" s="160"/>
      <c r="F22" s="160"/>
      <c r="G22" s="160"/>
      <c r="H22" s="160"/>
      <c r="I22" s="163"/>
      <c r="J22" s="160"/>
      <c r="K22" s="160"/>
      <c r="L22" s="160"/>
      <c r="M22" s="160"/>
    </row>
    <row r="23" spans="1:13" ht="15.75" customHeight="1" x14ac:dyDescent="0.2">
      <c r="A23" s="109" t="s">
        <v>2165</v>
      </c>
      <c r="C23" s="160"/>
      <c r="D23" s="160"/>
      <c r="E23" s="160"/>
      <c r="F23" s="160"/>
      <c r="G23" s="160"/>
      <c r="H23" s="160"/>
      <c r="I23" s="163"/>
      <c r="J23" s="160"/>
      <c r="K23" s="160"/>
      <c r="L23" s="160"/>
      <c r="M23" s="160"/>
    </row>
    <row r="24" spans="1:13" ht="15.75" customHeight="1" x14ac:dyDescent="0.2">
      <c r="A24" s="109" t="s">
        <v>2166</v>
      </c>
    </row>
    <row r="25" spans="1:13" ht="15.75" customHeight="1" x14ac:dyDescent="0.2"/>
    <row r="26" spans="1:13" ht="15.75" customHeight="1" x14ac:dyDescent="0.2">
      <c r="A26" s="157" t="s">
        <v>2167</v>
      </c>
    </row>
    <row r="27" spans="1:13" ht="15.75" customHeight="1" x14ac:dyDescent="0.2">
      <c r="A27" s="109" t="s">
        <v>2168</v>
      </c>
    </row>
    <row r="28" spans="1:13" ht="15.75" customHeight="1" x14ac:dyDescent="0.2">
      <c r="A28" s="109" t="s">
        <v>2169</v>
      </c>
    </row>
    <row r="29" spans="1:13" ht="15.75" customHeight="1" x14ac:dyDescent="0.2"/>
    <row r="30" spans="1:13" ht="15.75" customHeight="1" x14ac:dyDescent="0.2">
      <c r="A30" s="157" t="s">
        <v>2170</v>
      </c>
    </row>
    <row r="31" spans="1:13" ht="15.75" customHeight="1" x14ac:dyDescent="0.2">
      <c r="A31" s="109" t="s">
        <v>2171</v>
      </c>
    </row>
    <row r="32" spans="1:13" ht="15.75" customHeight="1" x14ac:dyDescent="0.2">
      <c r="A32" s="109" t="s">
        <v>2172</v>
      </c>
    </row>
    <row r="33" spans="1:1" ht="15.75" customHeight="1" x14ac:dyDescent="0.2"/>
    <row r="34" spans="1:1" ht="15.75" customHeight="1" x14ac:dyDescent="0.2">
      <c r="A34" s="157" t="s">
        <v>2173</v>
      </c>
    </row>
    <row r="35" spans="1:1" ht="15.75" customHeight="1" x14ac:dyDescent="0.2">
      <c r="A35" s="109" t="s">
        <v>2174</v>
      </c>
    </row>
    <row r="36" spans="1:1" ht="15.75" customHeight="1" x14ac:dyDescent="0.2">
      <c r="A36" s="109" t="s">
        <v>2175</v>
      </c>
    </row>
    <row r="37" spans="1:1" ht="15.75" customHeight="1" x14ac:dyDescent="0.2"/>
    <row r="38" spans="1:1" ht="15.75" customHeight="1" x14ac:dyDescent="0.2">
      <c r="A38" s="157" t="s">
        <v>2176</v>
      </c>
    </row>
    <row r="39" spans="1:1" ht="15.75" customHeight="1" x14ac:dyDescent="0.2">
      <c r="A39" s="109" t="s">
        <v>2177</v>
      </c>
    </row>
    <row r="40" spans="1:1" ht="15.75" customHeight="1" x14ac:dyDescent="0.2">
      <c r="A40" s="109" t="s">
        <v>2178</v>
      </c>
    </row>
    <row r="41" spans="1:1" ht="15.75" customHeight="1" x14ac:dyDescent="0.2"/>
    <row r="42" spans="1:1" ht="15.75" customHeight="1" x14ac:dyDescent="0.2">
      <c r="A42" s="157" t="s">
        <v>2179</v>
      </c>
    </row>
    <row r="43" spans="1:1" ht="15.75" customHeight="1" x14ac:dyDescent="0.2">
      <c r="A43" s="109" t="s">
        <v>2180</v>
      </c>
    </row>
    <row r="44" spans="1:1" ht="15.75" customHeight="1" x14ac:dyDescent="0.2">
      <c r="A44" s="109" t="s">
        <v>2181</v>
      </c>
    </row>
    <row r="45" spans="1:1" ht="15.75" customHeight="1" x14ac:dyDescent="0.2">
      <c r="A45" s="109" t="s">
        <v>2182</v>
      </c>
    </row>
    <row r="46" spans="1:1" ht="15.75" customHeight="1" x14ac:dyDescent="0.2">
      <c r="A46" s="109" t="s">
        <v>2183</v>
      </c>
    </row>
    <row r="47" spans="1:1" ht="15.75" customHeight="1" x14ac:dyDescent="0.2">
      <c r="A47" s="109" t="s">
        <v>2141</v>
      </c>
    </row>
    <row r="48" spans="1:1" ht="15.75" customHeight="1" x14ac:dyDescent="0.2"/>
    <row r="49" spans="1:4" ht="15.75" customHeight="1" x14ac:dyDescent="0.2">
      <c r="A49" s="157"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7"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7" t="s">
        <v>2192</v>
      </c>
    </row>
    <row r="60" spans="1:4" ht="15.75" customHeight="1" x14ac:dyDescent="0.15">
      <c r="A60" t="s">
        <v>2252</v>
      </c>
      <c r="B60" s="6">
        <v>4</v>
      </c>
      <c r="C60" s="120"/>
      <c r="D60" s="120"/>
    </row>
    <row r="61" spans="1:4" ht="15.75" customHeight="1" x14ac:dyDescent="0.15">
      <c r="A61" t="s">
        <v>205</v>
      </c>
      <c r="B61" s="6">
        <v>5</v>
      </c>
      <c r="C61" s="120"/>
      <c r="D61" s="120"/>
    </row>
    <row r="62" spans="1:4" ht="15.75" customHeight="1" x14ac:dyDescent="0.15">
      <c r="A62" t="s">
        <v>835</v>
      </c>
      <c r="B62" s="6">
        <v>6</v>
      </c>
      <c r="C62" s="120"/>
      <c r="D62" s="120"/>
    </row>
    <row r="63" spans="1:4" ht="15.75" customHeight="1" x14ac:dyDescent="0.15">
      <c r="A63" t="s">
        <v>207</v>
      </c>
      <c r="B63" s="6">
        <v>7</v>
      </c>
      <c r="C63" s="120"/>
      <c r="D63" s="120"/>
    </row>
    <row r="64" spans="1:4" ht="15.75" customHeight="1" x14ac:dyDescent="0.15">
      <c r="A64" t="s">
        <v>836</v>
      </c>
      <c r="B64" s="6">
        <v>8</v>
      </c>
      <c r="C64" s="120"/>
      <c r="D64" s="120"/>
    </row>
    <row r="65" spans="1:4" ht="15.75" customHeight="1" x14ac:dyDescent="0.15">
      <c r="A65" t="s">
        <v>2251</v>
      </c>
      <c r="B65" s="6">
        <v>9</v>
      </c>
      <c r="C65" s="120"/>
      <c r="D65" s="120"/>
    </row>
    <row r="66" spans="1:4" ht="15.75" customHeight="1" x14ac:dyDescent="0.2">
      <c r="A66" t="s">
        <v>210</v>
      </c>
      <c r="B66">
        <v>10</v>
      </c>
      <c r="C66" s="120"/>
      <c r="D66" s="120"/>
    </row>
    <row r="67" spans="1:4" ht="15.75" customHeight="1" x14ac:dyDescent="0.2">
      <c r="A67" t="s">
        <v>2193</v>
      </c>
      <c r="B67">
        <v>11</v>
      </c>
    </row>
    <row r="68" spans="1:4" ht="15.75" customHeight="1" x14ac:dyDescent="0.2">
      <c r="A68" s="109">
        <v>0</v>
      </c>
    </row>
    <row r="69" spans="1:4" ht="15.75" customHeight="1" x14ac:dyDescent="0.2">
      <c r="A69" s="109">
        <v>5</v>
      </c>
    </row>
    <row r="70" spans="1:4" ht="15.75" customHeight="1" x14ac:dyDescent="0.2">
      <c r="A70" s="109">
        <v>10</v>
      </c>
    </row>
    <row r="71" spans="1:4" ht="15.75" customHeight="1" x14ac:dyDescent="0.2">
      <c r="A71" s="109">
        <v>15</v>
      </c>
    </row>
    <row r="72" spans="1:4" ht="15.75" customHeight="1" x14ac:dyDescent="0.2">
      <c r="A72" s="109">
        <v>20</v>
      </c>
    </row>
    <row r="73" spans="1:4" ht="15.75" customHeight="1" x14ac:dyDescent="0.2">
      <c r="A73" s="109">
        <v>25</v>
      </c>
    </row>
    <row r="74" spans="1:4" ht="15.75" customHeight="1" x14ac:dyDescent="0.2">
      <c r="A74" s="109">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2" t="s">
        <v>2194</v>
      </c>
      <c r="B1" s="220"/>
      <c r="C1" s="218"/>
      <c r="D1" s="170"/>
      <c r="E1" s="170"/>
      <c r="F1" s="170"/>
      <c r="G1" s="170"/>
      <c r="H1" s="170"/>
      <c r="I1" s="14"/>
      <c r="J1" s="6"/>
      <c r="K1" s="6"/>
      <c r="L1" s="6"/>
      <c r="M1" s="6"/>
      <c r="N1" s="6"/>
      <c r="O1" s="6"/>
      <c r="P1" s="6"/>
      <c r="Q1" s="6"/>
      <c r="R1" s="6"/>
      <c r="S1" s="6"/>
      <c r="T1" s="6"/>
      <c r="U1" s="6"/>
      <c r="V1" s="6"/>
      <c r="W1" s="6"/>
    </row>
    <row r="2" spans="1:23" ht="25.5" customHeight="1" x14ac:dyDescent="0.15">
      <c r="A2" s="229" t="s">
        <v>29</v>
      </c>
      <c r="B2" s="220"/>
      <c r="C2" s="218"/>
      <c r="D2" s="171"/>
      <c r="E2" s="171"/>
      <c r="F2" s="171"/>
      <c r="G2" s="171"/>
      <c r="H2" s="171"/>
      <c r="I2" s="14"/>
      <c r="J2" s="6"/>
      <c r="K2" s="6"/>
      <c r="L2" s="6"/>
      <c r="M2" s="6"/>
      <c r="N2" s="6"/>
      <c r="O2" s="6"/>
      <c r="P2" s="6"/>
      <c r="Q2" s="6"/>
      <c r="R2" s="6"/>
      <c r="S2" s="6"/>
      <c r="T2" s="6"/>
      <c r="U2" s="6"/>
      <c r="V2" s="6"/>
      <c r="W2" s="6"/>
    </row>
    <row r="3" spans="1:23" ht="24" customHeight="1" x14ac:dyDescent="0.2">
      <c r="A3" s="172" t="s">
        <v>2195</v>
      </c>
      <c r="B3" s="172" t="s">
        <v>31</v>
      </c>
      <c r="C3" s="172" t="s">
        <v>2196</v>
      </c>
      <c r="D3" s="55"/>
      <c r="E3" s="55"/>
      <c r="F3" s="55"/>
      <c r="G3" s="55"/>
      <c r="H3" s="55"/>
      <c r="I3" s="55"/>
      <c r="J3" s="55"/>
      <c r="K3" s="55"/>
      <c r="L3" s="55"/>
      <c r="M3" s="55"/>
      <c r="N3" s="55"/>
      <c r="O3" s="55"/>
      <c r="P3" s="55"/>
      <c r="Q3" s="55"/>
      <c r="R3" s="55"/>
      <c r="S3" s="55"/>
      <c r="T3" s="55"/>
      <c r="U3" s="55"/>
      <c r="V3" s="55"/>
      <c r="W3" s="55"/>
    </row>
    <row r="4" spans="1:23" ht="36" customHeight="1" x14ac:dyDescent="0.2">
      <c r="A4" s="173" t="s">
        <v>2197</v>
      </c>
      <c r="B4" s="174">
        <v>42586</v>
      </c>
      <c r="C4" s="173" t="s">
        <v>2198</v>
      </c>
    </row>
    <row r="5" spans="1:23" ht="36" customHeight="1" x14ac:dyDescent="0.2">
      <c r="A5" s="173" t="s">
        <v>2199</v>
      </c>
      <c r="B5" s="174">
        <v>42596</v>
      </c>
      <c r="C5" s="173" t="s">
        <v>2200</v>
      </c>
    </row>
    <row r="6" spans="1:23" ht="36" customHeight="1" x14ac:dyDescent="0.2">
      <c r="A6" s="173" t="s">
        <v>2201</v>
      </c>
      <c r="B6" s="174">
        <v>42597</v>
      </c>
      <c r="C6" s="173" t="s">
        <v>2202</v>
      </c>
    </row>
    <row r="7" spans="1:23" ht="36" customHeight="1" x14ac:dyDescent="0.2">
      <c r="A7" s="173" t="s">
        <v>2203</v>
      </c>
      <c r="B7" s="174">
        <v>42598</v>
      </c>
      <c r="C7" s="173" t="s">
        <v>2204</v>
      </c>
    </row>
    <row r="8" spans="1:23" ht="36" customHeight="1" x14ac:dyDescent="0.2">
      <c r="A8" s="173" t="s">
        <v>2205</v>
      </c>
      <c r="B8" s="174">
        <v>42606</v>
      </c>
      <c r="C8" s="173" t="s">
        <v>2206</v>
      </c>
    </row>
    <row r="9" spans="1:23" ht="36" customHeight="1" x14ac:dyDescent="0.2">
      <c r="A9" s="173" t="s">
        <v>2207</v>
      </c>
      <c r="B9" s="174">
        <v>42607</v>
      </c>
      <c r="C9" s="173" t="s">
        <v>2208</v>
      </c>
    </row>
    <row r="10" spans="1:23" ht="36" customHeight="1" x14ac:dyDescent="0.2">
      <c r="A10" s="173" t="s">
        <v>2209</v>
      </c>
      <c r="B10" s="174">
        <v>42608</v>
      </c>
      <c r="C10" s="173" t="s">
        <v>2210</v>
      </c>
    </row>
    <row r="11" spans="1:23" ht="36" customHeight="1" x14ac:dyDescent="0.2">
      <c r="A11" s="173" t="s">
        <v>2211</v>
      </c>
      <c r="B11" s="174">
        <v>42608</v>
      </c>
      <c r="C11" s="173" t="s">
        <v>2212</v>
      </c>
    </row>
    <row r="12" spans="1:23" ht="36" customHeight="1" x14ac:dyDescent="0.2">
      <c r="A12" s="173" t="s">
        <v>2213</v>
      </c>
      <c r="B12" s="174">
        <v>42634</v>
      </c>
      <c r="C12" s="173" t="s">
        <v>2214</v>
      </c>
    </row>
    <row r="13" spans="1:23" ht="36" customHeight="1" x14ac:dyDescent="0.2">
      <c r="A13" s="173" t="s">
        <v>2215</v>
      </c>
      <c r="B13" s="174">
        <v>42636</v>
      </c>
      <c r="C13" s="173" t="s">
        <v>2216</v>
      </c>
    </row>
    <row r="14" spans="1:23" ht="36" customHeight="1" x14ac:dyDescent="0.2">
      <c r="A14" s="173" t="s">
        <v>2217</v>
      </c>
      <c r="B14" s="174">
        <v>42639</v>
      </c>
      <c r="C14" s="173" t="s">
        <v>2218</v>
      </c>
    </row>
    <row r="15" spans="1:23" ht="36" customHeight="1" x14ac:dyDescent="0.2">
      <c r="A15" s="173" t="s">
        <v>2219</v>
      </c>
      <c r="B15" s="174">
        <v>42649</v>
      </c>
      <c r="C15" s="173" t="s">
        <v>2220</v>
      </c>
    </row>
    <row r="16" spans="1:23" ht="36" customHeight="1" x14ac:dyDescent="0.2">
      <c r="A16" s="173" t="s">
        <v>2221</v>
      </c>
      <c r="B16" s="174">
        <v>42660</v>
      </c>
      <c r="C16" s="173" t="s">
        <v>2222</v>
      </c>
    </row>
    <row r="17" spans="1:3" ht="36" customHeight="1" x14ac:dyDescent="0.2">
      <c r="A17" s="173" t="s">
        <v>2223</v>
      </c>
      <c r="B17" s="174">
        <v>42690</v>
      </c>
      <c r="C17" s="173" t="s">
        <v>2224</v>
      </c>
    </row>
    <row r="18" spans="1:3" ht="36" customHeight="1" x14ac:dyDescent="0.2">
      <c r="A18" s="173" t="s">
        <v>2225</v>
      </c>
      <c r="B18" s="174">
        <v>42695</v>
      </c>
      <c r="C18" s="173" t="s">
        <v>2226</v>
      </c>
    </row>
    <row r="19" spans="1:3" ht="36" customHeight="1" x14ac:dyDescent="0.2">
      <c r="A19" s="173" t="s">
        <v>2227</v>
      </c>
      <c r="B19" s="174">
        <v>42697</v>
      </c>
      <c r="C19" s="173" t="s">
        <v>2228</v>
      </c>
    </row>
    <row r="20" spans="1:3" ht="36" customHeight="1" x14ac:dyDescent="0.2">
      <c r="A20" s="173" t="s">
        <v>2229</v>
      </c>
      <c r="B20" s="174">
        <v>43032</v>
      </c>
      <c r="C20" s="173" t="s">
        <v>2230</v>
      </c>
    </row>
    <row r="21" spans="1:3" ht="36" customHeight="1" x14ac:dyDescent="0.2">
      <c r="A21" s="173" t="s">
        <v>2231</v>
      </c>
      <c r="B21" s="174">
        <v>43314</v>
      </c>
      <c r="C21" s="173" t="s">
        <v>2232</v>
      </c>
    </row>
    <row r="22" spans="1:3" ht="36" customHeight="1" x14ac:dyDescent="0.2">
      <c r="A22" s="173" t="s">
        <v>2233</v>
      </c>
      <c r="B22" s="174">
        <v>43315</v>
      </c>
      <c r="C22" s="173" t="s">
        <v>2234</v>
      </c>
    </row>
    <row r="23" spans="1:3" ht="36" customHeight="1" x14ac:dyDescent="0.2">
      <c r="A23" s="173" t="s">
        <v>2235</v>
      </c>
      <c r="B23" s="174">
        <v>43386</v>
      </c>
      <c r="C23" s="173" t="s">
        <v>2236</v>
      </c>
    </row>
    <row r="24" spans="1:3" ht="36" customHeight="1" x14ac:dyDescent="0.2">
      <c r="A24" s="173" t="s">
        <v>2237</v>
      </c>
      <c r="B24" s="174">
        <v>43405</v>
      </c>
      <c r="C24" s="173" t="s">
        <v>2238</v>
      </c>
    </row>
    <row r="25" spans="1:3" ht="36" customHeight="1" x14ac:dyDescent="0.2">
      <c r="A25" s="173" t="s">
        <v>2239</v>
      </c>
      <c r="B25" s="174">
        <v>43490</v>
      </c>
      <c r="C25" s="173" t="s">
        <v>2240</v>
      </c>
    </row>
    <row r="26" spans="1:3" ht="53.25" customHeight="1" x14ac:dyDescent="0.2">
      <c r="A26" s="173" t="s">
        <v>2241</v>
      </c>
      <c r="B26" s="174">
        <v>43543</v>
      </c>
      <c r="C26" s="173" t="s">
        <v>2242</v>
      </c>
    </row>
    <row r="27" spans="1:3" ht="36" customHeight="1" x14ac:dyDescent="0.2">
      <c r="A27" s="173" t="s">
        <v>2243</v>
      </c>
      <c r="B27" s="174">
        <v>43593</v>
      </c>
      <c r="C27" s="173" t="s">
        <v>2244</v>
      </c>
    </row>
    <row r="28" spans="1:3" ht="36" customHeight="1" x14ac:dyDescent="0.2">
      <c r="A28" s="173" t="s">
        <v>2245</v>
      </c>
      <c r="B28" s="174">
        <v>43742</v>
      </c>
      <c r="C28" s="173" t="s">
        <v>2246</v>
      </c>
    </row>
    <row r="29" spans="1:3" ht="36" customHeight="1" x14ac:dyDescent="0.2">
      <c r="A29" s="173" t="s">
        <v>2247</v>
      </c>
      <c r="B29" s="174">
        <v>43776</v>
      </c>
      <c r="C29" s="173" t="s">
        <v>2248</v>
      </c>
    </row>
    <row r="30" spans="1:3" ht="36" customHeight="1" x14ac:dyDescent="0.2">
      <c r="A30" s="173" t="s">
        <v>2249</v>
      </c>
      <c r="B30" s="174">
        <v>44489</v>
      </c>
      <c r="C30" s="173" t="s">
        <v>2236</v>
      </c>
    </row>
    <row r="31" spans="1:3" ht="36" customHeight="1" x14ac:dyDescent="0.2">
      <c r="A31" s="173"/>
      <c r="B31" s="175"/>
      <c r="C31" s="173"/>
    </row>
    <row r="32" spans="1:3" ht="36" customHeight="1" x14ac:dyDescent="0.2">
      <c r="A32" s="173"/>
      <c r="B32" s="175"/>
      <c r="C32" s="173"/>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B41" s="176"/>
    </row>
    <row r="42" spans="1:3" ht="15.75" customHeight="1" x14ac:dyDescent="0.2">
      <c r="B42" s="176"/>
    </row>
    <row r="43" spans="1:3" ht="15.75" customHeight="1" x14ac:dyDescent="0.2">
      <c r="B43" s="176"/>
    </row>
    <row r="44" spans="1:3" ht="15.75" customHeight="1" x14ac:dyDescent="0.2">
      <c r="B44" s="176"/>
    </row>
    <row r="45" spans="1:3" ht="15.75" customHeight="1" x14ac:dyDescent="0.2">
      <c r="B45" s="176"/>
    </row>
    <row r="46" spans="1:3" ht="15.75" customHeight="1" x14ac:dyDescent="0.2">
      <c r="B46" s="176"/>
    </row>
    <row r="47" spans="1:3" ht="15.75" customHeight="1" x14ac:dyDescent="0.2">
      <c r="B47" s="176"/>
    </row>
    <row r="48" spans="1:3" ht="15.75" customHeight="1" x14ac:dyDescent="0.2">
      <c r="B48" s="176"/>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3" t="s">
        <v>1</v>
      </c>
      <c r="B1" s="218"/>
    </row>
    <row r="2" spans="1:22" ht="25.5" customHeight="1" x14ac:dyDescent="0.15">
      <c r="A2" s="224"/>
      <c r="B2" s="218"/>
      <c r="C2" s="5"/>
      <c r="D2" s="5"/>
      <c r="E2" s="5"/>
      <c r="F2" s="6"/>
      <c r="G2" s="6"/>
      <c r="H2" s="6"/>
      <c r="I2" s="6"/>
      <c r="J2" s="6"/>
      <c r="K2" s="6"/>
      <c r="L2" s="6"/>
      <c r="M2" s="6"/>
      <c r="N2" s="6"/>
      <c r="O2" s="6"/>
      <c r="P2" s="6"/>
      <c r="Q2" s="6"/>
      <c r="R2" s="6"/>
      <c r="S2" s="6"/>
      <c r="T2" s="6"/>
      <c r="U2" s="6"/>
      <c r="V2" s="6"/>
    </row>
    <row r="3" spans="1:22" ht="24" customHeight="1" x14ac:dyDescent="0.2">
      <c r="A3" s="225" t="s">
        <v>2</v>
      </c>
      <c r="B3" s="218"/>
      <c r="C3" s="7"/>
      <c r="D3" s="7"/>
      <c r="E3" s="7"/>
      <c r="F3" s="7"/>
      <c r="G3" s="7"/>
      <c r="H3" s="7"/>
      <c r="I3" s="7"/>
      <c r="J3" s="7"/>
      <c r="K3" s="7"/>
      <c r="L3" s="7"/>
      <c r="M3" s="7"/>
      <c r="N3" s="7"/>
      <c r="O3" s="7"/>
      <c r="P3" s="7"/>
      <c r="Q3" s="7"/>
      <c r="R3" s="7"/>
      <c r="S3" s="7"/>
      <c r="T3" s="7"/>
      <c r="U3" s="7"/>
      <c r="V3" s="7"/>
    </row>
    <row r="4" spans="1:22" ht="72" customHeight="1" x14ac:dyDescent="0.2">
      <c r="A4" s="222" t="s">
        <v>3</v>
      </c>
      <c r="B4" s="218"/>
    </row>
    <row r="5" spans="1:22" ht="24" customHeight="1" x14ac:dyDescent="0.2">
      <c r="A5" s="225" t="s">
        <v>4</v>
      </c>
      <c r="B5" s="218"/>
      <c r="C5" s="7"/>
      <c r="D5" s="7"/>
      <c r="E5" s="7"/>
      <c r="F5" s="7"/>
      <c r="G5" s="7"/>
      <c r="H5" s="7"/>
      <c r="I5" s="7"/>
      <c r="J5" s="7"/>
      <c r="K5" s="7"/>
      <c r="L5" s="7"/>
      <c r="M5" s="7"/>
      <c r="N5" s="7"/>
      <c r="O5" s="7"/>
      <c r="P5" s="7"/>
      <c r="Q5" s="7"/>
      <c r="R5" s="7"/>
      <c r="S5" s="7"/>
      <c r="T5" s="7"/>
      <c r="U5" s="7"/>
      <c r="V5" s="7"/>
    </row>
    <row r="6" spans="1:22" ht="84" customHeight="1" x14ac:dyDescent="0.2">
      <c r="A6" s="222" t="s">
        <v>5</v>
      </c>
      <c r="B6" s="218"/>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2" t="s">
        <v>14</v>
      </c>
      <c r="B11" s="218"/>
    </row>
    <row r="12" spans="1:22" ht="123.75" customHeight="1" x14ac:dyDescent="0.2">
      <c r="A12" s="226" t="s">
        <v>15</v>
      </c>
      <c r="B12" s="218"/>
    </row>
    <row r="13" spans="1:22" ht="24" customHeight="1" x14ac:dyDescent="0.2">
      <c r="A13" s="227" t="s">
        <v>16</v>
      </c>
      <c r="B13" s="218"/>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5" t="s">
        <v>23</v>
      </c>
      <c r="B17" s="218"/>
      <c r="C17" s="7"/>
      <c r="D17" s="7"/>
      <c r="E17" s="7"/>
      <c r="F17" s="7"/>
      <c r="G17" s="7"/>
      <c r="H17" s="7"/>
      <c r="I17" s="7"/>
      <c r="J17" s="7"/>
      <c r="K17" s="7"/>
      <c r="L17" s="7"/>
      <c r="M17" s="7"/>
      <c r="N17" s="7"/>
      <c r="O17" s="7"/>
      <c r="P17" s="7"/>
      <c r="Q17" s="7"/>
      <c r="R17" s="7"/>
      <c r="S17" s="7"/>
      <c r="T17" s="7"/>
      <c r="U17" s="7"/>
      <c r="V17" s="7"/>
    </row>
    <row r="18" spans="1:22" ht="54" customHeight="1" x14ac:dyDescent="0.2">
      <c r="A18" s="222" t="s">
        <v>24</v>
      </c>
      <c r="B18" s="218"/>
    </row>
    <row r="19" spans="1:22" ht="36" customHeight="1" x14ac:dyDescent="0.2">
      <c r="A19" s="217" t="s">
        <v>25</v>
      </c>
      <c r="B19" s="218"/>
    </row>
    <row r="20" spans="1:22" ht="46.5" customHeight="1" x14ac:dyDescent="0.2">
      <c r="A20" s="219"/>
      <c r="B20" s="220"/>
    </row>
    <row r="21" spans="1:22" ht="36" customHeight="1" x14ac:dyDescent="0.2">
      <c r="A21" s="221" t="s">
        <v>26</v>
      </c>
      <c r="B21" s="218"/>
      <c r="C21" s="7"/>
      <c r="D21" s="7"/>
      <c r="E21" s="7"/>
      <c r="F21" s="7"/>
      <c r="G21" s="7"/>
      <c r="H21" s="7"/>
      <c r="I21" s="7"/>
      <c r="J21" s="7"/>
      <c r="K21" s="7"/>
      <c r="L21" s="7"/>
      <c r="M21" s="7"/>
      <c r="N21" s="7"/>
      <c r="O21" s="7"/>
      <c r="P21" s="7"/>
      <c r="Q21" s="7"/>
      <c r="R21" s="7"/>
      <c r="S21" s="7"/>
      <c r="T21" s="7"/>
      <c r="U21" s="7"/>
      <c r="V21" s="7"/>
    </row>
    <row r="22" spans="1:22" ht="135.75" customHeight="1" x14ac:dyDescent="0.2">
      <c r="A22" s="222" t="s">
        <v>27</v>
      </c>
      <c r="B22" s="218"/>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30" workbookViewId="0">
      <selection activeCell="B30" sqref="B30"/>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28" t="s">
        <v>28</v>
      </c>
      <c r="B1" s="220"/>
      <c r="C1" s="220"/>
      <c r="D1" s="220"/>
      <c r="E1" s="13" t="s">
        <v>2253</v>
      </c>
      <c r="F1" s="14"/>
      <c r="G1" s="6"/>
      <c r="H1" s="6"/>
      <c r="I1" s="6"/>
      <c r="J1" s="6"/>
      <c r="K1" s="6"/>
      <c r="L1" s="6"/>
      <c r="M1" s="6"/>
      <c r="N1" s="6"/>
      <c r="O1" s="6"/>
      <c r="P1" s="6"/>
      <c r="Q1" s="6"/>
      <c r="R1" s="6"/>
      <c r="S1" s="6"/>
      <c r="T1" s="6"/>
      <c r="U1" s="6"/>
      <c r="V1" s="6"/>
      <c r="W1" s="6"/>
      <c r="X1" s="6"/>
      <c r="Y1" s="6"/>
      <c r="Z1" s="6"/>
    </row>
    <row r="2" spans="1:26" ht="25.5" customHeight="1" x14ac:dyDescent="0.15">
      <c r="A2" s="229" t="s">
        <v>29</v>
      </c>
      <c r="B2" s="220"/>
      <c r="C2" s="220"/>
      <c r="D2" s="220"/>
      <c r="E2" s="218"/>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30" t="s">
        <v>2312</v>
      </c>
      <c r="D3" s="220"/>
      <c r="E3" s="218"/>
      <c r="F3" s="14"/>
      <c r="G3" s="6"/>
      <c r="H3" s="6"/>
      <c r="I3" s="6"/>
      <c r="J3" s="6"/>
      <c r="K3" s="6"/>
      <c r="L3" s="6"/>
      <c r="M3" s="6"/>
      <c r="N3" s="6"/>
      <c r="O3" s="6"/>
      <c r="P3" s="6"/>
      <c r="Q3" s="6"/>
      <c r="R3" s="6"/>
      <c r="S3" s="6"/>
      <c r="T3" s="6"/>
      <c r="U3" s="6"/>
      <c r="V3" s="6"/>
      <c r="W3" s="6"/>
      <c r="X3" s="6"/>
      <c r="Y3" s="6"/>
      <c r="Z3" s="6"/>
    </row>
    <row r="4" spans="1:26" ht="36" customHeight="1" x14ac:dyDescent="0.15">
      <c r="A4" s="231" t="s">
        <v>6</v>
      </c>
      <c r="B4" s="220"/>
      <c r="C4" s="220"/>
      <c r="D4" s="220"/>
      <c r="E4" s="218"/>
      <c r="F4" s="14"/>
      <c r="G4" s="6"/>
      <c r="H4" s="6"/>
      <c r="I4" s="6"/>
      <c r="J4" s="6"/>
      <c r="K4" s="6"/>
      <c r="L4" s="6"/>
      <c r="M4" s="6"/>
      <c r="N4" s="6"/>
      <c r="O4" s="6"/>
      <c r="P4" s="6"/>
      <c r="Q4" s="6"/>
      <c r="R4" s="6"/>
      <c r="S4" s="6"/>
      <c r="T4" s="6"/>
      <c r="U4" s="6"/>
      <c r="V4" s="6"/>
      <c r="W4" s="6"/>
      <c r="X4" s="6"/>
      <c r="Y4" s="6"/>
      <c r="Z4" s="6"/>
    </row>
    <row r="5" spans="1:26" ht="72" customHeight="1" x14ac:dyDescent="0.15">
      <c r="A5" s="232" t="s">
        <v>32</v>
      </c>
      <c r="B5" s="220"/>
      <c r="C5" s="220"/>
      <c r="D5" s="220"/>
      <c r="E5" s="218"/>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3" t="s">
        <v>2290</v>
      </c>
      <c r="D6" s="234" t="s">
        <v>2290</v>
      </c>
      <c r="E6" s="233"/>
      <c r="F6" s="14"/>
      <c r="G6" s="6"/>
      <c r="H6" s="6"/>
      <c r="I6" s="6"/>
      <c r="J6" s="6"/>
      <c r="K6" s="6"/>
      <c r="L6" s="6"/>
      <c r="M6" s="6"/>
      <c r="N6" s="6"/>
      <c r="O6" s="6"/>
      <c r="P6" s="6"/>
      <c r="Q6" s="6"/>
      <c r="R6" s="6"/>
      <c r="S6" s="6"/>
      <c r="T6" s="6"/>
      <c r="U6" s="6"/>
      <c r="V6" s="6"/>
      <c r="W6" s="6"/>
      <c r="X6" s="6"/>
      <c r="Y6" s="6"/>
      <c r="Z6" s="6"/>
    </row>
    <row r="7" spans="1:26" ht="21.75" customHeight="1" x14ac:dyDescent="0.15">
      <c r="A7" s="16" t="s">
        <v>35</v>
      </c>
      <c r="B7" s="17" t="s">
        <v>36</v>
      </c>
      <c r="C7" s="233" t="s">
        <v>2294</v>
      </c>
      <c r="D7" s="234" t="s">
        <v>2317</v>
      </c>
      <c r="E7" s="233"/>
      <c r="F7" s="14"/>
      <c r="G7" s="6"/>
      <c r="H7" s="6"/>
      <c r="I7" s="6"/>
      <c r="J7" s="6"/>
      <c r="K7" s="6"/>
      <c r="L7" s="6"/>
      <c r="M7" s="6"/>
      <c r="N7" s="6"/>
      <c r="O7" s="6"/>
      <c r="P7" s="6"/>
      <c r="Q7" s="6"/>
      <c r="R7" s="6"/>
      <c r="S7" s="6"/>
      <c r="T7" s="6"/>
      <c r="U7" s="6"/>
      <c r="V7" s="6"/>
      <c r="W7" s="6"/>
      <c r="X7" s="6"/>
      <c r="Y7" s="6"/>
      <c r="Z7" s="6"/>
    </row>
    <row r="8" spans="1:26" ht="21.75" customHeight="1" x14ac:dyDescent="0.15">
      <c r="A8" s="16" t="s">
        <v>37</v>
      </c>
      <c r="B8" s="17" t="s">
        <v>38</v>
      </c>
      <c r="C8" s="233" t="s">
        <v>2301</v>
      </c>
      <c r="D8" s="234"/>
      <c r="E8" s="233"/>
      <c r="F8" s="14"/>
      <c r="G8" s="6"/>
      <c r="H8" s="6"/>
      <c r="I8" s="6"/>
      <c r="J8" s="6"/>
      <c r="K8" s="6"/>
      <c r="L8" s="6"/>
      <c r="M8" s="6"/>
      <c r="N8" s="6"/>
      <c r="O8" s="6"/>
      <c r="P8" s="6"/>
      <c r="Q8" s="6"/>
      <c r="R8" s="6"/>
      <c r="S8" s="6"/>
      <c r="T8" s="6"/>
      <c r="U8" s="6"/>
      <c r="V8" s="6"/>
      <c r="W8" s="6"/>
      <c r="X8" s="6"/>
      <c r="Y8" s="6"/>
      <c r="Z8" s="6"/>
    </row>
    <row r="9" spans="1:26" ht="21.75" customHeight="1" x14ac:dyDescent="0.15">
      <c r="A9" s="16" t="s">
        <v>39</v>
      </c>
      <c r="B9" s="17" t="s">
        <v>40</v>
      </c>
      <c r="C9" s="235" t="s">
        <v>2308</v>
      </c>
      <c r="D9" s="234" t="s">
        <v>2308</v>
      </c>
      <c r="E9" s="233"/>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5" t="s">
        <v>2318</v>
      </c>
      <c r="D10" s="234" t="s">
        <v>2318</v>
      </c>
      <c r="E10" s="233"/>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43</v>
      </c>
      <c r="B11" s="17" t="s">
        <v>44</v>
      </c>
      <c r="C11" s="233" t="s">
        <v>2319</v>
      </c>
      <c r="D11" s="234" t="s">
        <v>2320</v>
      </c>
      <c r="E11" s="233"/>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33" t="s">
        <v>2321</v>
      </c>
      <c r="D12" s="236"/>
      <c r="E12" s="233"/>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5" t="s">
        <v>2264</v>
      </c>
      <c r="D13" s="234" t="s">
        <v>2320</v>
      </c>
      <c r="E13" s="233"/>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49</v>
      </c>
      <c r="B14" s="17" t="s">
        <v>50</v>
      </c>
      <c r="C14" s="233" t="s">
        <v>2322</v>
      </c>
      <c r="D14" s="236" t="s">
        <v>2323</v>
      </c>
      <c r="E14" s="233"/>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51</v>
      </c>
      <c r="B15" s="16" t="s">
        <v>52</v>
      </c>
      <c r="C15" s="233" t="s">
        <v>2324</v>
      </c>
      <c r="D15" s="234" t="s">
        <v>2325</v>
      </c>
      <c r="E15" s="233"/>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33" t="s">
        <v>2326</v>
      </c>
      <c r="D16" s="236"/>
      <c r="E16" s="233"/>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5" t="s">
        <v>2265</v>
      </c>
      <c r="D17" s="234"/>
      <c r="E17" s="233"/>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57</v>
      </c>
      <c r="B18" s="16" t="s">
        <v>58</v>
      </c>
      <c r="C18" s="237" t="s">
        <v>2327</v>
      </c>
      <c r="D18" s="238" t="s">
        <v>2266</v>
      </c>
      <c r="E18" s="218"/>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59</v>
      </c>
      <c r="B19" s="16" t="s">
        <v>19</v>
      </c>
      <c r="C19" s="237" t="s">
        <v>2267</v>
      </c>
      <c r="D19" s="238" t="s">
        <v>2267</v>
      </c>
      <c r="E19" s="218"/>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60</v>
      </c>
      <c r="B20" s="16" t="s">
        <v>21</v>
      </c>
      <c r="C20" s="237" t="s">
        <v>2268</v>
      </c>
      <c r="D20" s="238" t="s">
        <v>2268</v>
      </c>
      <c r="E20" s="218"/>
      <c r="F20" s="6"/>
      <c r="G20" s="6"/>
      <c r="H20" s="6"/>
      <c r="I20" s="6"/>
      <c r="J20" s="6"/>
      <c r="K20" s="6"/>
      <c r="L20" s="6"/>
      <c r="M20" s="6"/>
      <c r="N20" s="6"/>
      <c r="O20" s="6"/>
      <c r="P20" s="6"/>
      <c r="Q20" s="6"/>
      <c r="R20" s="6"/>
      <c r="S20" s="6"/>
      <c r="T20" s="6"/>
      <c r="U20" s="6"/>
      <c r="V20" s="6"/>
      <c r="W20" s="6"/>
      <c r="X20" s="6"/>
      <c r="Y20" s="6"/>
      <c r="Z20" s="6"/>
    </row>
    <row r="21" spans="1:26" ht="36" customHeight="1" x14ac:dyDescent="0.15">
      <c r="A21" s="231" t="s">
        <v>61</v>
      </c>
      <c r="B21" s="220"/>
      <c r="C21" s="220"/>
      <c r="D21" s="220"/>
      <c r="E21" s="218"/>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2" t="s">
        <v>62</v>
      </c>
      <c r="B22" s="220"/>
      <c r="C22" s="220"/>
      <c r="D22" s="220"/>
      <c r="E22" s="218"/>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1" t="s">
        <v>10</v>
      </c>
      <c r="B23" s="218"/>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39" t="s">
        <v>2328</v>
      </c>
      <c r="D24" s="240" t="s">
        <v>2269</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39" t="s">
        <v>2331</v>
      </c>
      <c r="D25" s="240" t="s">
        <v>2270</v>
      </c>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10" t="s">
        <v>234</v>
      </c>
      <c r="D26" s="212" t="s">
        <v>2271</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10" t="s">
        <v>234</v>
      </c>
      <c r="D27" s="214" t="s">
        <v>2316</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10" t="s">
        <v>258</v>
      </c>
      <c r="D28" s="24"/>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10" t="s">
        <v>258</v>
      </c>
      <c r="D29" s="24"/>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39" t="s">
        <v>2334</v>
      </c>
      <c r="D30" s="240" t="s">
        <v>2272</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1" t="s">
        <v>8</v>
      </c>
      <c r="B31" s="218"/>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10" t="s">
        <v>258</v>
      </c>
      <c r="D32" s="212" t="s">
        <v>2273</v>
      </c>
      <c r="E32" s="21" t="str">
        <f>IF((C32=""),VLOOKUP(A32,Questions!$B$18:$G$109,4,FALSE),IF(C32="Yes",VLOOKUP(A32,Questions!$B$18:$G$109,6,FALSE),IF(C32="No",VLOOKUP(A32,Questions!$B$18:$G$109,5,FALSE),"N/A")))</f>
        <v>Describe any plans to undergo a SSAE 18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10" t="s">
        <v>234</v>
      </c>
      <c r="D33" s="212" t="s">
        <v>2274</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10" t="s">
        <v>234</v>
      </c>
      <c r="D34" s="213" t="s">
        <v>2275</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10" t="s">
        <v>234</v>
      </c>
      <c r="D35" s="213" t="s">
        <v>2333</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10" t="s">
        <v>234</v>
      </c>
      <c r="D36" s="213" t="s">
        <v>2276</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10" t="s">
        <v>234</v>
      </c>
      <c r="D37" s="212" t="s">
        <v>2277</v>
      </c>
      <c r="E37" s="21" t="str">
        <f>IF((C37=""),VLOOKUP(A37,Questions!$B$18:$G$109,4,FALSE),IF(C37="Yes",VLOOKUP(A37,Questions!$B$18:$G$109,6,FALSE),IF(C37="No",VLOOKUP(A37,Questions!$B$18:$G$109,5,FALSE),"N/A")))</f>
        <v>Provide your diagrams (or a valid link to it) upon submission.</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10" t="s">
        <v>234</v>
      </c>
      <c r="D38" s="212" t="s">
        <v>2278</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10" t="s">
        <v>234</v>
      </c>
      <c r="D39" s="212" t="s">
        <v>2279</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10"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10"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10" t="s">
        <v>234</v>
      </c>
      <c r="D42" s="212" t="s">
        <v>2280</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10" t="s">
        <v>258</v>
      </c>
      <c r="D43" s="212" t="s">
        <v>2281</v>
      </c>
      <c r="E43" s="21" t="str">
        <f>IF((C43=""),VLOOKUP(A43,Questions!$B$18:$G$109,4,FALSE),IF(C43="Yes",VLOOKUP(A43,Questions!$B$18:$G$109,6,FALSE),IF(C43="No",VLOOKUP(A43,Questions!$B$18:$G$109,5,FALSE),"N/A")))</f>
        <v>Please state your plans (when and by whom) to complete a VPAT.</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10" t="s">
        <v>258</v>
      </c>
      <c r="D44" s="26"/>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1" t="s">
        <v>87</v>
      </c>
      <c r="B45" s="218"/>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10" t="s">
        <v>258</v>
      </c>
      <c r="D46" s="24"/>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10" t="s">
        <v>234</v>
      </c>
      <c r="D47" s="212" t="s">
        <v>2282</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10" t="s">
        <v>258</v>
      </c>
      <c r="D48" s="214" t="s">
        <v>2315</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10" t="s">
        <v>258</v>
      </c>
      <c r="D49" s="212" t="s">
        <v>2330</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10" t="s">
        <v>234</v>
      </c>
      <c r="D50" s="212" t="s">
        <v>2283</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10" t="s">
        <v>234</v>
      </c>
      <c r="D51" s="212" t="s">
        <v>2284</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10" t="s">
        <v>234</v>
      </c>
      <c r="D52" s="212" t="s">
        <v>2285</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10" t="s">
        <v>258</v>
      </c>
      <c r="D53" s="24"/>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10"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1" t="s">
        <v>97</v>
      </c>
      <c r="B55" s="218"/>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10" t="s">
        <v>234</v>
      </c>
      <c r="D56" s="212" t="s">
        <v>2286</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10" t="s">
        <v>234</v>
      </c>
      <c r="D57" s="212" t="s">
        <v>2287</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10" t="s">
        <v>234</v>
      </c>
      <c r="D58" s="212" t="s">
        <v>2288</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10" t="s">
        <v>234</v>
      </c>
      <c r="D59" s="212" t="s">
        <v>2289</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10" t="s">
        <v>234</v>
      </c>
      <c r="D60" s="212" t="s">
        <v>2291</v>
      </c>
      <c r="E60" s="21" t="str">
        <f>IF((C60=""),VLOOKUP(A60,Questions!$B$18:$G$109,4,FALSE),IF(C60="Yes",VLOOKUP(A60,Questions!$B$18:$G$109,6,FALSE),IF(C60="No",VLOOKUP(A60,Questions!$B$18:$G$109,5,FALSE),"N/A")))</f>
        <v>Describe the currently implemented WAF.</v>
      </c>
      <c r="F60" s="22"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6" t="s">
        <v>103</v>
      </c>
      <c r="B61" s="16" t="str">
        <f>VLOOKUP(A61,Questions!B$18:C$109,2,FALSE)</f>
        <v>Do you have a process and implemented procedures for managing your software supply chain (e.g. libraries, repositories, frameworks, etc)</v>
      </c>
      <c r="C61" s="210" t="s">
        <v>234</v>
      </c>
      <c r="D61" s="212" t="s">
        <v>2292</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1" t="s">
        <v>104</v>
      </c>
      <c r="B62" s="218"/>
      <c r="C62" s="18" t="s">
        <v>63</v>
      </c>
      <c r="D62" s="18" t="s">
        <v>64</v>
      </c>
      <c r="E62" s="19" t="s">
        <v>65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10" t="s">
        <v>258</v>
      </c>
      <c r="D63" s="27"/>
      <c r="E63" s="21" t="str">
        <f>IF((C63=""),VLOOKUP(A63,Questions!$B$18:$G$109,4,FALSE),IF(C63="Yes",VLOOKUP(A63,Questions!$B$18:$G$109,6,FALSE),IF(C63="No",VLOOKUP(A63,Questions!$B$18:$G$109,5,FALSE),"N/A")))</f>
        <v>Describe plans to support strong authentication practices.</v>
      </c>
      <c r="F63" s="22"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6" t="str">
        <f>VLOOKUP(A64,Questions!B$18:C$109,2,FALSE)</f>
        <v>Does your organization participate in InCommon or another eduGAIN affiliated trust federation?</v>
      </c>
      <c r="C64" s="210" t="s">
        <v>234</v>
      </c>
      <c r="D64" s="211" t="s">
        <v>2293</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10" t="s">
        <v>258</v>
      </c>
      <c r="D65" s="24"/>
      <c r="E65" s="21" t="str">
        <f>IF((C65=""),VLOOKUP(A65,Questions!$B$18:$G$109,4,FALSE),IF(C65="Yes",VLOOKUP(A65,Questions!$B$18:$G$109,6,FALSE),IF(C65="No",VLOOKUP(A65,Questions!$B$18:$G$109,5,FALSE),"N/A")))</f>
        <v>Describe any plans to support integration with other authentication and authorization systems.</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10" t="s">
        <v>258</v>
      </c>
      <c r="D66" s="27"/>
      <c r="E66" s="21" t="str">
        <f>IF((C66=""),VLOOKUP(A66,Questions!$B$18:$G$109,4,FALSE),IF(C66="Yes",VLOOKUP(A66,Questions!$B$18:$G$109,6,FALSE),IF(C66="No",VLOOKUP(A66,Questions!$B$18:$G$109,5,FALSE),"N/A")))</f>
        <v>Describe plans to support Web SSO in your solution.</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2">
      <c r="A67" s="16" t="s">
        <v>109</v>
      </c>
      <c r="B67" s="16" t="str">
        <f>VLOOKUP(A67,Questions!B$18:C$109,2,FALSE)</f>
        <v>Do you support differentiation between email address and user identifier?</v>
      </c>
      <c r="C67" s="210" t="s">
        <v>234</v>
      </c>
      <c r="D67" s="32"/>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2">
      <c r="A68" s="30" t="s">
        <v>110</v>
      </c>
      <c r="B68" s="16" t="str">
        <f>VLOOKUP(A68,Questions!B$18:C$109,2,FALSE)</f>
        <v xml:space="preserve">Do you allow the customer to specify attribute mappings for any needed information beyond a user identifier? [e.g., Reference eduPerson, ePPA/ePPN/ePE ] </v>
      </c>
      <c r="C68" s="210" t="s">
        <v>258</v>
      </c>
      <c r="D68" s="32"/>
      <c r="E68" s="21" t="str">
        <f>IF((C68=""),VLOOKUP(A68,Questions!$B$18:$G$109,4,FALSE),IF(C68="Yes",VLOOKUP(A68,Questions!$B$18:$G$109,6,FALSE),IF(C68="No",VLOOKUP(A68,Questions!$B$18:$G$109,5,FALSE),"N/A")))</f>
        <v>Describe plans to allow customers to specify attribute mappings.</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30" t="s">
        <v>111</v>
      </c>
      <c r="B69" s="16" t="str">
        <f>VLOOKUP(A69,Questions!B$18:C$109,2,FALSE)</f>
        <v>Are audit logs available to the institution that include AT LEAST all of the following; login, logout, actions performed, timestamp, and source IP address?</v>
      </c>
      <c r="C69" s="210" t="s">
        <v>258</v>
      </c>
      <c r="D69" s="211" t="s">
        <v>2329</v>
      </c>
      <c r="E69" s="21" t="str">
        <f>IF((C69=""),VLOOKUP(A69,Questions!$B$18:$G$109,4,FALSE),IF(C69="Yes",VLOOKUP(A69,Questions!$B$18:$G$109,6,FALSE),IF(C69="No",VLOOKUP(A69,Questions!$B$18:$G$109,5,FALSE),"N/A")))</f>
        <v>Describe any plans to enable audit logs for these data elements.</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15">
      <c r="A70" s="16" t="s">
        <v>112</v>
      </c>
      <c r="B70" s="16" t="str">
        <f>VLOOKUP(A70,Questions!B$18:C$109,2,FALSE)</f>
        <v>If you don't support SSO, does your application and/or user-frontend/portal support multi-factor authentication? (e.g. Duo, Google Authenticator, OTP, etc.)</v>
      </c>
      <c r="C70" s="210" t="s">
        <v>234</v>
      </c>
      <c r="D70" s="211" t="s">
        <v>2332</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30" t="s">
        <v>113</v>
      </c>
      <c r="B71" s="16" t="str">
        <f>VLOOKUP(A71,Questions!B$18:C$109,2,FALSE)</f>
        <v>Does your application automatically lock the session or log-out an account after a period of inactivity?</v>
      </c>
      <c r="C71" s="210" t="s">
        <v>234</v>
      </c>
      <c r="D71" s="32"/>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1" t="s">
        <v>114</v>
      </c>
      <c r="B72" s="218"/>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10" t="s">
        <v>234</v>
      </c>
      <c r="D73" s="211" t="s">
        <v>2295</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10" t="s">
        <v>234</v>
      </c>
      <c r="D74" s="211" t="s">
        <v>2296</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10" t="s">
        <v>234</v>
      </c>
      <c r="D75" s="211" t="s">
        <v>2297</v>
      </c>
      <c r="E75" s="21" t="str">
        <f>IF((C75=""),VLOOKUP(A75,Questions!$B$18:$G$109,4,FALSE),IF(C75="Yes",VLOOKUP(A75,Questions!$B$18:$G$109,6,FALSE),IF(C75="No",VLOOKUP(A75,Questions!$B$18:$G$109,5,FALSE),"N/A")))</f>
        <v>Provide a brief description.</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10" t="s">
        <v>258</v>
      </c>
      <c r="D76" s="211" t="s">
        <v>2298</v>
      </c>
      <c r="E76" s="21" t="str">
        <f>IF((C76=""),VLOOKUP(A76,Questions!$B$18:$G$109,4,FALSE),IF(C76="Yes",VLOOKUP(A76,Questions!$B$18:$G$109,6,FALSE),IF(C76="No",VLOOKUP(A76,Questions!$B$18:$G$109,5,FALSE),"N/A")))</f>
        <v>State plans to have your systems and applications assessed by a third party.</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10" t="s">
        <v>234</v>
      </c>
      <c r="D77" s="211" t="s">
        <v>2299</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1" t="s">
        <v>120</v>
      </c>
      <c r="B78" s="218"/>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30"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10" t="s">
        <v>258</v>
      </c>
      <c r="D79" s="211" t="s">
        <v>2300</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10" t="s">
        <v>234</v>
      </c>
      <c r="D80" s="31"/>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10" t="s">
        <v>234</v>
      </c>
      <c r="D81" s="211" t="s">
        <v>2302</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10" t="s">
        <v>234</v>
      </c>
      <c r="D82" s="31"/>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10" t="s">
        <v>258</v>
      </c>
      <c r="D83" s="211" t="s">
        <v>2303</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10" t="s">
        <v>234</v>
      </c>
      <c r="D84" s="211" t="s">
        <v>2304</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10" t="s">
        <v>258</v>
      </c>
      <c r="D85" s="211" t="s">
        <v>2305</v>
      </c>
      <c r="E85" s="21" t="str">
        <f>IF((C85=""),VLOOKUP(A85,Questions!$B$18:$G$109,4,FALSE),IF(C85="Yes",VLOOKUP(A85,Questions!$B$18:$G$109,6,FALSE),IF(C85="No",VLOOKUP(A85,Questions!$B$18:$G$109,5,FALSE),"N/A")))</f>
        <v xml:space="preserve"> </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1" t="s">
        <v>128</v>
      </c>
      <c r="B86" s="218"/>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10" t="s">
        <v>258</v>
      </c>
      <c r="D87" s="211" t="s">
        <v>2306</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10" t="s">
        <v>234</v>
      </c>
      <c r="D88" s="211" t="s">
        <v>2314</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10" t="s">
        <v>234</v>
      </c>
      <c r="D89" s="211" t="s">
        <v>2307</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10" t="s">
        <v>234</v>
      </c>
      <c r="D90" s="211" t="s">
        <v>2309</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10" t="s">
        <v>234</v>
      </c>
      <c r="D91" s="211" t="s">
        <v>2306</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1" t="s">
        <v>134</v>
      </c>
      <c r="B92" s="218"/>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10" t="s">
        <v>234</v>
      </c>
      <c r="D93" s="211" t="s">
        <v>2310</v>
      </c>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3" t="s">
        <v>136</v>
      </c>
      <c r="H93" s="6"/>
      <c r="I93" s="6"/>
      <c r="J93" s="6"/>
      <c r="K93" s="6"/>
      <c r="L93" s="6"/>
      <c r="M93" s="6"/>
      <c r="N93" s="6"/>
      <c r="O93" s="6"/>
      <c r="P93" s="6"/>
      <c r="Q93" s="6"/>
      <c r="R93" s="6"/>
      <c r="S93" s="6"/>
      <c r="T93" s="6"/>
      <c r="U93" s="6"/>
      <c r="V93" s="6"/>
      <c r="W93" s="6"/>
      <c r="X93" s="6"/>
      <c r="Y93" s="6"/>
      <c r="Z93" s="6"/>
    </row>
    <row r="94" spans="1:26" ht="48" customHeight="1" x14ac:dyDescent="0.15">
      <c r="A94" s="30" t="s">
        <v>137</v>
      </c>
      <c r="B94" s="16" t="str">
        <f>VLOOKUP(A94,Questions!B$18:C$109,2,FALSE)</f>
        <v>Are you utilizing a stateful packet inspection (SPI) firewall?</v>
      </c>
      <c r="C94" s="210" t="s">
        <v>258</v>
      </c>
      <c r="D94" s="31"/>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10" t="s">
        <v>258</v>
      </c>
      <c r="D95" s="31"/>
      <c r="E95" s="21" t="str">
        <f>IF((C95=""),VLOOKUP(A95,Questions!$B$18:$G$109,4,FALSE),IF(C95="Yes",VLOOKUP(A95,Questions!$B$18:$G$109,6,FALSE),IF(C95="No",VLOOKUP(A95,Questions!$B$18:$G$109,5,FALSE),"N/A")))</f>
        <v>Describe your plan to implement an IDS/IPS in your environment.</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10" t="s">
        <v>258</v>
      </c>
      <c r="D96" s="31"/>
      <c r="E96" s="21" t="str">
        <f>IF((C96=""),VLOOKUP(A96,Questions!$B$18:$G$109,4,FALSE),IF(C96="Yes",VLOOKUP(A96,Questions!$B$18:$G$109,6,FALSE),IF(C96="No",VLOOKUP(A96,Questions!$B$18:$G$109,5,FALSE),"N/A")))</f>
        <v>Describe your intent to implement NGPT monitoring.</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10" t="s">
        <v>258</v>
      </c>
      <c r="D97" s="31"/>
      <c r="E97" s="21" t="str">
        <f>IF((C97=""),VLOOKUP(A97,Questions!$B$18:$G$109,4,FALSE),IF(C97="Yes",VLOOKUP(A97,Questions!$B$18:$G$109,6,FALSE),IF(C97="No",VLOOKUP(A97,Questions!$B$18:$G$109,5,FALSE),"N/A")))</f>
        <v xml:space="preserve"> </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1" t="s">
        <v>141</v>
      </c>
      <c r="B98" s="218"/>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10" t="s">
        <v>234</v>
      </c>
      <c r="D99" s="211" t="s">
        <v>2311</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10" t="s">
        <v>234</v>
      </c>
      <c r="D100" s="211"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10" t="s">
        <v>234</v>
      </c>
      <c r="D101" s="211"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10" t="s">
        <v>234</v>
      </c>
      <c r="D102" s="211"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10" t="s">
        <v>234</v>
      </c>
      <c r="D103" s="211"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1" t="s">
        <v>147</v>
      </c>
      <c r="B104" s="218"/>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10" t="s">
        <v>234</v>
      </c>
      <c r="D105" s="211" t="s">
        <v>2258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10" t="s">
        <v>234</v>
      </c>
      <c r="D106" s="211" t="s">
        <v>2259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10" t="s">
        <v>234</v>
      </c>
      <c r="D107" s="211" t="s">
        <v>2260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1" t="s">
        <v>151</v>
      </c>
      <c r="B108" s="218"/>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10" t="s">
        <v>234</v>
      </c>
      <c r="D109" s="211" t="s">
        <v>2261</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10" t="s">
        <v>234</v>
      </c>
      <c r="D110" s="211" t="s">
        <v>2313</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10" t="s">
        <v>234</v>
      </c>
      <c r="D111" s="211" t="s">
        <v>2262</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10" t="s">
        <v>234</v>
      </c>
      <c r="D112" s="211" t="s">
        <v>2263</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D256E553-6006-7F4E-B04F-29B72DD03828}"/>
    <hyperlink ref="C10" r:id="rId2" xr:uid="{4CC6A17A-06FF-484C-8257-E00F1E72CF51}"/>
    <hyperlink ref="C13" r:id="rId3" xr:uid="{B276C549-C285-6740-A4B6-4B4441BA6085}"/>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54" t="s">
        <v>156</v>
      </c>
      <c r="B1" s="220"/>
      <c r="C1" s="220"/>
      <c r="D1" s="220"/>
      <c r="E1" s="220"/>
      <c r="F1" s="220"/>
      <c r="G1" s="220"/>
      <c r="H1" s="220"/>
      <c r="I1" s="36" t="str">
        <f>'HECVAT - Lite'!E1</f>
        <v>Version 3.01</v>
      </c>
    </row>
    <row r="2" spans="1:9" ht="25.5" customHeight="1" x14ac:dyDescent="0.2">
      <c r="A2" s="224" t="s">
        <v>29</v>
      </c>
      <c r="B2" s="220"/>
      <c r="C2" s="220"/>
      <c r="D2" s="220"/>
      <c r="E2" s="220"/>
      <c r="F2" s="220"/>
      <c r="G2" s="220"/>
      <c r="H2" s="220"/>
      <c r="I2" s="218"/>
    </row>
    <row r="3" spans="1:9" ht="36" customHeight="1" x14ac:dyDescent="0.2">
      <c r="A3" s="255" t="s">
        <v>61</v>
      </c>
      <c r="B3" s="244"/>
      <c r="C3" s="244"/>
      <c r="D3" s="244"/>
      <c r="E3" s="244"/>
      <c r="F3" s="244"/>
      <c r="G3" s="244"/>
      <c r="H3" s="244"/>
      <c r="I3" s="244"/>
    </row>
    <row r="4" spans="1:9" ht="48" customHeight="1" x14ac:dyDescent="0.2">
      <c r="A4" s="256" t="s">
        <v>157</v>
      </c>
      <c r="B4" s="246"/>
      <c r="C4" s="246"/>
      <c r="D4" s="246"/>
      <c r="E4" s="246"/>
      <c r="F4" s="246"/>
      <c r="G4" s="246"/>
      <c r="H4" s="246"/>
      <c r="I4" s="246"/>
    </row>
    <row r="5" spans="1:9" ht="48" customHeight="1" x14ac:dyDescent="0.2">
      <c r="A5" s="37" t="s">
        <v>34</v>
      </c>
      <c r="B5" s="253" t="str">
        <f>'HECVAT - Lite'!C6</f>
        <v>Instructure</v>
      </c>
      <c r="C5" s="218"/>
      <c r="D5" s="38"/>
      <c r="E5" s="38"/>
      <c r="F5" s="37" t="s">
        <v>36</v>
      </c>
      <c r="G5" s="242" t="str">
        <f>'HECVAT - Lite'!C7</f>
        <v>Impact</v>
      </c>
      <c r="H5" s="220"/>
      <c r="I5" s="218"/>
    </row>
    <row r="6" spans="1:9" ht="48" customHeight="1" x14ac:dyDescent="0.2">
      <c r="A6" s="37" t="s">
        <v>44</v>
      </c>
      <c r="B6" s="257" t="str">
        <f>'HECVAT - Lite'!C10</f>
        <v>https://www.instructure.com/canvas/accessibility</v>
      </c>
      <c r="C6" s="218"/>
      <c r="D6" s="39"/>
      <c r="E6" s="39"/>
      <c r="F6" s="37" t="s">
        <v>38</v>
      </c>
      <c r="G6" s="242" t="str">
        <f>'HECVAT - Lite'!C8</f>
        <v>Impact helps institutions improve technology adoption and evaluate the impact of educational technology, while helping faculty and students seamlessly navigate new platforms.</v>
      </c>
      <c r="H6" s="220"/>
      <c r="I6" s="218"/>
    </row>
    <row r="7" spans="1:9" ht="48" customHeight="1" x14ac:dyDescent="0.2">
      <c r="A7" s="37" t="s">
        <v>46</v>
      </c>
      <c r="B7" s="222" t="str">
        <f>'HECVAT - Lite'!C11</f>
        <v>Please reach out to your designated Customer Success Manager or Regional Director.
Alternatively, for new clients, contact info@instructure.com.</v>
      </c>
      <c r="C7" s="218"/>
      <c r="D7" s="40"/>
      <c r="E7" s="40"/>
      <c r="F7" s="37" t="s">
        <v>158</v>
      </c>
      <c r="G7" s="242" t="s">
        <v>159</v>
      </c>
      <c r="H7" s="220"/>
      <c r="I7" s="218"/>
    </row>
    <row r="8" spans="1:9" ht="48" customHeight="1" x14ac:dyDescent="0.2">
      <c r="A8" s="38" t="s">
        <v>160</v>
      </c>
      <c r="B8" s="251" t="str">
        <f>'HECVAT - Lite'!C12</f>
        <v>See GNRL-06 for Instructure's contact information.</v>
      </c>
      <c r="C8" s="216"/>
      <c r="D8" s="39"/>
      <c r="E8" s="39"/>
      <c r="F8" s="38" t="s">
        <v>161</v>
      </c>
      <c r="G8" s="243" t="str">
        <f>'HECVAT - Lite'!C3</f>
        <v>09/28/2022</v>
      </c>
      <c r="H8" s="244"/>
      <c r="I8" s="216"/>
    </row>
    <row r="9" spans="1:9" ht="24" customHeight="1" thickBot="1" x14ac:dyDescent="0.25">
      <c r="A9" s="38"/>
      <c r="B9" s="41"/>
      <c r="C9" s="204"/>
      <c r="D9" s="190"/>
      <c r="E9" s="190"/>
      <c r="F9" s="190"/>
      <c r="G9" s="198"/>
      <c r="H9" s="198"/>
      <c r="I9" s="199"/>
    </row>
    <row r="10" spans="1:9" ht="48" customHeight="1" thickBot="1" x14ac:dyDescent="0.2">
      <c r="A10" s="42" t="s">
        <v>162</v>
      </c>
      <c r="B10" s="43" t="s">
        <v>835</v>
      </c>
      <c r="C10" s="44" t="str">
        <f>IF(B10="","&lt; - Select security framework.","")</f>
        <v/>
      </c>
      <c r="D10" s="245"/>
      <c r="E10" s="245"/>
      <c r="F10" s="246"/>
      <c r="G10" s="246"/>
      <c r="H10" s="246"/>
      <c r="I10" s="247"/>
    </row>
    <row r="11" spans="1:9" ht="15.75" customHeight="1" thickBot="1" x14ac:dyDescent="0.2">
      <c r="A11" s="46"/>
      <c r="B11" s="45"/>
      <c r="C11" s="45"/>
      <c r="D11" s="45"/>
      <c r="E11" s="45"/>
      <c r="F11" s="45"/>
      <c r="G11" s="45"/>
      <c r="H11" s="45"/>
      <c r="I11" s="45"/>
    </row>
    <row r="12" spans="1:9" ht="15.75" customHeight="1" thickBot="1" x14ac:dyDescent="0.2">
      <c r="A12" s="45"/>
      <c r="B12" s="46"/>
      <c r="C12" s="200" t="s">
        <v>163</v>
      </c>
      <c r="D12" s="191" t="s">
        <v>164</v>
      </c>
      <c r="E12" s="191"/>
      <c r="F12" s="191" t="s">
        <v>165</v>
      </c>
      <c r="G12" s="201" t="s">
        <v>166</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160</v>
      </c>
      <c r="G14" s="49">
        <f>Values!I3</f>
        <v>0.7441860465116279</v>
      </c>
      <c r="H14" s="45"/>
      <c r="I14" s="45"/>
    </row>
    <row r="15" spans="1:9" ht="15.75" customHeight="1" x14ac:dyDescent="0.15">
      <c r="A15" s="46"/>
      <c r="B15" s="50"/>
      <c r="C15" s="34" t="str">
        <f>Values!C4</f>
        <v>IT Accessibility</v>
      </c>
      <c r="D15" s="48">
        <f>Values!H4</f>
        <v>180</v>
      </c>
      <c r="E15" s="48"/>
      <c r="F15" s="48">
        <f>Values!G4</f>
        <v>100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9" ht="15.75" customHeight="1" x14ac:dyDescent="0.15">
      <c r="A17" s="46"/>
      <c r="B17" s="47"/>
      <c r="C17" s="34" t="str">
        <f>Values!C6</f>
        <v>Authentication, Authorization, and Accounting</v>
      </c>
      <c r="D17" s="48">
        <f>Values!H6</f>
        <v>185</v>
      </c>
      <c r="E17" s="48"/>
      <c r="F17" s="48">
        <f>Values!G6</f>
        <v>70</v>
      </c>
      <c r="G17" s="49">
        <f>Values!I6</f>
        <v>0.3783783783783784</v>
      </c>
      <c r="H17" s="45"/>
      <c r="I17" s="45"/>
    </row>
    <row r="18" spans="1:9" ht="15.75" customHeight="1" x14ac:dyDescent="0.15">
      <c r="A18" s="46"/>
      <c r="B18" s="50"/>
      <c r="C18" s="34" t="str">
        <f>Values!C7</f>
        <v>Systems Manangement</v>
      </c>
      <c r="D18" s="48">
        <f>Values!H7</f>
        <v>70</v>
      </c>
      <c r="E18" s="48"/>
      <c r="F18" s="48">
        <f>Values!G7</f>
        <v>55</v>
      </c>
      <c r="G18" s="49">
        <f>Values!I7</f>
        <v>0.7857142857142857</v>
      </c>
      <c r="H18" s="45"/>
      <c r="I18" s="45"/>
    </row>
    <row r="19" spans="1:9" ht="15.75" customHeight="1" x14ac:dyDescent="0.15">
      <c r="A19" s="45"/>
      <c r="B19" s="45"/>
      <c r="C19" s="34" t="str">
        <f>Values!C8</f>
        <v>Data</v>
      </c>
      <c r="D19" s="48">
        <f>Values!H8</f>
        <v>165</v>
      </c>
      <c r="E19" s="48"/>
      <c r="F19" s="48">
        <f>Values!G8</f>
        <v>75</v>
      </c>
      <c r="G19" s="49">
        <f>Values!I8</f>
        <v>0.45454545454545453</v>
      </c>
      <c r="H19" s="45"/>
      <c r="I19" s="45"/>
    </row>
    <row r="20" spans="1:9" ht="15.75" customHeight="1" x14ac:dyDescent="0.15">
      <c r="A20" s="45"/>
      <c r="B20" s="45"/>
      <c r="C20" s="34" t="str">
        <f>Values!C9</f>
        <v>Datacenter</v>
      </c>
      <c r="D20" s="48">
        <f>Values!H9</f>
        <v>160</v>
      </c>
      <c r="E20" s="48"/>
      <c r="F20" s="48">
        <f>Values!G9</f>
        <v>120</v>
      </c>
      <c r="G20" s="49">
        <f>Values!I9</f>
        <v>0.75</v>
      </c>
      <c r="H20" s="45"/>
      <c r="I20" s="45"/>
    </row>
    <row r="21" spans="1:9" ht="15.75" customHeight="1" x14ac:dyDescent="0.15">
      <c r="A21" s="45"/>
      <c r="B21" s="45"/>
      <c r="C21" s="34" t="str">
        <f>Values!C10</f>
        <v>Networking</v>
      </c>
      <c r="D21" s="48">
        <f>Values!H10</f>
        <v>155</v>
      </c>
      <c r="E21" s="48"/>
      <c r="F21" s="48">
        <f>Values!G10</f>
        <v>40</v>
      </c>
      <c r="G21" s="49">
        <f>Values!I10</f>
        <v>0.25806451612903225</v>
      </c>
      <c r="H21" s="45"/>
      <c r="I21" s="45"/>
    </row>
    <row r="22" spans="1:9" ht="15.75" customHeight="1" x14ac:dyDescent="0.15">
      <c r="A22" s="45"/>
      <c r="B22" s="45"/>
      <c r="C22" s="34" t="str">
        <f>Values!C11</f>
        <v>Incident Handling</v>
      </c>
      <c r="D22" s="48">
        <f>Values!H11</f>
        <v>155</v>
      </c>
      <c r="E22" s="48"/>
      <c r="F22" s="48">
        <f>Values!G11</f>
        <v>155</v>
      </c>
      <c r="G22" s="49">
        <f>Values!I11</f>
        <v>1</v>
      </c>
      <c r="H22" s="45"/>
      <c r="I22" s="45"/>
    </row>
    <row r="23" spans="1:9" ht="15.75" customHeight="1" x14ac:dyDescent="0.15">
      <c r="A23" s="45"/>
      <c r="B23" s="45"/>
      <c r="C23" s="34" t="str">
        <f>Values!C12</f>
        <v>Policies, Procedures, and Practices</v>
      </c>
      <c r="D23" s="48">
        <f>Values!H12</f>
        <v>85</v>
      </c>
      <c r="E23" s="48"/>
      <c r="F23" s="48">
        <f>Values!G12</f>
        <v>85</v>
      </c>
      <c r="G23" s="49">
        <f>Values!I12</f>
        <v>1</v>
      </c>
      <c r="H23" s="45"/>
      <c r="I23" s="45"/>
    </row>
    <row r="24" spans="1:9" ht="15.75" customHeight="1" thickBot="1" x14ac:dyDescent="0.2">
      <c r="A24" s="45"/>
      <c r="B24" s="45"/>
      <c r="C24" s="34" t="str">
        <f>Values!C13</f>
        <v>Third Party Assessment</v>
      </c>
      <c r="D24" s="48">
        <f>Values!H13</f>
        <v>120</v>
      </c>
      <c r="E24" s="48"/>
      <c r="F24" s="48">
        <f>Values!G13</f>
        <v>120</v>
      </c>
      <c r="G24" s="49">
        <f>Values!I13</f>
        <v>1</v>
      </c>
      <c r="H24" s="45"/>
      <c r="I24" s="45"/>
    </row>
    <row r="25" spans="1:9" ht="36" customHeight="1" thickBot="1" x14ac:dyDescent="0.2">
      <c r="A25" s="45"/>
      <c r="B25" s="45"/>
      <c r="C25" s="51" t="s">
        <v>167</v>
      </c>
      <c r="D25" s="52">
        <f>Values!K10</f>
        <v>1755</v>
      </c>
      <c r="E25" s="52"/>
      <c r="F25" s="53">
        <f>Values!K11</f>
        <v>1215</v>
      </c>
      <c r="G25" s="54">
        <f>F25/D25</f>
        <v>0.69230769230769229</v>
      </c>
      <c r="H25" s="45"/>
      <c r="I25" s="45"/>
    </row>
    <row r="26" spans="1:9" ht="15.75" customHeight="1" thickBot="1" x14ac:dyDescent="0.2">
      <c r="A26" s="45"/>
      <c r="B26" s="45"/>
      <c r="C26" s="34"/>
      <c r="D26" s="45"/>
      <c r="E26" s="45"/>
      <c r="F26" s="45"/>
      <c r="G26" s="45"/>
      <c r="H26" s="45"/>
      <c r="I26" s="45"/>
    </row>
    <row r="27" spans="1:9" ht="48" customHeight="1" thickBot="1" x14ac:dyDescent="0.25">
      <c r="A27" s="252" t="s">
        <v>168</v>
      </c>
      <c r="B27" s="249"/>
      <c r="C27" s="249"/>
      <c r="D27" s="249"/>
      <c r="E27" s="208" t="s">
        <v>66</v>
      </c>
      <c r="F27" s="248" t="s">
        <v>169</v>
      </c>
      <c r="G27" s="249"/>
      <c r="H27" s="249"/>
      <c r="I27" s="250"/>
    </row>
    <row r="28" spans="1:9" ht="36" customHeight="1" x14ac:dyDescent="0.2">
      <c r="A28" s="56" t="s">
        <v>170</v>
      </c>
      <c r="B28" s="57" t="s">
        <v>171</v>
      </c>
      <c r="C28" s="57" t="s">
        <v>172</v>
      </c>
      <c r="D28" s="206" t="s">
        <v>64</v>
      </c>
      <c r="E28" s="57" t="s">
        <v>173</v>
      </c>
      <c r="F28" s="209" t="s">
        <v>174</v>
      </c>
      <c r="G28" s="57" t="s">
        <v>175</v>
      </c>
      <c r="H28" s="57" t="s">
        <v>176</v>
      </c>
      <c r="I28" s="57" t="s">
        <v>177</v>
      </c>
    </row>
    <row r="29" spans="1:9" ht="132" customHeight="1" x14ac:dyDescent="0.2">
      <c r="A29" s="181" t="str">
        <f>'HECVAT - Lite'!A23</f>
        <v>Company Overview</v>
      </c>
      <c r="B29" s="58"/>
      <c r="C29" s="58"/>
      <c r="D29" s="58"/>
      <c r="E29" s="207"/>
      <c r="F29" s="59"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53"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0" s="218"/>
      <c r="E30" s="203"/>
      <c r="F30" s="23" t="str">
        <f>VLOOKUP(A30,Questions!$B$18:$T$95,12,TRUE)</f>
        <v>Yes</v>
      </c>
      <c r="G30" s="60"/>
      <c r="H30" s="60">
        <f>VLOOKUP(A30,Questions!$B$18:$T$95,16,FALSE)</f>
        <v>5</v>
      </c>
      <c r="I30" s="61"/>
    </row>
    <row r="31" spans="1:9" ht="44.25" customHeight="1" x14ac:dyDescent="0.2">
      <c r="A31" s="62" t="str">
        <f>'HECVAT - Lite'!A25</f>
        <v>COMP-02</v>
      </c>
      <c r="B31" s="62" t="str">
        <f>'HECVAT - Lite'!B25</f>
        <v>Have you had an unplanned disruption to this product/service in the last 12 months?</v>
      </c>
      <c r="C31" s="222" t="str">
        <f>'HECVAT - Lite'!C25:D25</f>
        <v>In November 2022, Impact by Instructure experienced an outage that affected some Impact users hosted in the IAD (North American) region. It was resolved after approximately one hour. A report of the incident was created and processes were put in place so that the cause of this incident will not reoccur. All unplanned disruptions and outages can be tracked via the Instructure Status page located at: https://status.instructure.com.</v>
      </c>
      <c r="D31" s="218"/>
      <c r="E31" s="203" t="s">
        <v>182</v>
      </c>
      <c r="F31" s="23" t="str">
        <f>VLOOKUP(A31,Questions!$B$18:$T$95,12,TRUE)</f>
        <v>Yes</v>
      </c>
      <c r="G31" s="60"/>
      <c r="H31" s="60">
        <f>VLOOKUP(A31,Questions!$B$18:$T$95,16,FALSE)</f>
        <v>20</v>
      </c>
      <c r="I31" s="61"/>
    </row>
    <row r="32" spans="1:9"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3" t="s">
        <v>182</v>
      </c>
      <c r="F32" s="23" t="str">
        <f>VLOOKUP(A32,Questions!$B$18:$T$95,12,TRUE)</f>
        <v>Yes</v>
      </c>
      <c r="G32" s="60"/>
      <c r="H32" s="60">
        <f>VLOOKUP(A32,Questions!$B$18:$T$95,16,FALSE)</f>
        <v>10</v>
      </c>
      <c r="I32" s="61"/>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3" s="203" t="s">
        <v>182</v>
      </c>
      <c r="F33" s="23"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203" t="s">
        <v>182</v>
      </c>
      <c r="F34" s="23"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f>'HECVAT - Lite'!D29</f>
        <v>0</v>
      </c>
      <c r="E35" s="203" t="s">
        <v>182</v>
      </c>
      <c r="F35" s="23"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41"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8"/>
      <c r="E36" s="203" t="s">
        <v>182</v>
      </c>
      <c r="F36" s="23" t="str">
        <f>VLOOKUP(A36,Questions!$B$18:$T$95,12,TRUE)</f>
        <v>Yes</v>
      </c>
      <c r="G36" s="60"/>
      <c r="H36" s="60">
        <f>VLOOKUP(A36,Questions!$B$18:$T$95,16,FALSE)</f>
        <v>5</v>
      </c>
      <c r="I36" s="63"/>
    </row>
    <row r="37" spans="1:9" ht="63.75" customHeight="1" x14ac:dyDescent="0.2">
      <c r="A37" s="181" t="str">
        <f>'HECVAT - Lite'!A31</f>
        <v>Documentation</v>
      </c>
      <c r="B37" s="182" t="s">
        <v>171</v>
      </c>
      <c r="C37" s="182" t="s">
        <v>172</v>
      </c>
      <c r="D37" s="182" t="s">
        <v>64</v>
      </c>
      <c r="E37" s="182"/>
      <c r="F37" s="183" t="s">
        <v>174</v>
      </c>
      <c r="G37" s="183" t="s">
        <v>175</v>
      </c>
      <c r="H37" s="183" t="s">
        <v>176</v>
      </c>
      <c r="I37" s="183" t="s">
        <v>177</v>
      </c>
    </row>
    <row r="38" spans="1:9" ht="48" customHeight="1" x14ac:dyDescent="0.2">
      <c r="A38" s="62" t="str">
        <f>'HECVAT - Lite'!A32</f>
        <v>DOCU-01</v>
      </c>
      <c r="B38" s="62" t="str">
        <f>'HECVAT - Lite'!B32</f>
        <v>Have you undergone a SSAE 18 / SOC 2 audit?</v>
      </c>
      <c r="C38" s="62" t="str">
        <f>'HECVAT - Lite'!C32</f>
        <v>No</v>
      </c>
      <c r="D38" s="62" t="str">
        <f>'HECVAT - Lite'!D32</f>
        <v>A SOC 2 audited report for Impact is on our roadmap and we hope to complete this by Q1 2023. Instructure's information security policies and standards are independently audited annually on the International Organization for Standardization's (ISO) 27000 suite of standards. We currently hold SOC 2 Type II reports for Canvas LMS, Canvas Studio, Canvas Credentials, and Mastery Connect.</v>
      </c>
      <c r="E38" s="203" t="s">
        <v>182</v>
      </c>
      <c r="F38" s="23"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most recent CAIQ (v4) was completed in January 2022 and we are CSA STAR Level 1 Self Assessed. Our listing can be viewed on the CSA STAR Registry at: https://cloudsecurityalliance.org/star/registry/instructure</v>
      </c>
      <c r="E39" s="203" t="s">
        <v>182</v>
      </c>
      <c r="F39" s="23"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203" t="s">
        <v>182</v>
      </c>
      <c r="F40" s="23"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41" s="203" t="s">
        <v>182</v>
      </c>
      <c r="F41" s="23"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203" t="s">
        <v>182</v>
      </c>
      <c r="F42" s="23"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An architecture diagram is included in the Impact Security Package and included with this document.</v>
      </c>
      <c r="E43" s="203" t="s">
        <v>182</v>
      </c>
      <c r="F43" s="23"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203" t="s">
        <v>182</v>
      </c>
      <c r="F44" s="23"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203" t="s">
        <v>182</v>
      </c>
      <c r="F45" s="23"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203" t="s">
        <v>182</v>
      </c>
      <c r="F46" s="23"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203" t="s">
        <v>182</v>
      </c>
      <c r="F47" s="23"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Impact Security Package.</v>
      </c>
      <c r="E48" s="203" t="s">
        <v>182</v>
      </c>
      <c r="F48" s="23"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No</v>
      </c>
      <c r="D49" s="62" t="str">
        <f>'HECVAT - Lite'!D43</f>
        <v>We anticipate Impact will be fully compliant with WCAG 2.1AA by Q4 of 2022, followed by an external audit by WebAim. We will then publish an updated VPAT.</v>
      </c>
      <c r="E49" s="203" t="s">
        <v>182</v>
      </c>
      <c r="F49" s="23"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No</v>
      </c>
      <c r="D50" s="62">
        <f>'HECVAT - Lite'!D44</f>
        <v>0</v>
      </c>
      <c r="E50" s="203" t="s">
        <v>182</v>
      </c>
      <c r="F50" s="23" t="str">
        <f>VLOOKUP(A50,Questions!$B$18:$T$95,12,TRUE)</f>
        <v>Yes</v>
      </c>
      <c r="G50" s="60"/>
      <c r="H50" s="60">
        <f>VLOOKUP(A50,Questions!$B$18:$T$95,16,FALSE)</f>
        <v>20</v>
      </c>
      <c r="I50" s="63"/>
    </row>
    <row r="51" spans="1:9" ht="48" customHeight="1" x14ac:dyDescent="0.2">
      <c r="A51" s="181" t="str">
        <f>'HECVAT - Lite'!A45</f>
        <v xml:space="preserve">IT Accessibility </v>
      </c>
      <c r="B51" s="182" t="s">
        <v>171</v>
      </c>
      <c r="C51" s="182" t="s">
        <v>172</v>
      </c>
      <c r="D51" s="182" t="s">
        <v>64</v>
      </c>
      <c r="E51" s="182"/>
      <c r="F51" s="183" t="s">
        <v>174</v>
      </c>
      <c r="G51" s="183" t="s">
        <v>175</v>
      </c>
      <c r="H51" s="183" t="s">
        <v>176</v>
      </c>
      <c r="I51" s="183" t="s">
        <v>177</v>
      </c>
    </row>
    <row r="52" spans="1:9" ht="48" customHeight="1" x14ac:dyDescent="0.2">
      <c r="A52" t="s">
        <v>88</v>
      </c>
      <c r="B52" s="62" t="str">
        <f>'HECVAT - Lite'!B46</f>
        <v>Has a third party expert conducted an accessibility audit of the most recent version of your product?</v>
      </c>
      <c r="C52" s="62" t="str">
        <f>'HECVAT - Lite'!C46</f>
        <v>No</v>
      </c>
      <c r="D52" s="62">
        <f>'HECVAT - Lite'!D46</f>
        <v>0</v>
      </c>
      <c r="E52" s="203" t="s">
        <v>182</v>
      </c>
      <c r="F52" s="23" t="str">
        <f>VLOOKUP(A52,Questions!$B$18:$T$95,12,TRUE)</f>
        <v>Yes</v>
      </c>
      <c r="G52" s="60"/>
      <c r="H52" s="60">
        <f>VLOOKUP(A52,Questions!$B$18:$T$95,16,FALSE)</f>
        <v>20</v>
      </c>
      <c r="I52" s="63"/>
    </row>
    <row r="53" spans="1:9" ht="48" customHeight="1" x14ac:dyDescent="0.2">
      <c r="A53" t="s">
        <v>89</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203" t="s">
        <v>182</v>
      </c>
      <c r="F53" s="23" t="str">
        <f>VLOOKUP(A53,Questions!$B$18:$T$95,12,TRUE)</f>
        <v>Yes</v>
      </c>
      <c r="G53" s="60"/>
      <c r="H53" s="60">
        <f>VLOOKUP(A53,Questions!$B$18:$T$95,16,FALSE)</f>
        <v>20</v>
      </c>
      <c r="I53" s="63"/>
    </row>
    <row r="54" spans="1:9" ht="48" customHeight="1" x14ac:dyDescent="0.2">
      <c r="A54" t="s">
        <v>90</v>
      </c>
      <c r="B54" s="62" t="str">
        <f>'HECVAT - Lite'!B48</f>
        <v>Have you adopted a technical or legal accessibility standard of conformance for the product in question?</v>
      </c>
      <c r="C54" s="62" t="str">
        <f>'HECVAT - Lite'!C48</f>
        <v>No</v>
      </c>
      <c r="D54" s="62" t="str">
        <f>'HECVAT - Lite'!D48</f>
        <v>Instructure is committed to ensuring its products are inclusive and meet the diverse accessibility needs of our users, however, we are yet to meet the WCAG 2.1 AA standard with Impact. We anticipate that Impact will be fully compliant with WCAG 2.1AA by Q4 of 2022, following an external audit by WebAim.</v>
      </c>
      <c r="E54" s="203" t="s">
        <v>182</v>
      </c>
      <c r="F54" s="23" t="str">
        <f>VLOOKUP(A54,Questions!$B$18:$T$95,12,TRUE)</f>
        <v>Yes</v>
      </c>
      <c r="G54" s="60"/>
      <c r="H54" s="60">
        <f>VLOOKUP(A54,Questions!$B$18:$T$95,16,FALSE)</f>
        <v>20</v>
      </c>
      <c r="I54" s="63"/>
    </row>
    <row r="55" spans="1:9" ht="48" customHeight="1" x14ac:dyDescent="0.2">
      <c r="A55" t="s">
        <v>91</v>
      </c>
      <c r="B55" s="62" t="str">
        <f>'HECVAT - Lite'!B49</f>
        <v>Can you provide a current, detailed accessibility roadmap with delivery timelines?</v>
      </c>
      <c r="C55" s="62" t="str">
        <f>'HECVAT - Lite'!C49</f>
        <v>No</v>
      </c>
      <c r="D55" s="62" t="str">
        <f>'HECVAT - Lite'!D49</f>
        <v>From the initial audit on Impact against WCAG 2.1 AA compliance, our roadmap includes addressing all discovered accessibility issues in the Impact Dashboard outside of mobile layout/zooming to 400% and gaps associated with the redesign of Insights and Campaigns. We are also focused on accessibility improvements on the Impact Expert Options/Inline Editor. We expect this work to be completed by Q4 of 2022. Then, we will conduct a full internal audit, verify via third-party testing, and publish a VPAT.</v>
      </c>
      <c r="E55" s="203" t="s">
        <v>182</v>
      </c>
      <c r="F55" s="23" t="str">
        <f>VLOOKUP(A55,Questions!$B$18:$T$95,12,TRUE)</f>
        <v>Yes</v>
      </c>
      <c r="G55" s="60"/>
      <c r="H55" s="60">
        <f>VLOOKUP(A55,Questions!$B$18:$T$95,16,FALSE)</f>
        <v>20</v>
      </c>
      <c r="I55" s="63"/>
    </row>
    <row r="56" spans="1:9" ht="48" customHeight="1" x14ac:dyDescent="0.2">
      <c r="A56" t="s">
        <v>92</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3" t="s">
        <v>182</v>
      </c>
      <c r="F56" s="23" t="str">
        <f>VLOOKUP(A56,Questions!$B$18:$T$95,12,TRUE)</f>
        <v>Yes</v>
      </c>
      <c r="G56" s="60"/>
      <c r="H56" s="60">
        <f>VLOOKUP(A56,Questions!$B$18:$T$95,16,FALSE)</f>
        <v>20</v>
      </c>
      <c r="I56" s="63"/>
    </row>
    <row r="57" spans="1:9" ht="48" customHeight="1" x14ac:dyDescent="0.2">
      <c r="A57" t="s">
        <v>93</v>
      </c>
      <c r="B57" s="62" t="str">
        <f>'HECVAT - Lite'!B51</f>
        <v>Do you have a documented and implemented process for reporting and tracking accessibility issues?</v>
      </c>
      <c r="C57" s="62" t="str">
        <f>'HECVAT - Lite'!C51</f>
        <v>Yes</v>
      </c>
      <c r="D57" s="62" t="str">
        <f>'HECVAT - Lite'!D51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03" t="s">
        <v>182</v>
      </c>
      <c r="F57" s="23" t="str">
        <f>VLOOKUP(A57,Questions!$B$18:$T$95,12,TRUE)</f>
        <v>Yes</v>
      </c>
      <c r="G57" s="60"/>
      <c r="H57" s="60">
        <f>VLOOKUP(A57,Questions!$B$18:$T$95,16,FALSE)</f>
        <v>20</v>
      </c>
      <c r="I57" s="63"/>
    </row>
    <row r="58" spans="1:9" ht="48" customHeight="1" x14ac:dyDescent="0.2">
      <c r="A58" t="s">
        <v>94</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3" t="s">
        <v>182</v>
      </c>
      <c r="F58" s="23" t="str">
        <f>VLOOKUP(A58,Questions!$B$18:$T$95,12,TRUE)</f>
        <v>Yes</v>
      </c>
      <c r="G58" s="60"/>
      <c r="H58" s="60">
        <f>VLOOKUP(A58,Questions!$B$18:$T$95,16,FALSE)</f>
        <v>20</v>
      </c>
      <c r="I58" s="63"/>
    </row>
    <row r="59" spans="1:9" ht="48" customHeight="1" x14ac:dyDescent="0.2">
      <c r="A59" t="s">
        <v>95</v>
      </c>
      <c r="B59" s="62" t="str">
        <f>'HECVAT - Lite'!B53</f>
        <v>Can all functions of the application or service be performed using only the keyboard?</v>
      </c>
      <c r="C59" s="62" t="str">
        <f>'HECVAT - Lite'!C53</f>
        <v>No</v>
      </c>
      <c r="D59" s="62">
        <f>'HECVAT - Lite'!D53</f>
        <v>0</v>
      </c>
      <c r="E59" s="203" t="s">
        <v>182</v>
      </c>
      <c r="F59" s="23" t="str">
        <f>VLOOKUP(A59,Questions!$B$18:$T$95,12,TRUE)</f>
        <v>Yes</v>
      </c>
      <c r="G59" s="60"/>
      <c r="H59" s="60">
        <f>VLOOKUP(A59,Questions!$B$18:$T$95,16,FALSE)</f>
        <v>20</v>
      </c>
      <c r="I59" s="63"/>
    </row>
    <row r="60" spans="1:9" ht="48" customHeight="1" x14ac:dyDescent="0.2">
      <c r="A60" t="s">
        <v>96</v>
      </c>
      <c r="B60" s="62" t="str">
        <f>'HECVAT - Lite'!B54</f>
        <v>Does your product rely on activating a special ‘accessibility mode,’ a ‘lite version’ or accessing an alternate interface for accessibility purposes?</v>
      </c>
      <c r="C60" s="62" t="str">
        <f>'HECVAT - Lite'!C54</f>
        <v>No</v>
      </c>
      <c r="D60" s="62">
        <f>'HECVAT - Lite'!D54</f>
        <v>0</v>
      </c>
      <c r="E60" s="203" t="s">
        <v>182</v>
      </c>
      <c r="F60" s="23" t="str">
        <f>VLOOKUP(A60,Questions!$B$18:$T$95,12,TRUE)</f>
        <v>Yes</v>
      </c>
      <c r="G60" s="60"/>
      <c r="H60" s="60">
        <f>VLOOKUP(A60,Questions!$B$18:$T$95,16,FALSE)</f>
        <v>20</v>
      </c>
      <c r="I60" s="63"/>
    </row>
    <row r="61" spans="1:9" ht="48" customHeight="1" x14ac:dyDescent="0.2">
      <c r="A61" s="181" t="str">
        <f>'HECVAT - Lite'!A55</f>
        <v>Application/Service Security</v>
      </c>
      <c r="B61" s="182" t="s">
        <v>171</v>
      </c>
      <c r="C61" s="182" t="s">
        <v>172</v>
      </c>
      <c r="D61" s="182" t="s">
        <v>64</v>
      </c>
      <c r="E61" s="182"/>
      <c r="F61" s="183" t="s">
        <v>174</v>
      </c>
      <c r="G61" s="183" t="s">
        <v>175</v>
      </c>
      <c r="H61" s="183" t="s">
        <v>176</v>
      </c>
      <c r="I61" s="183" t="s">
        <v>177</v>
      </c>
    </row>
    <row r="62" spans="1:9" ht="78.75" customHeight="1" x14ac:dyDescent="0.2">
      <c r="A62" t="s">
        <v>98</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Impact supports role-based access control (RBAC) for both administrators and end-users. Within the Impact control panel, administrators can also organize and group user roles, institutional hierarchies or sub-accounts.</v>
      </c>
      <c r="E62" s="203" t="s">
        <v>182</v>
      </c>
      <c r="F62" s="23"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3" t="s">
        <v>182</v>
      </c>
      <c r="F63" s="23"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03" t="s">
        <v>182</v>
      </c>
      <c r="F64" s="23"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Impact is continually being improved to better serve users in user experience and understanding.</v>
      </c>
      <c r="E65" s="203" t="s">
        <v>182</v>
      </c>
      <c r="F65" s="23"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Yes, a WAF is provided by Cloudflare.</v>
      </c>
      <c r="E66" s="203" t="s">
        <v>182</v>
      </c>
      <c r="F66" s="23"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203" t="s">
        <v>182</v>
      </c>
      <c r="F67" s="23" t="str">
        <f>VLOOKUP(A67,Questions!$B$18:$T$95,12,TRUE)</f>
        <v>Yes</v>
      </c>
      <c r="G67" s="60"/>
      <c r="H67" s="60">
        <f>VLOOKUP(A67,Questions!$B$18:$T$95,16,FALSE)</f>
        <v>20</v>
      </c>
      <c r="I67" s="63"/>
    </row>
    <row r="68" spans="1:9" ht="66" customHeight="1" x14ac:dyDescent="0.2">
      <c r="A68" s="181" t="str">
        <f>'HECVAT - Lite'!A62</f>
        <v>Authentication, Authorization, and Accounting</v>
      </c>
      <c r="B68" s="182" t="s">
        <v>171</v>
      </c>
      <c r="C68" s="182" t="s">
        <v>172</v>
      </c>
      <c r="D68" s="182" t="s">
        <v>64</v>
      </c>
      <c r="E68" s="182"/>
      <c r="F68" s="183" t="s">
        <v>174</v>
      </c>
      <c r="G68" s="183" t="s">
        <v>175</v>
      </c>
      <c r="H68" s="183" t="s">
        <v>176</v>
      </c>
      <c r="I68" s="183" t="s">
        <v>177</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No</v>
      </c>
      <c r="D69" s="64">
        <f>'HECVAT - Lite'!D63</f>
        <v>0</v>
      </c>
      <c r="E69" s="203" t="s">
        <v>182</v>
      </c>
      <c r="F69" s="23"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203" t="s">
        <v>182</v>
      </c>
      <c r="F70" s="23"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No</v>
      </c>
      <c r="D71" s="62">
        <f>'HECVAT - Lite'!D65</f>
        <v>0</v>
      </c>
      <c r="E71" s="203" t="s">
        <v>182</v>
      </c>
      <c r="F71" s="23"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No</v>
      </c>
      <c r="D72" s="64">
        <f>'HECVAT - Lite'!D66</f>
        <v>0</v>
      </c>
      <c r="E72" s="203" t="s">
        <v>182</v>
      </c>
      <c r="F72" s="23"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f>'HECVAT - Lite'!D67</f>
        <v>0</v>
      </c>
      <c r="E73" s="203" t="s">
        <v>182</v>
      </c>
      <c r="F73" s="23" t="str">
        <f>VLOOKUP(A73,Questions!$B$18:$T$95,12,TRUE)</f>
        <v>Yes</v>
      </c>
      <c r="G73" s="60"/>
      <c r="H73" s="60">
        <f>VLOOKUP(A73,Questions!$B$18:$T$95,16,FALSE)</f>
        <v>20</v>
      </c>
      <c r="I73" s="63"/>
    </row>
    <row r="74" spans="1:9"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No</v>
      </c>
      <c r="D74" s="62">
        <f>'HECVAT - Lite'!D68</f>
        <v>0</v>
      </c>
      <c r="E74" s="203" t="s">
        <v>182</v>
      </c>
      <c r="F74" s="23" t="str">
        <f>VLOOKUP(A74,Questions!$B$18:$T$95,12,TRUE)</f>
        <v>Yes</v>
      </c>
      <c r="G74" s="60"/>
      <c r="H74" s="60">
        <f>VLOOKUP(A74,Questions!$B$18:$T$95,16,FALSE)</f>
        <v>20</v>
      </c>
      <c r="I74" s="63"/>
    </row>
    <row r="75" spans="1:9"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No</v>
      </c>
      <c r="D75" s="62" t="str">
        <f>'HECVAT - Lite'!D69</f>
        <v>System logs are retained for 1 month. The audit information listed can be provided on request but not available in-system as yet.</v>
      </c>
      <c r="E75" s="203" t="s">
        <v>182</v>
      </c>
      <c r="F75" s="23" t="str">
        <f>VLOOKUP(A75,Questions!$B$18:$T$95,12,TRUE)</f>
        <v>Yes</v>
      </c>
      <c r="G75" s="60"/>
      <c r="H75" s="60">
        <f>VLOOKUP(A75,Questions!$B$18:$T$95,16,FALSE)</f>
        <v>40</v>
      </c>
      <c r="I75" s="63"/>
    </row>
    <row r="76" spans="1:9"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Yes</v>
      </c>
      <c r="D76" s="62" t="str">
        <f>'HECVAT - Lite'!D70</f>
        <v>Two-factor authentication can be enabled in account settings and utilizes an additional OTP code, configurable via an authenticator app such as Google Authenticator.</v>
      </c>
      <c r="E76" s="203" t="s">
        <v>182</v>
      </c>
      <c r="F76" s="23"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f>'HECVAT - Lite'!D71</f>
        <v>0</v>
      </c>
      <c r="E77" s="203" t="s">
        <v>182</v>
      </c>
      <c r="F77" s="23" t="str">
        <f>VLOOKUP(A77,Questions!$B$18:$T$95,12,TRUE)</f>
        <v>Yes</v>
      </c>
      <c r="G77" s="60"/>
      <c r="H77" s="60">
        <f>VLOOKUP(A77,Questions!$B$18:$T$95,16,FALSE)</f>
        <v>15</v>
      </c>
      <c r="I77" s="63"/>
    </row>
    <row r="78" spans="1:9" ht="51" customHeight="1" x14ac:dyDescent="0.2">
      <c r="A78" s="181" t="str">
        <f>'HECVAT - Lite'!A72</f>
        <v>Systems Management</v>
      </c>
      <c r="B78" s="182" t="s">
        <v>171</v>
      </c>
      <c r="C78" s="182" t="s">
        <v>172</v>
      </c>
      <c r="D78" s="182" t="s">
        <v>64</v>
      </c>
      <c r="E78" s="182"/>
      <c r="F78" s="183" t="s">
        <v>174</v>
      </c>
      <c r="G78" s="183" t="s">
        <v>175</v>
      </c>
      <c r="H78" s="183" t="s">
        <v>176</v>
      </c>
      <c r="I78" s="183" t="s">
        <v>177</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3" t="s">
        <v>182</v>
      </c>
      <c r="F79" s="23"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 administrators in advance of the release dates describing the new features, modified features, and/or bug fixes included in the release package as well as indicating if any downtime is expected when the release is deployed. The update/upgrade release notes are available to all Impact users at https://community.canvaslms.com/t5/Impact-Releases/ct-p/impact_releases</v>
      </c>
      <c r="E80" s="203" t="s">
        <v>182</v>
      </c>
      <c r="F80" s="23"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Yes</v>
      </c>
      <c r="D81" s="62" t="str">
        <f>'HECVAT - Lite'!D75</f>
        <v>Instructure's Security Team scans the Impact platform for vulnerabilities every week. Application dependencies are checked prior to new releases.</v>
      </c>
      <c r="E81" s="203" t="s">
        <v>182</v>
      </c>
      <c r="F81" s="23"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No</v>
      </c>
      <c r="D82" s="62" t="str">
        <f>'HECVAT - Lite'!D76</f>
        <v>Impact has not received a third party security assessment in the last year, however, included in our third-party testing program is enterprise testing of our own security program, platforms, and infrastructure. A point-in-time penetration test for Impact is scheduled for Q4 2022.</v>
      </c>
      <c r="E82" s="203" t="s">
        <v>182</v>
      </c>
      <c r="F82" s="23"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report for Impact is on our compliance roadmap for completion by Q4 2022.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3" t="s">
        <v>182</v>
      </c>
      <c r="F83" s="23" t="str">
        <f>VLOOKUP(A83,Questions!$B$18:$T$95,12,TRUE)</f>
        <v>Yes</v>
      </c>
      <c r="G83" s="60"/>
      <c r="H83" s="60">
        <f>VLOOKUP(A83,Questions!$B$18:$T$95,16,FALSE)</f>
        <v>15</v>
      </c>
      <c r="I83" s="63"/>
    </row>
    <row r="84" spans="1:9" ht="57" customHeight="1" x14ac:dyDescent="0.2">
      <c r="A84" s="181" t="str">
        <f>'HECVAT - Lite'!A78</f>
        <v>Data</v>
      </c>
      <c r="B84" s="182" t="s">
        <v>171</v>
      </c>
      <c r="C84" s="182" t="s">
        <v>172</v>
      </c>
      <c r="D84" s="182" t="s">
        <v>64</v>
      </c>
      <c r="E84" s="182"/>
      <c r="F84" s="183" t="s">
        <v>174</v>
      </c>
      <c r="G84" s="183" t="s">
        <v>175</v>
      </c>
      <c r="H84" s="183" t="s">
        <v>176</v>
      </c>
      <c r="I84" s="183" t="s">
        <v>177</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Clients are logically separated via horizontal and vertical partitioning within a multi-tenant, single instance web application.</v>
      </c>
      <c r="E85" s="203" t="s">
        <v>182</v>
      </c>
      <c r="F85" s="23"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f>'HECVAT - Lite'!D80</f>
        <v>0</v>
      </c>
      <c r="E86" s="203" t="s">
        <v>182</v>
      </c>
      <c r="F86" s="23"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database data is encrypted at rest (disk encryption). All external communication is encrypted with SSL. Communication between the Application and Database is kept within the VPC and not exposed to the public.</v>
      </c>
      <c r="E87" s="203" t="s">
        <v>182</v>
      </c>
      <c r="F87" s="23"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f>'HECVAT - Lite'!D82</f>
        <v>0</v>
      </c>
      <c r="E88" s="203" t="s">
        <v>182</v>
      </c>
      <c r="F88" s="23"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No</v>
      </c>
      <c r="D89" s="62" t="str">
        <f>'HECVAT - Lite'!D83</f>
        <v>Customers do not have direct access to the database. A data extract will be made by Instructure upon request.</v>
      </c>
      <c r="E89" s="203" t="s">
        <v>182</v>
      </c>
      <c r="F89" s="23"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3" t="s">
        <v>182</v>
      </c>
      <c r="F90" s="23"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No</v>
      </c>
      <c r="D91" s="62" t="str">
        <f>'HECVAT - Lite'!D85</f>
        <v>Impact holds minimal PII and does not store sensitive, financial or PHI information.</v>
      </c>
      <c r="E91" s="203" t="s">
        <v>182</v>
      </c>
      <c r="F91" s="23" t="str">
        <f>VLOOKUP(A91,Questions!$B$18:$T$95,12,TRUE)</f>
        <v>Yes</v>
      </c>
      <c r="G91" s="60"/>
      <c r="H91" s="60">
        <f>VLOOKUP(A91,Questions!$B$18:$T$95,16,FALSE)</f>
        <v>40</v>
      </c>
      <c r="I91" s="63"/>
    </row>
    <row r="92" spans="1:9" ht="67.5" customHeight="1" x14ac:dyDescent="0.2">
      <c r="A92" s="181" t="str">
        <f>'HECVAT - Lite'!A86</f>
        <v>Datacenter</v>
      </c>
      <c r="B92" s="182" t="s">
        <v>171</v>
      </c>
      <c r="C92" s="182" t="s">
        <v>172</v>
      </c>
      <c r="D92" s="182" t="s">
        <v>64</v>
      </c>
      <c r="E92" s="182"/>
      <c r="F92" s="183" t="s">
        <v>174</v>
      </c>
      <c r="G92" s="183" t="s">
        <v>175</v>
      </c>
      <c r="H92" s="183" t="s">
        <v>176</v>
      </c>
      <c r="I92" s="183" t="s">
        <v>177</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3" t="s">
        <v>182</v>
      </c>
      <c r="F93" s="23"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 xml:space="preserve">Impact can support hosting and storage in the following regions across the globe:
    • USA: Oregon and Virginia
    • Europe: Frankfurt
    • Canada: Central
    • UK: London
    • Asia: Singapore / Mumbai
    • Australia: Sydney
</v>
      </c>
      <c r="E94" s="203" t="s">
        <v>182</v>
      </c>
      <c r="F94" s="23"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203" t="s">
        <v>182</v>
      </c>
      <c r="F95" s="23"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203" t="s">
        <v>182</v>
      </c>
      <c r="F96" s="23"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3" t="s">
        <v>182</v>
      </c>
      <c r="F97" s="23" t="str">
        <f>VLOOKUP(A97,Questions!$B$18:$T$95,12,TRUE)</f>
        <v>Yes</v>
      </c>
      <c r="G97" s="60"/>
      <c r="H97" s="60">
        <f>VLOOKUP(A97,Questions!$B$18:$T$95,16,FALSE)</f>
        <v>40</v>
      </c>
      <c r="I97" s="63"/>
    </row>
    <row r="98" spans="1:9" ht="48" customHeight="1" x14ac:dyDescent="0.2">
      <c r="A98" s="181" t="str">
        <f>'HECVAT - Lite'!A92</f>
        <v>Networking</v>
      </c>
      <c r="B98" s="182" t="s">
        <v>171</v>
      </c>
      <c r="C98" s="182" t="s">
        <v>172</v>
      </c>
      <c r="D98" s="182" t="s">
        <v>64</v>
      </c>
      <c r="E98" s="182"/>
      <c r="F98" s="183" t="s">
        <v>174</v>
      </c>
      <c r="G98" s="183" t="s">
        <v>175</v>
      </c>
      <c r="H98" s="183" t="s">
        <v>176</v>
      </c>
      <c r="I98" s="183" t="s">
        <v>177</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t="str">
        <f>'HECVAT - Lite'!D93</f>
        <v>Internet traffic is only allowed through the load balancer on port 80 (http) and port 443 (https).</v>
      </c>
      <c r="E99" s="203" t="s">
        <v>182</v>
      </c>
      <c r="F99" s="23"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No</v>
      </c>
      <c r="D100" s="62">
        <f>'HECVAT - Lite'!D94</f>
        <v>0</v>
      </c>
      <c r="E100" s="203" t="s">
        <v>182</v>
      </c>
      <c r="F100" s="23"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No</v>
      </c>
      <c r="D101" s="62">
        <f>'HECVAT - Lite'!D95</f>
        <v>0</v>
      </c>
      <c r="E101" s="203" t="s">
        <v>182</v>
      </c>
      <c r="F101" s="23"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No</v>
      </c>
      <c r="D102" s="62">
        <f>'HECVAT - Lite'!D96</f>
        <v>0</v>
      </c>
      <c r="E102" s="203" t="s">
        <v>182</v>
      </c>
      <c r="F102" s="23"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No</v>
      </c>
      <c r="D103" s="62">
        <f>'HECVAT - Lite'!D97</f>
        <v>0</v>
      </c>
      <c r="E103" s="203" t="s">
        <v>182</v>
      </c>
      <c r="F103" s="23" t="str">
        <f>VLOOKUP(A103,Questions!$B$18:$T$95,12,TRUE)</f>
        <v>Yes</v>
      </c>
      <c r="G103" s="60"/>
      <c r="H103" s="60">
        <f>VLOOKUP(A103,Questions!$B$18:$T$95,16,FALSE)</f>
        <v>15</v>
      </c>
      <c r="I103" s="63"/>
    </row>
    <row r="104" spans="1:9" ht="57" customHeight="1" x14ac:dyDescent="0.2">
      <c r="A104" s="181" t="str">
        <f>'HECVAT - Lite'!A98</f>
        <v>Incident Handling</v>
      </c>
      <c r="B104" s="182" t="s">
        <v>171</v>
      </c>
      <c r="C104" s="182" t="s">
        <v>172</v>
      </c>
      <c r="D104" s="182" t="s">
        <v>64</v>
      </c>
      <c r="E104" s="182"/>
      <c r="F104" s="183" t="s">
        <v>174</v>
      </c>
      <c r="G104" s="183" t="s">
        <v>175</v>
      </c>
      <c r="H104" s="183" t="s">
        <v>176</v>
      </c>
      <c r="I104" s="183" t="s">
        <v>177</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203" t="s">
        <v>182</v>
      </c>
      <c r="F105" s="23"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203" t="s">
        <v>182</v>
      </c>
      <c r="F106" s="23"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Impact Security Package.</v>
      </c>
      <c r="E107" s="203" t="s">
        <v>182</v>
      </c>
      <c r="F107" s="23"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3" t="s">
        <v>182</v>
      </c>
      <c r="F108" s="23"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203" t="s">
        <v>182</v>
      </c>
      <c r="F109" s="23" t="str">
        <f>VLOOKUP(A109,Questions!$B$18:$T$95,12,TRUE)</f>
        <v>Yes</v>
      </c>
      <c r="G109" s="60"/>
      <c r="H109" s="60">
        <f>VLOOKUP(A109,Questions!$B$18:$T$95,16,FALSE)</f>
        <v>40</v>
      </c>
      <c r="I109" s="63"/>
    </row>
    <row r="110" spans="1:9" ht="48" customHeight="1" x14ac:dyDescent="0.2">
      <c r="A110" s="181" t="str">
        <f>'HECVAT - Lite'!A104</f>
        <v>Policies, Procedures, and Processes</v>
      </c>
      <c r="B110" s="182" t="s">
        <v>171</v>
      </c>
      <c r="C110" s="182" t="s">
        <v>172</v>
      </c>
      <c r="D110" s="182" t="s">
        <v>64</v>
      </c>
      <c r="E110" s="182"/>
      <c r="F110" s="183" t="s">
        <v>174</v>
      </c>
      <c r="G110" s="183" t="s">
        <v>175</v>
      </c>
      <c r="H110" s="183" t="s">
        <v>176</v>
      </c>
      <c r="I110" s="183" t="s">
        <v>177</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 A SOC 2 report for Impact is on our compliance roadmap for completion by Q4 2022.</v>
      </c>
      <c r="E111" s="203" t="s">
        <v>182</v>
      </c>
      <c r="F111" s="23"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3" t="s">
        <v>182</v>
      </c>
      <c r="F112" s="23"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03" t="s">
        <v>182</v>
      </c>
      <c r="F113" s="23" t="str">
        <f>VLOOKUP(A113,Questions!$B$18:$T$95,12,TRUE)</f>
        <v>Yes</v>
      </c>
      <c r="G113" s="60"/>
      <c r="H113" s="60">
        <f>VLOOKUP(A113,Questions!$B$18:$T$95,16,FALSE)</f>
        <v>40</v>
      </c>
      <c r="I113" s="63"/>
    </row>
    <row r="114" spans="1:9" ht="48" customHeight="1" x14ac:dyDescent="0.2">
      <c r="A114" s="181" t="str">
        <f>'HECVAT - Lite'!A108</f>
        <v>Third Party Assessment</v>
      </c>
      <c r="B114" s="182" t="s">
        <v>171</v>
      </c>
      <c r="C114" s="182" t="s">
        <v>172</v>
      </c>
      <c r="D114" s="182" t="s">
        <v>64</v>
      </c>
      <c r="E114" s="182"/>
      <c r="F114" s="183" t="s">
        <v>174</v>
      </c>
      <c r="G114" s="183" t="s">
        <v>175</v>
      </c>
      <c r="H114" s="183" t="s">
        <v>176</v>
      </c>
      <c r="I114" s="183" t="s">
        <v>177</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203" t="s">
        <v>182</v>
      </c>
      <c r="F115" s="23"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6" s="203" t="s">
        <v>182</v>
      </c>
      <c r="F116" s="23"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203" t="s">
        <v>182</v>
      </c>
      <c r="F117" s="23"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203" t="s">
        <v>182</v>
      </c>
      <c r="F118" s="23"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0" t="s">
        <v>183</v>
      </c>
      <c r="C1" s="259"/>
      <c r="D1" s="259"/>
      <c r="E1" s="261" t="s">
        <v>184</v>
      </c>
      <c r="F1" s="259"/>
      <c r="G1" s="259"/>
      <c r="H1" s="262" t="s">
        <v>185</v>
      </c>
      <c r="I1" s="259"/>
      <c r="J1" s="263" t="s">
        <v>186</v>
      </c>
      <c r="K1" s="259"/>
      <c r="L1" s="259"/>
      <c r="M1" s="264" t="s">
        <v>187</v>
      </c>
      <c r="N1" s="259"/>
      <c r="O1" s="259"/>
      <c r="P1" s="259"/>
      <c r="Q1" s="259"/>
      <c r="R1" s="259"/>
      <c r="S1" s="259"/>
      <c r="T1" s="259"/>
      <c r="U1" s="258" t="s">
        <v>188</v>
      </c>
      <c r="V1" s="259"/>
      <c r="W1" s="259"/>
      <c r="X1" s="259"/>
      <c r="Y1" s="259"/>
      <c r="Z1" s="259"/>
      <c r="AA1" s="68"/>
      <c r="AB1" s="68"/>
      <c r="AC1" s="68"/>
      <c r="AD1" s="68"/>
      <c r="AE1" s="68"/>
      <c r="AF1" s="68"/>
      <c r="AG1" s="67"/>
      <c r="AH1" s="67"/>
      <c r="AI1" s="67"/>
      <c r="AJ1" s="67"/>
    </row>
    <row r="2" spans="1:36" ht="17" thickBot="1" x14ac:dyDescent="0.25">
      <c r="A2" s="69" t="s">
        <v>189</v>
      </c>
      <c r="B2" s="70" t="s">
        <v>170</v>
      </c>
      <c r="C2" s="71" t="s">
        <v>171</v>
      </c>
      <c r="D2" s="70" t="s">
        <v>190</v>
      </c>
      <c r="E2" s="72" t="s">
        <v>191</v>
      </c>
      <c r="F2" s="72" t="s">
        <v>192</v>
      </c>
      <c r="G2" s="72" t="s">
        <v>193</v>
      </c>
      <c r="H2" s="73" t="s">
        <v>194</v>
      </c>
      <c r="I2" s="73" t="s">
        <v>195</v>
      </c>
      <c r="J2" s="74" t="s">
        <v>196</v>
      </c>
      <c r="K2" s="74" t="s">
        <v>197</v>
      </c>
      <c r="L2" s="74" t="s">
        <v>198</v>
      </c>
      <c r="M2" s="75" t="s">
        <v>199</v>
      </c>
      <c r="N2" s="75" t="s">
        <v>172</v>
      </c>
      <c r="O2" s="75" t="s">
        <v>200</v>
      </c>
      <c r="P2" s="75" t="s">
        <v>201</v>
      </c>
      <c r="Q2" s="75" t="s">
        <v>176</v>
      </c>
      <c r="R2" s="75" t="s">
        <v>202</v>
      </c>
      <c r="S2" s="75" t="s">
        <v>203</v>
      </c>
      <c r="T2" s="75" t="s">
        <v>165</v>
      </c>
      <c r="U2" s="76" t="s">
        <v>204</v>
      </c>
      <c r="V2" s="76" t="s">
        <v>205</v>
      </c>
      <c r="W2" s="76" t="s">
        <v>206</v>
      </c>
      <c r="X2" s="76" t="s">
        <v>207</v>
      </c>
      <c r="Y2" s="76" t="s">
        <v>208</v>
      </c>
      <c r="Z2" s="76" t="s">
        <v>209</v>
      </c>
      <c r="AA2" s="76" t="s">
        <v>210</v>
      </c>
      <c r="AB2" s="76" t="s">
        <v>211</v>
      </c>
      <c r="AC2" s="77"/>
      <c r="AD2" s="77"/>
      <c r="AE2" s="77"/>
      <c r="AF2" s="77"/>
      <c r="AG2" s="69"/>
      <c r="AH2" s="69"/>
      <c r="AI2" s="69"/>
      <c r="AJ2" s="69"/>
    </row>
    <row r="3" spans="1:36" ht="53" thickTop="1" thickBot="1" x14ac:dyDescent="0.25">
      <c r="A3" s="78"/>
      <c r="B3" s="79" t="s">
        <v>33</v>
      </c>
      <c r="C3" s="80" t="s">
        <v>34</v>
      </c>
      <c r="D3" s="81"/>
      <c r="E3" s="82" t="s">
        <v>182</v>
      </c>
      <c r="F3" s="82" t="s">
        <v>182</v>
      </c>
      <c r="G3" s="82" t="s">
        <v>182</v>
      </c>
      <c r="H3" s="83" t="s">
        <v>212</v>
      </c>
      <c r="I3" s="83" t="s">
        <v>213</v>
      </c>
      <c r="J3" s="84"/>
      <c r="K3" s="84"/>
      <c r="L3" s="84" t="s">
        <v>214</v>
      </c>
      <c r="M3" s="85"/>
      <c r="N3" s="85"/>
      <c r="O3" s="85"/>
      <c r="P3" s="85"/>
      <c r="Q3" s="85"/>
      <c r="R3" s="85"/>
      <c r="S3" s="85"/>
      <c r="T3" s="85"/>
      <c r="U3" s="86"/>
      <c r="V3" s="177"/>
      <c r="W3" s="177"/>
      <c r="X3" s="177"/>
      <c r="Y3" s="177"/>
      <c r="Z3" s="177"/>
      <c r="AA3" s="86"/>
      <c r="AB3" s="86"/>
      <c r="AC3" s="88"/>
      <c r="AD3" s="88"/>
      <c r="AE3" s="88"/>
      <c r="AF3" s="89"/>
      <c r="AG3" s="88"/>
      <c r="AH3" s="88"/>
      <c r="AI3" s="88"/>
      <c r="AJ3" s="88"/>
    </row>
    <row r="4" spans="1:36" ht="53" thickTop="1" thickBot="1" x14ac:dyDescent="0.25">
      <c r="A4" s="78"/>
      <c r="B4" s="79" t="s">
        <v>35</v>
      </c>
      <c r="C4" s="80" t="s">
        <v>36</v>
      </c>
      <c r="D4" s="81"/>
      <c r="E4" s="82" t="s">
        <v>182</v>
      </c>
      <c r="F4" s="82" t="s">
        <v>182</v>
      </c>
      <c r="G4" s="82" t="s">
        <v>182</v>
      </c>
      <c r="H4" s="83" t="s">
        <v>215</v>
      </c>
      <c r="I4" s="83" t="s">
        <v>213</v>
      </c>
      <c r="J4" s="84"/>
      <c r="K4" s="84"/>
      <c r="L4" s="84" t="s">
        <v>214</v>
      </c>
      <c r="M4" s="85"/>
      <c r="N4" s="85"/>
      <c r="O4" s="85"/>
      <c r="P4" s="85"/>
      <c r="Q4" s="85"/>
      <c r="R4" s="85"/>
      <c r="S4" s="85"/>
      <c r="T4" s="85"/>
      <c r="U4" s="86"/>
      <c r="V4" s="178"/>
      <c r="W4" s="178"/>
      <c r="X4" s="178"/>
      <c r="Y4" s="178"/>
      <c r="Z4" s="178"/>
      <c r="AA4" s="86"/>
      <c r="AB4" s="86"/>
      <c r="AC4" s="88"/>
      <c r="AD4" s="88"/>
      <c r="AE4" s="88"/>
      <c r="AF4" s="89"/>
      <c r="AG4" s="88"/>
      <c r="AH4" s="88"/>
      <c r="AI4" s="88"/>
      <c r="AJ4" s="88"/>
    </row>
    <row r="5" spans="1:36" ht="53" thickTop="1" thickBot="1" x14ac:dyDescent="0.25">
      <c r="A5" s="78"/>
      <c r="B5" s="79" t="s">
        <v>37</v>
      </c>
      <c r="C5" s="80" t="s">
        <v>38</v>
      </c>
      <c r="D5" s="81"/>
      <c r="E5" s="82" t="s">
        <v>182</v>
      </c>
      <c r="F5" s="82" t="s">
        <v>182</v>
      </c>
      <c r="G5" s="82" t="s">
        <v>182</v>
      </c>
      <c r="H5" s="83" t="s">
        <v>216</v>
      </c>
      <c r="I5" s="83" t="s">
        <v>213</v>
      </c>
      <c r="J5" s="84"/>
      <c r="K5" s="84"/>
      <c r="L5" s="84" t="s">
        <v>214</v>
      </c>
      <c r="M5" s="85"/>
      <c r="N5" s="85"/>
      <c r="O5" s="85"/>
      <c r="P5" s="85"/>
      <c r="Q5" s="85"/>
      <c r="R5" s="85"/>
      <c r="S5" s="85"/>
      <c r="T5" s="85"/>
      <c r="U5" s="86"/>
      <c r="V5" s="178"/>
      <c r="W5" s="178"/>
      <c r="X5" s="178"/>
      <c r="Y5" s="178"/>
      <c r="Z5" s="178"/>
      <c r="AA5" s="86"/>
      <c r="AB5" s="86"/>
      <c r="AC5" s="88"/>
      <c r="AD5" s="88"/>
      <c r="AE5" s="88"/>
      <c r="AF5" s="89"/>
      <c r="AG5" s="88"/>
      <c r="AH5" s="88"/>
      <c r="AI5" s="88"/>
      <c r="AJ5" s="88"/>
    </row>
    <row r="6" spans="1:36" ht="53" thickTop="1" thickBot="1" x14ac:dyDescent="0.25">
      <c r="A6" s="78"/>
      <c r="B6" s="79" t="s">
        <v>39</v>
      </c>
      <c r="C6" s="80" t="s">
        <v>40</v>
      </c>
      <c r="D6" s="81"/>
      <c r="E6" s="82" t="s">
        <v>182</v>
      </c>
      <c r="F6" s="82" t="s">
        <v>182</v>
      </c>
      <c r="G6" s="82" t="s">
        <v>182</v>
      </c>
      <c r="H6" s="83" t="s">
        <v>217</v>
      </c>
      <c r="I6" s="83" t="s">
        <v>213</v>
      </c>
      <c r="J6" s="84"/>
      <c r="K6" s="84"/>
      <c r="L6" s="84" t="s">
        <v>214</v>
      </c>
      <c r="M6" s="85"/>
      <c r="N6" s="85"/>
      <c r="O6" s="85"/>
      <c r="P6" s="85"/>
      <c r="Q6" s="85"/>
      <c r="R6" s="85"/>
      <c r="S6" s="85"/>
      <c r="T6" s="85"/>
      <c r="U6" s="86"/>
      <c r="V6" s="178"/>
      <c r="W6" s="178"/>
      <c r="X6" s="178"/>
      <c r="Y6" s="178"/>
      <c r="Z6" s="178"/>
      <c r="AA6" s="86"/>
      <c r="AB6" s="86"/>
      <c r="AC6" s="88"/>
      <c r="AD6" s="88"/>
      <c r="AE6" s="88"/>
      <c r="AF6" s="89"/>
      <c r="AG6" s="88"/>
      <c r="AH6" s="88"/>
      <c r="AI6" s="88"/>
      <c r="AJ6" s="88"/>
    </row>
    <row r="7" spans="1:36" ht="53" thickTop="1" thickBot="1" x14ac:dyDescent="0.25">
      <c r="A7" s="78"/>
      <c r="B7" s="79" t="s">
        <v>41</v>
      </c>
      <c r="C7" s="80" t="s">
        <v>42</v>
      </c>
      <c r="D7" s="81"/>
      <c r="E7" s="82" t="s">
        <v>182</v>
      </c>
      <c r="F7" s="82" t="s">
        <v>182</v>
      </c>
      <c r="G7" s="82" t="s">
        <v>182</v>
      </c>
      <c r="H7" s="83" t="s">
        <v>218</v>
      </c>
      <c r="I7" s="83" t="s">
        <v>213</v>
      </c>
      <c r="J7" s="84"/>
      <c r="K7" s="84"/>
      <c r="L7" s="84" t="s">
        <v>214</v>
      </c>
      <c r="M7" s="85"/>
      <c r="N7" s="85"/>
      <c r="O7" s="85"/>
      <c r="P7" s="85"/>
      <c r="Q7" s="85"/>
      <c r="R7" s="85"/>
      <c r="S7" s="85"/>
      <c r="T7" s="85"/>
      <c r="U7" s="86"/>
      <c r="V7" s="178"/>
      <c r="W7" s="178"/>
      <c r="X7" s="178"/>
      <c r="Y7" s="178"/>
      <c r="Z7" s="178"/>
      <c r="AA7" s="86"/>
      <c r="AB7" s="86"/>
      <c r="AC7" s="88"/>
      <c r="AD7" s="88"/>
      <c r="AE7" s="88"/>
      <c r="AF7" s="89"/>
      <c r="AG7" s="88"/>
      <c r="AH7" s="88"/>
      <c r="AI7" s="88"/>
      <c r="AJ7" s="88"/>
    </row>
    <row r="8" spans="1:36" ht="53" thickTop="1" thickBot="1" x14ac:dyDescent="0.25">
      <c r="A8" s="78"/>
      <c r="B8" s="79" t="s">
        <v>43</v>
      </c>
      <c r="C8" s="80" t="s">
        <v>44</v>
      </c>
      <c r="D8" s="81"/>
      <c r="E8" s="82" t="s">
        <v>182</v>
      </c>
      <c r="F8" s="82" t="s">
        <v>182</v>
      </c>
      <c r="G8" s="82" t="s">
        <v>182</v>
      </c>
      <c r="H8" s="83" t="s">
        <v>219</v>
      </c>
      <c r="I8" s="83" t="s">
        <v>213</v>
      </c>
      <c r="J8" s="84"/>
      <c r="K8" s="84"/>
      <c r="L8" s="84" t="s">
        <v>214</v>
      </c>
      <c r="M8" s="85"/>
      <c r="N8" s="85"/>
      <c r="O8" s="85"/>
      <c r="P8" s="85"/>
      <c r="Q8" s="85"/>
      <c r="R8" s="85"/>
      <c r="S8" s="85"/>
      <c r="T8" s="85"/>
      <c r="U8" s="86"/>
      <c r="V8" s="178"/>
      <c r="W8" s="178"/>
      <c r="X8" s="178"/>
      <c r="Y8" s="178"/>
      <c r="Z8" s="178"/>
      <c r="AA8" s="86"/>
      <c r="AB8" s="86"/>
      <c r="AC8" s="88"/>
      <c r="AD8" s="88"/>
      <c r="AE8" s="88"/>
      <c r="AF8" s="89"/>
      <c r="AG8" s="88"/>
      <c r="AH8" s="88"/>
      <c r="AI8" s="88"/>
      <c r="AJ8" s="88"/>
    </row>
    <row r="9" spans="1:36" ht="53" thickTop="1" thickBot="1" x14ac:dyDescent="0.25">
      <c r="A9" s="78"/>
      <c r="B9" s="79" t="s">
        <v>45</v>
      </c>
      <c r="C9" s="80" t="s">
        <v>46</v>
      </c>
      <c r="D9" s="81"/>
      <c r="E9" s="82" t="s">
        <v>182</v>
      </c>
      <c r="F9" s="82" t="s">
        <v>182</v>
      </c>
      <c r="G9" s="82" t="s">
        <v>182</v>
      </c>
      <c r="H9" s="83" t="s">
        <v>220</v>
      </c>
      <c r="I9" s="83" t="s">
        <v>213</v>
      </c>
      <c r="J9" s="84"/>
      <c r="K9" s="84"/>
      <c r="L9" s="84" t="s">
        <v>214</v>
      </c>
      <c r="M9" s="85"/>
      <c r="N9" s="85"/>
      <c r="O9" s="85"/>
      <c r="P9" s="85"/>
      <c r="Q9" s="85"/>
      <c r="R9" s="85"/>
      <c r="S9" s="85"/>
      <c r="T9" s="85"/>
      <c r="U9" s="86"/>
      <c r="V9" s="178"/>
      <c r="W9" s="178"/>
      <c r="X9" s="178"/>
      <c r="Y9" s="178"/>
      <c r="Z9" s="178"/>
      <c r="AA9" s="86"/>
      <c r="AB9" s="86"/>
      <c r="AC9" s="88"/>
      <c r="AD9" s="88"/>
      <c r="AE9" s="88"/>
      <c r="AF9" s="89"/>
      <c r="AG9" s="88"/>
      <c r="AH9" s="88"/>
      <c r="AI9" s="88"/>
      <c r="AJ9" s="88"/>
    </row>
    <row r="10" spans="1:36" ht="53" thickTop="1" thickBot="1" x14ac:dyDescent="0.25">
      <c r="A10" s="78"/>
      <c r="B10" s="79" t="s">
        <v>47</v>
      </c>
      <c r="C10" s="80" t="s">
        <v>48</v>
      </c>
      <c r="D10" s="81"/>
      <c r="E10" s="82" t="s">
        <v>182</v>
      </c>
      <c r="F10" s="82" t="s">
        <v>182</v>
      </c>
      <c r="G10" s="82" t="s">
        <v>182</v>
      </c>
      <c r="H10" s="83" t="s">
        <v>221</v>
      </c>
      <c r="I10" s="83" t="s">
        <v>213</v>
      </c>
      <c r="J10" s="84"/>
      <c r="K10" s="84"/>
      <c r="L10" s="84" t="s">
        <v>214</v>
      </c>
      <c r="M10" s="85"/>
      <c r="N10" s="85"/>
      <c r="O10" s="85"/>
      <c r="P10" s="85"/>
      <c r="Q10" s="85"/>
      <c r="R10" s="85"/>
      <c r="S10" s="85"/>
      <c r="T10" s="85"/>
      <c r="U10" s="86"/>
      <c r="V10" s="178"/>
      <c r="W10" s="178"/>
      <c r="X10" s="178"/>
      <c r="Y10" s="178"/>
      <c r="Z10" s="178"/>
      <c r="AA10" s="86"/>
      <c r="AB10" s="86"/>
      <c r="AC10" s="88"/>
      <c r="AD10" s="88"/>
      <c r="AE10" s="88"/>
      <c r="AF10" s="89"/>
      <c r="AG10" s="88"/>
      <c r="AH10" s="88"/>
      <c r="AI10" s="88"/>
      <c r="AJ10" s="88"/>
    </row>
    <row r="11" spans="1:36" ht="53" thickTop="1" thickBot="1" x14ac:dyDescent="0.25">
      <c r="A11" s="78"/>
      <c r="B11" s="79" t="s">
        <v>49</v>
      </c>
      <c r="C11" s="80" t="s">
        <v>50</v>
      </c>
      <c r="D11" s="81"/>
      <c r="E11" s="82" t="s">
        <v>182</v>
      </c>
      <c r="F11" s="82" t="s">
        <v>182</v>
      </c>
      <c r="G11" s="82" t="s">
        <v>182</v>
      </c>
      <c r="H11" s="83" t="s">
        <v>222</v>
      </c>
      <c r="I11" s="83" t="s">
        <v>213</v>
      </c>
      <c r="J11" s="84"/>
      <c r="K11" s="84"/>
      <c r="L11" s="84" t="s">
        <v>214</v>
      </c>
      <c r="M11" s="85"/>
      <c r="N11" s="85"/>
      <c r="O11" s="85"/>
      <c r="P11" s="85"/>
      <c r="Q11" s="85"/>
      <c r="R11" s="85"/>
      <c r="S11" s="85"/>
      <c r="T11" s="85"/>
      <c r="U11" s="86"/>
      <c r="V11" s="178"/>
      <c r="W11" s="178"/>
      <c r="X11" s="178"/>
      <c r="Y11" s="178"/>
      <c r="Z11" s="178"/>
      <c r="AA11" s="86"/>
      <c r="AB11" s="86"/>
      <c r="AC11" s="88"/>
      <c r="AD11" s="88"/>
      <c r="AE11" s="88"/>
      <c r="AF11" s="89"/>
      <c r="AG11" s="88"/>
      <c r="AH11" s="88"/>
      <c r="AI11" s="88"/>
      <c r="AJ11" s="88"/>
    </row>
    <row r="12" spans="1:36" ht="53" thickTop="1" thickBot="1" x14ac:dyDescent="0.25">
      <c r="A12" s="78"/>
      <c r="B12" s="79" t="s">
        <v>51</v>
      </c>
      <c r="C12" s="80" t="s">
        <v>52</v>
      </c>
      <c r="D12" s="81"/>
      <c r="E12" s="82" t="s">
        <v>182</v>
      </c>
      <c r="F12" s="82" t="s">
        <v>182</v>
      </c>
      <c r="G12" s="82" t="s">
        <v>182</v>
      </c>
      <c r="H12" s="83" t="s">
        <v>223</v>
      </c>
      <c r="I12" s="83" t="s">
        <v>213</v>
      </c>
      <c r="J12" s="84"/>
      <c r="K12" s="84"/>
      <c r="L12" s="84" t="s">
        <v>214</v>
      </c>
      <c r="M12" s="85"/>
      <c r="N12" s="85"/>
      <c r="O12" s="85"/>
      <c r="P12" s="85"/>
      <c r="Q12" s="85"/>
      <c r="R12" s="85"/>
      <c r="S12" s="85"/>
      <c r="T12" s="85"/>
      <c r="U12" s="86"/>
      <c r="V12" s="178"/>
      <c r="W12" s="178"/>
      <c r="X12" s="178"/>
      <c r="Y12" s="178"/>
      <c r="Z12" s="178"/>
      <c r="AA12" s="86"/>
      <c r="AB12" s="86"/>
      <c r="AC12" s="88"/>
      <c r="AD12" s="88"/>
      <c r="AE12" s="88"/>
      <c r="AF12" s="89"/>
      <c r="AG12" s="87"/>
      <c r="AH12" s="87"/>
      <c r="AI12" s="88"/>
      <c r="AJ12" s="88"/>
    </row>
    <row r="13" spans="1:36" ht="53" thickTop="1" thickBot="1" x14ac:dyDescent="0.25">
      <c r="A13" s="78"/>
      <c r="B13" s="79" t="s">
        <v>54</v>
      </c>
      <c r="C13" s="80" t="s">
        <v>53</v>
      </c>
      <c r="D13" s="81"/>
      <c r="E13" s="82" t="s">
        <v>182</v>
      </c>
      <c r="F13" s="82" t="s">
        <v>182</v>
      </c>
      <c r="G13" s="82" t="s">
        <v>182</v>
      </c>
      <c r="H13" s="83" t="s">
        <v>224</v>
      </c>
      <c r="I13" s="83" t="s">
        <v>213</v>
      </c>
      <c r="J13" s="84"/>
      <c r="K13" s="84"/>
      <c r="L13" s="84" t="s">
        <v>214</v>
      </c>
      <c r="M13" s="85"/>
      <c r="N13" s="85"/>
      <c r="O13" s="85"/>
      <c r="P13" s="85"/>
      <c r="Q13" s="85"/>
      <c r="R13" s="85"/>
      <c r="S13" s="85"/>
      <c r="T13" s="85"/>
      <c r="U13" s="86"/>
      <c r="V13" s="178"/>
      <c r="W13" s="178"/>
      <c r="X13" s="178"/>
      <c r="Y13" s="178"/>
      <c r="Z13" s="178"/>
      <c r="AA13" s="86"/>
      <c r="AB13" s="86"/>
      <c r="AC13" s="88"/>
      <c r="AD13" s="88"/>
      <c r="AE13" s="88"/>
      <c r="AF13" s="89"/>
      <c r="AG13" s="87"/>
      <c r="AH13" s="87"/>
      <c r="AI13" s="88"/>
      <c r="AJ13" s="88"/>
    </row>
    <row r="14" spans="1:36" ht="53" thickTop="1" thickBot="1" x14ac:dyDescent="0.25">
      <c r="A14" s="78"/>
      <c r="B14" s="79" t="s">
        <v>55</v>
      </c>
      <c r="C14" s="80" t="s">
        <v>56</v>
      </c>
      <c r="D14" s="81"/>
      <c r="E14" s="82" t="s">
        <v>182</v>
      </c>
      <c r="F14" s="82" t="s">
        <v>182</v>
      </c>
      <c r="G14" s="82" t="s">
        <v>182</v>
      </c>
      <c r="H14" s="83" t="s">
        <v>225</v>
      </c>
      <c r="I14" s="83" t="s">
        <v>213</v>
      </c>
      <c r="J14" s="84"/>
      <c r="K14" s="84"/>
      <c r="L14" s="84" t="s">
        <v>214</v>
      </c>
      <c r="M14" s="85"/>
      <c r="N14" s="85"/>
      <c r="O14" s="85"/>
      <c r="P14" s="85"/>
      <c r="Q14" s="85"/>
      <c r="R14" s="85"/>
      <c r="S14" s="85"/>
      <c r="T14" s="85"/>
      <c r="U14" s="86"/>
      <c r="V14" s="178"/>
      <c r="W14" s="178"/>
      <c r="X14" s="178"/>
      <c r="Y14" s="178"/>
      <c r="Z14" s="178"/>
      <c r="AA14" s="86"/>
      <c r="AB14" s="86"/>
      <c r="AC14" s="88"/>
      <c r="AD14" s="88"/>
      <c r="AE14" s="88"/>
      <c r="AF14" s="89"/>
      <c r="AG14" s="88"/>
      <c r="AH14" s="88"/>
      <c r="AI14" s="88"/>
      <c r="AJ14" s="88"/>
    </row>
    <row r="15" spans="1:36" ht="53" thickTop="1" thickBot="1" x14ac:dyDescent="0.25">
      <c r="A15" s="78"/>
      <c r="B15" s="79" t="s">
        <v>57</v>
      </c>
      <c r="C15" s="80" t="s">
        <v>58</v>
      </c>
      <c r="D15" s="81"/>
      <c r="E15" s="82" t="s">
        <v>182</v>
      </c>
      <c r="F15" s="82" t="s">
        <v>182</v>
      </c>
      <c r="G15" s="82" t="s">
        <v>182</v>
      </c>
      <c r="H15" s="83" t="s">
        <v>226</v>
      </c>
      <c r="I15" s="83" t="s">
        <v>213</v>
      </c>
      <c r="J15" s="84"/>
      <c r="K15" s="84"/>
      <c r="L15" s="84" t="s">
        <v>214</v>
      </c>
      <c r="M15" s="85"/>
      <c r="N15" s="85"/>
      <c r="O15" s="85"/>
      <c r="P15" s="85"/>
      <c r="Q15" s="85"/>
      <c r="R15" s="85"/>
      <c r="S15" s="85"/>
      <c r="T15" s="85"/>
      <c r="U15" s="86"/>
      <c r="V15" s="178"/>
      <c r="W15" s="178"/>
      <c r="X15" s="178"/>
      <c r="Y15" s="178"/>
      <c r="Z15" s="178"/>
      <c r="AA15" s="86"/>
      <c r="AB15" s="86"/>
      <c r="AC15" s="88"/>
      <c r="AD15" s="88"/>
      <c r="AE15" s="88"/>
      <c r="AF15" s="89"/>
      <c r="AG15" s="88"/>
      <c r="AH15" s="88"/>
      <c r="AI15" s="88"/>
      <c r="AJ15" s="88"/>
    </row>
    <row r="16" spans="1:36" ht="53" thickTop="1" thickBot="1" x14ac:dyDescent="0.25">
      <c r="A16" s="78"/>
      <c r="B16" s="79" t="s">
        <v>59</v>
      </c>
      <c r="C16" s="80" t="s">
        <v>19</v>
      </c>
      <c r="D16" s="81"/>
      <c r="E16" s="82" t="s">
        <v>182</v>
      </c>
      <c r="F16" s="82" t="s">
        <v>182</v>
      </c>
      <c r="G16" s="82" t="s">
        <v>182</v>
      </c>
      <c r="H16" s="83" t="s">
        <v>227</v>
      </c>
      <c r="I16" s="83" t="s">
        <v>213</v>
      </c>
      <c r="J16" s="84"/>
      <c r="K16" s="84"/>
      <c r="L16" s="84" t="s">
        <v>214</v>
      </c>
      <c r="M16" s="85"/>
      <c r="N16" s="85"/>
      <c r="O16" s="85"/>
      <c r="P16" s="85"/>
      <c r="Q16" s="85"/>
      <c r="R16" s="85"/>
      <c r="S16" s="85"/>
      <c r="T16" s="85"/>
      <c r="U16" s="86"/>
      <c r="V16" s="178"/>
      <c r="W16" s="178"/>
      <c r="X16" s="178"/>
      <c r="Y16" s="178"/>
      <c r="Z16" s="178"/>
      <c r="AA16" s="86"/>
      <c r="AB16" s="86"/>
      <c r="AC16" s="88"/>
      <c r="AD16" s="88"/>
      <c r="AE16" s="88"/>
      <c r="AF16" s="89"/>
      <c r="AG16" s="88"/>
      <c r="AH16" s="88"/>
      <c r="AI16" s="88"/>
      <c r="AJ16" s="88"/>
    </row>
    <row r="17" spans="1:36" ht="53" thickTop="1" thickBot="1" x14ac:dyDescent="0.25">
      <c r="A17" s="78"/>
      <c r="B17" s="79" t="s">
        <v>60</v>
      </c>
      <c r="C17" s="80" t="s">
        <v>21</v>
      </c>
      <c r="D17" s="81"/>
      <c r="E17" s="82" t="s">
        <v>182</v>
      </c>
      <c r="F17" s="82" t="s">
        <v>182</v>
      </c>
      <c r="G17" s="82" t="s">
        <v>182</v>
      </c>
      <c r="H17" s="83" t="s">
        <v>228</v>
      </c>
      <c r="I17" s="83" t="s">
        <v>213</v>
      </c>
      <c r="J17" s="84"/>
      <c r="K17" s="84"/>
      <c r="L17" s="84" t="s">
        <v>214</v>
      </c>
      <c r="M17" s="85"/>
      <c r="N17" s="85"/>
      <c r="O17" s="85"/>
      <c r="P17" s="85"/>
      <c r="Q17" s="85"/>
      <c r="R17" s="85"/>
      <c r="S17" s="85"/>
      <c r="T17" s="85"/>
      <c r="U17" s="86"/>
      <c r="V17" s="178"/>
      <c r="W17" s="178"/>
      <c r="X17" s="178"/>
      <c r="Y17" s="178"/>
      <c r="Z17" s="178"/>
      <c r="AA17" s="86"/>
      <c r="AB17" s="86"/>
      <c r="AC17" s="88"/>
      <c r="AD17" s="88"/>
      <c r="AE17" s="88"/>
      <c r="AF17" s="89"/>
      <c r="AG17" s="88"/>
      <c r="AH17" s="88"/>
      <c r="AI17" s="88"/>
      <c r="AJ17" s="88"/>
    </row>
    <row r="18" spans="1:36" ht="409.6" thickTop="1" thickBot="1" x14ac:dyDescent="0.25">
      <c r="A18" s="78">
        <v>1</v>
      </c>
      <c r="B18" s="90" t="s">
        <v>67</v>
      </c>
      <c r="C18" s="80" t="s">
        <v>229</v>
      </c>
      <c r="D18" s="81"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E18" s="82" t="s">
        <v>230</v>
      </c>
      <c r="F18" s="82" t="s">
        <v>182</v>
      </c>
      <c r="G18" s="82" t="s">
        <v>182</v>
      </c>
      <c r="H18" s="91" t="s">
        <v>231</v>
      </c>
      <c r="I18" s="91" t="s">
        <v>232</v>
      </c>
      <c r="J18" s="84" t="str">
        <f t="shared" ref="J18:J95" si="0">IF(S18&gt;20,"TRUE","FALSE")</f>
        <v>FALSE</v>
      </c>
      <c r="K18" s="84">
        <v>1</v>
      </c>
      <c r="L18" s="84" t="s">
        <v>233</v>
      </c>
      <c r="M18" s="85" t="s">
        <v>234</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8"/>
      <c r="W18" s="178"/>
      <c r="X18" s="178"/>
      <c r="Y18" s="178"/>
      <c r="Z18" s="178"/>
      <c r="AA18" s="86" t="s">
        <v>235</v>
      </c>
      <c r="AB18" s="86"/>
      <c r="AC18" s="88"/>
      <c r="AD18" s="88"/>
      <c r="AE18" s="88"/>
      <c r="AF18" s="89"/>
      <c r="AG18" s="88"/>
      <c r="AH18" s="88"/>
      <c r="AI18" s="88"/>
      <c r="AJ18" s="88"/>
    </row>
    <row r="19" spans="1:36" ht="390" thickTop="1" thickBot="1" x14ac:dyDescent="0.25">
      <c r="A19" s="78">
        <v>2</v>
      </c>
      <c r="B19" s="90" t="s">
        <v>68</v>
      </c>
      <c r="C19" s="80" t="s">
        <v>236</v>
      </c>
      <c r="D19" s="81" t="str">
        <f>VLOOKUP(B19,'HECVAT - Lite'!A$24:D$112,4,TRUE)</f>
        <v>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https://status.instructure.com (https://status.instructure.com/). Our annual uptime guarantee is 99.9% uptime and over the past 12 months, we have achieved an uptime average of 99.977%.</v>
      </c>
      <c r="E19" s="82" t="s">
        <v>182</v>
      </c>
      <c r="F19" s="82"/>
      <c r="G19" s="82" t="s">
        <v>237</v>
      </c>
      <c r="H19" s="91" t="s">
        <v>238</v>
      </c>
      <c r="I19" s="91" t="s">
        <v>239</v>
      </c>
      <c r="J19" s="84" t="str">
        <f t="shared" si="0"/>
        <v>FALSE</v>
      </c>
      <c r="K19" s="84">
        <v>1</v>
      </c>
      <c r="L19" s="84" t="s">
        <v>233</v>
      </c>
      <c r="M19" s="85" t="s">
        <v>234</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8"/>
      <c r="W19" s="178"/>
      <c r="X19" s="178"/>
      <c r="Y19" s="178"/>
      <c r="Z19" s="178"/>
      <c r="AA19" s="86" t="s">
        <v>240</v>
      </c>
      <c r="AB19" s="86"/>
      <c r="AC19" s="88"/>
      <c r="AD19" s="88"/>
      <c r="AE19" s="88"/>
      <c r="AF19" s="89"/>
      <c r="AG19" s="88"/>
      <c r="AH19" s="88"/>
      <c r="AI19" s="88"/>
      <c r="AJ19" s="88"/>
    </row>
    <row r="20" spans="1:36" ht="409.6" thickTop="1" thickBot="1" x14ac:dyDescent="0.25">
      <c r="A20" s="78">
        <v>3</v>
      </c>
      <c r="B20" s="90" t="s">
        <v>69</v>
      </c>
      <c r="C20" s="80" t="s">
        <v>241</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182</v>
      </c>
      <c r="F20" s="82" t="s">
        <v>242</v>
      </c>
      <c r="G20" s="82" t="s">
        <v>243</v>
      </c>
      <c r="H20" s="91" t="s">
        <v>244</v>
      </c>
      <c r="I20" s="91" t="s">
        <v>245</v>
      </c>
      <c r="J20" s="84" t="str">
        <f t="shared" si="0"/>
        <v>FALSE</v>
      </c>
      <c r="K20" s="84">
        <v>1</v>
      </c>
      <c r="L20" s="84" t="s">
        <v>233</v>
      </c>
      <c r="M20" s="85" t="s">
        <v>234</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8"/>
      <c r="W20" s="178" t="s">
        <v>246</v>
      </c>
      <c r="X20" s="178"/>
      <c r="Y20" s="178"/>
      <c r="Z20" s="178"/>
      <c r="AA20" s="86" t="s">
        <v>247</v>
      </c>
      <c r="AB20" s="86"/>
      <c r="AC20" s="88"/>
      <c r="AD20" s="88"/>
      <c r="AE20" s="88"/>
      <c r="AF20" s="89"/>
      <c r="AG20" s="88"/>
      <c r="AH20" s="88"/>
      <c r="AI20" s="88"/>
      <c r="AJ20" s="88"/>
    </row>
    <row r="21" spans="1:36" ht="15.75" customHeight="1" thickTop="1" thickBot="1" x14ac:dyDescent="0.25">
      <c r="A21" s="78">
        <v>4</v>
      </c>
      <c r="B21" s="90" t="s">
        <v>70</v>
      </c>
      <c r="C21" s="80" t="s">
        <v>248</v>
      </c>
      <c r="D21" s="81"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82" t="s">
        <v>182</v>
      </c>
      <c r="F21" s="82" t="s">
        <v>249</v>
      </c>
      <c r="G21" s="82" t="s">
        <v>250</v>
      </c>
      <c r="H21" s="91" t="s">
        <v>251</v>
      </c>
      <c r="I21" s="91" t="s">
        <v>252</v>
      </c>
      <c r="J21" s="84" t="str">
        <f t="shared" si="0"/>
        <v>FALSE</v>
      </c>
      <c r="K21" s="84">
        <v>1</v>
      </c>
      <c r="L21" s="84" t="s">
        <v>233</v>
      </c>
      <c r="M21" s="85" t="s">
        <v>234</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8"/>
      <c r="W21" s="178" t="s">
        <v>253</v>
      </c>
      <c r="X21" s="178"/>
      <c r="Y21" s="178"/>
      <c r="Z21" s="178"/>
      <c r="AA21" s="86"/>
      <c r="AB21" s="86"/>
      <c r="AC21" s="88"/>
      <c r="AD21" s="88"/>
      <c r="AE21" s="88"/>
      <c r="AF21" s="89"/>
      <c r="AG21" s="88"/>
      <c r="AH21" s="88"/>
      <c r="AI21" s="88"/>
      <c r="AJ21" s="88"/>
    </row>
    <row r="22" spans="1:36" ht="15.75" customHeight="1" thickTop="1" thickBot="1" x14ac:dyDescent="0.25">
      <c r="A22" s="78">
        <v>5</v>
      </c>
      <c r="B22" s="90" t="s">
        <v>71</v>
      </c>
      <c r="C22" s="80" t="s">
        <v>254</v>
      </c>
      <c r="D22" s="81">
        <f>VLOOKUP(B22,'HECVAT - Lite'!A$24:D$112,4,TRUE)</f>
        <v>0</v>
      </c>
      <c r="E22" s="82" t="s">
        <v>182</v>
      </c>
      <c r="F22" s="82"/>
      <c r="G22" s="82" t="s">
        <v>255</v>
      </c>
      <c r="H22" s="91" t="s">
        <v>256</v>
      </c>
      <c r="I22" s="83" t="s">
        <v>257</v>
      </c>
      <c r="J22" s="84" t="str">
        <f t="shared" si="0"/>
        <v>TRUE</v>
      </c>
      <c r="K22" s="84">
        <v>1</v>
      </c>
      <c r="L22" s="84" t="s">
        <v>233</v>
      </c>
      <c r="M22" s="85" t="s">
        <v>258</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8"/>
      <c r="W22" s="178" t="s">
        <v>246</v>
      </c>
      <c r="X22" s="178"/>
      <c r="Y22" s="178"/>
      <c r="Z22" s="178"/>
      <c r="AA22" s="86" t="s">
        <v>259</v>
      </c>
      <c r="AB22" s="86"/>
      <c r="AC22" s="88"/>
      <c r="AD22" s="88"/>
      <c r="AE22" s="88"/>
      <c r="AF22" s="89"/>
      <c r="AG22" s="88"/>
      <c r="AH22" s="88"/>
      <c r="AI22" s="88"/>
      <c r="AJ22" s="88"/>
    </row>
    <row r="23" spans="1:36" ht="15.75" customHeight="1" thickTop="1" thickBot="1" x14ac:dyDescent="0.25">
      <c r="A23" s="78">
        <v>6</v>
      </c>
      <c r="B23" s="90" t="s">
        <v>72</v>
      </c>
      <c r="C23" s="80" t="s">
        <v>260</v>
      </c>
      <c r="D23" s="81">
        <f>VLOOKUP(B23,'HECVAT - Lite'!A$24:D$112,4,TRUE)</f>
        <v>0</v>
      </c>
      <c r="E23" s="82" t="s">
        <v>182</v>
      </c>
      <c r="F23" s="82"/>
      <c r="G23" s="82" t="s">
        <v>255</v>
      </c>
      <c r="H23" s="91" t="s">
        <v>261</v>
      </c>
      <c r="I23" s="83" t="s">
        <v>262</v>
      </c>
      <c r="J23" s="84" t="str">
        <f t="shared" si="0"/>
        <v>TRUE</v>
      </c>
      <c r="K23" s="84">
        <v>1</v>
      </c>
      <c r="L23" s="84" t="s">
        <v>233</v>
      </c>
      <c r="M23" s="85" t="s">
        <v>258</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8"/>
      <c r="W23" s="178" t="s">
        <v>263</v>
      </c>
      <c r="X23" s="178"/>
      <c r="Y23" s="178"/>
      <c r="Z23" s="178"/>
      <c r="AA23" s="86" t="s">
        <v>259</v>
      </c>
      <c r="AB23" s="86"/>
      <c r="AC23" s="88"/>
      <c r="AD23" s="88"/>
      <c r="AE23" s="88"/>
      <c r="AF23" s="89"/>
      <c r="AG23" s="88"/>
      <c r="AH23" s="88"/>
      <c r="AI23" s="88"/>
      <c r="AJ23" s="88"/>
    </row>
    <row r="24" spans="1:36" ht="15.75" customHeight="1" thickTop="1" thickBot="1" x14ac:dyDescent="0.25">
      <c r="A24" s="78">
        <v>7</v>
      </c>
      <c r="B24" s="90" t="s">
        <v>73</v>
      </c>
      <c r="C24" s="80" t="s">
        <v>264</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265</v>
      </c>
      <c r="F24" s="82" t="s">
        <v>182</v>
      </c>
      <c r="G24" s="82" t="s">
        <v>182</v>
      </c>
      <c r="H24" s="91" t="s">
        <v>266</v>
      </c>
      <c r="I24" s="91" t="s">
        <v>267</v>
      </c>
      <c r="J24" s="84" t="str">
        <f t="shared" si="0"/>
        <v>FALSE</v>
      </c>
      <c r="K24" s="84">
        <v>1</v>
      </c>
      <c r="L24" s="84" t="s">
        <v>233</v>
      </c>
      <c r="M24" s="85" t="s">
        <v>234</v>
      </c>
      <c r="N24" s="85"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8"/>
      <c r="W24" s="178" t="s">
        <v>246</v>
      </c>
      <c r="X24" s="178"/>
      <c r="Y24" s="178"/>
      <c r="Z24" s="178"/>
      <c r="AA24" s="86"/>
      <c r="AB24" s="86" t="s">
        <v>268</v>
      </c>
      <c r="AC24" s="88"/>
      <c r="AD24" s="88"/>
      <c r="AE24" s="88"/>
      <c r="AF24" s="89"/>
      <c r="AG24" s="88"/>
      <c r="AH24" s="88"/>
      <c r="AI24" s="88"/>
      <c r="AJ24" s="88"/>
    </row>
    <row r="25" spans="1:36" ht="15.75" customHeight="1" thickTop="1" thickBot="1" x14ac:dyDescent="0.25">
      <c r="A25" s="78">
        <v>8</v>
      </c>
      <c r="B25" s="90" t="s">
        <v>74</v>
      </c>
      <c r="C25" s="80" t="s">
        <v>269</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182</v>
      </c>
      <c r="F25" s="93" t="s">
        <v>270</v>
      </c>
      <c r="G25" s="93" t="s">
        <v>271</v>
      </c>
      <c r="H25" s="91" t="s">
        <v>272</v>
      </c>
      <c r="I25" s="83" t="s">
        <v>273</v>
      </c>
      <c r="J25" s="84" t="str">
        <f t="shared" si="0"/>
        <v>FALSE</v>
      </c>
      <c r="K25" s="84">
        <v>1</v>
      </c>
      <c r="L25" s="84" t="s">
        <v>8</v>
      </c>
      <c r="M25" s="85" t="s">
        <v>234</v>
      </c>
      <c r="N25" s="85" t="str">
        <f>VLOOKUP(B25,'HECVAT - Lite'!$A$6:$C$336,3,FALSE)</f>
        <v>No</v>
      </c>
      <c r="O25" s="85" t="str">
        <f>IF(LEN(VLOOKUP(B25,'Analyst Report'!$A$30:$I$118,7,TRUE))=0,"",VLOOKUP(B25,'Analyst Report'!$A$30:$I$118,7,TRUE))</f>
        <v/>
      </c>
      <c r="P25" s="85">
        <f t="shared" si="1"/>
        <v>0</v>
      </c>
      <c r="Q25" s="92">
        <v>15</v>
      </c>
      <c r="R25" s="85">
        <f>IF(LEN(VLOOKUP(B25,'Analyst Report'!$A$30:$I$118,8,FALSE))=0,"",VLOOKUP(B25,'Analyst Report'!$A$30:$I$118,8,FALSE))</f>
        <v>15</v>
      </c>
      <c r="S25" s="85">
        <f t="shared" si="2"/>
        <v>15</v>
      </c>
      <c r="T25" s="85">
        <f t="shared" si="3"/>
        <v>0</v>
      </c>
      <c r="U25" s="86"/>
      <c r="V25" s="178"/>
      <c r="W25" s="178" t="s">
        <v>246</v>
      </c>
      <c r="X25" s="178"/>
      <c r="Y25" s="178"/>
      <c r="Z25" s="178" t="s">
        <v>274</v>
      </c>
      <c r="AA25" s="94" t="s">
        <v>275</v>
      </c>
      <c r="AB25" s="94"/>
      <c r="AC25" s="88"/>
      <c r="AD25" s="88"/>
      <c r="AE25" s="88"/>
      <c r="AF25" s="89"/>
      <c r="AG25" s="88"/>
      <c r="AH25" s="88"/>
      <c r="AI25" s="88"/>
      <c r="AJ25" s="88"/>
    </row>
    <row r="26" spans="1:36" ht="15.75" customHeight="1" thickTop="1" thickBot="1" x14ac:dyDescent="0.25">
      <c r="A26" s="78">
        <v>9</v>
      </c>
      <c r="B26" s="90" t="s">
        <v>75</v>
      </c>
      <c r="C26" s="80" t="s">
        <v>276</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182</v>
      </c>
      <c r="F26" s="93" t="s">
        <v>277</v>
      </c>
      <c r="G26" s="93" t="s">
        <v>278</v>
      </c>
      <c r="H26" s="91" t="s">
        <v>279</v>
      </c>
      <c r="I26" s="91" t="s">
        <v>280</v>
      </c>
      <c r="J26" s="84" t="str">
        <f t="shared" si="0"/>
        <v>FALSE</v>
      </c>
      <c r="K26" s="84">
        <v>1</v>
      </c>
      <c r="L26" s="84" t="s">
        <v>8</v>
      </c>
      <c r="M26" s="85" t="s">
        <v>234</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8"/>
      <c r="W26" s="178" t="s">
        <v>246</v>
      </c>
      <c r="X26" s="178"/>
      <c r="Y26" s="178"/>
      <c r="Z26" s="180" t="s">
        <v>281</v>
      </c>
      <c r="AA26" s="95" t="s">
        <v>282</v>
      </c>
      <c r="AB26" s="95"/>
      <c r="AC26" s="88"/>
      <c r="AD26" s="88"/>
      <c r="AE26" s="88"/>
      <c r="AF26" s="89"/>
      <c r="AG26" s="88"/>
      <c r="AH26" s="88"/>
      <c r="AI26" s="88"/>
      <c r="AJ26" s="88"/>
    </row>
    <row r="27" spans="1:36" ht="15.75" customHeight="1" thickTop="1" thickBot="1" x14ac:dyDescent="0.25">
      <c r="A27" s="78">
        <v>10</v>
      </c>
      <c r="B27" s="90" t="s">
        <v>76</v>
      </c>
      <c r="C27" s="80" t="s">
        <v>283</v>
      </c>
      <c r="D27" s="96" t="str">
        <f>VLOOKUP(B27,'HECVAT - Lite'!A$24:D$112,4,TRUE)</f>
        <v>Instructure is CSA STAR Level 1 Self Assessed. Our listing can be viewed on the CSA STAR Registry at: https://cloudsecurityalliance.org/star/registry/instructure</v>
      </c>
      <c r="E27" s="82" t="s">
        <v>182</v>
      </c>
      <c r="F27" s="93" t="s">
        <v>284</v>
      </c>
      <c r="G27" s="93" t="s">
        <v>285</v>
      </c>
      <c r="H27" s="91" t="s">
        <v>286</v>
      </c>
      <c r="I27" s="91" t="s">
        <v>287</v>
      </c>
      <c r="J27" s="84" t="str">
        <f t="shared" si="0"/>
        <v>FALSE</v>
      </c>
      <c r="K27" s="84">
        <v>1</v>
      </c>
      <c r="L27" s="84" t="s">
        <v>8</v>
      </c>
      <c r="M27" s="85" t="s">
        <v>234</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8"/>
      <c r="W27" s="178" t="s">
        <v>246</v>
      </c>
      <c r="X27" s="178"/>
      <c r="Y27" s="178"/>
      <c r="Z27" s="180" t="s">
        <v>281</v>
      </c>
      <c r="AA27" s="95" t="s">
        <v>275</v>
      </c>
      <c r="AB27" s="95"/>
      <c r="AC27" s="88"/>
      <c r="AD27" s="88"/>
      <c r="AE27" s="88"/>
      <c r="AF27" s="89"/>
      <c r="AG27" s="88"/>
      <c r="AH27" s="88"/>
      <c r="AI27" s="88"/>
      <c r="AJ27" s="88"/>
    </row>
    <row r="28" spans="1:36" ht="15.75" customHeight="1" thickTop="1" thickBot="1" x14ac:dyDescent="0.25">
      <c r="A28" s="78">
        <v>11</v>
      </c>
      <c r="B28" s="90" t="s">
        <v>77</v>
      </c>
      <c r="C28" s="80" t="s">
        <v>288</v>
      </c>
      <c r="D28" s="96" t="str">
        <f>VLOOKUP(B28,'HECVAT - Lite'!A$24:D$112,4,TRUE)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28" s="82" t="s">
        <v>182</v>
      </c>
      <c r="F28" s="93" t="s">
        <v>289</v>
      </c>
      <c r="G28" s="93" t="s">
        <v>290</v>
      </c>
      <c r="H28" s="91" t="s">
        <v>291</v>
      </c>
      <c r="I28" s="91" t="s">
        <v>292</v>
      </c>
      <c r="J28" s="84" t="str">
        <f t="shared" si="0"/>
        <v>TRUE</v>
      </c>
      <c r="K28" s="84">
        <v>1</v>
      </c>
      <c r="L28" s="84" t="s">
        <v>8</v>
      </c>
      <c r="M28" s="85" t="s">
        <v>234</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8"/>
      <c r="W28" s="178" t="s">
        <v>293</v>
      </c>
      <c r="X28" s="178"/>
      <c r="Y28" s="178"/>
      <c r="Z28" s="178" t="s">
        <v>274</v>
      </c>
      <c r="AA28" s="94" t="s">
        <v>294</v>
      </c>
      <c r="AB28" s="94"/>
      <c r="AC28" s="88"/>
      <c r="AD28" s="88"/>
      <c r="AE28" s="88"/>
      <c r="AF28" s="89"/>
      <c r="AG28" s="88"/>
      <c r="AH28" s="88"/>
      <c r="AI28" s="88"/>
      <c r="AJ28" s="88"/>
    </row>
    <row r="29" spans="1:36" ht="15.75" customHeight="1" thickTop="1" thickBot="1" x14ac:dyDescent="0.25">
      <c r="A29" s="78">
        <v>12</v>
      </c>
      <c r="B29" s="90" t="s">
        <v>78</v>
      </c>
      <c r="C29" s="80" t="s">
        <v>295</v>
      </c>
      <c r="D29" s="96" t="str">
        <f>VLOOKUP(B29,'HECVAT - Lite'!A$24:D$112,4,TRUE)</f>
        <v>Instructure currently has no requirement to conform to NIST SP 800-171 and is not CMMC certified, however, based on our ISO 27001 certification, we believe CMMC Level 3 could be achieved.</v>
      </c>
      <c r="E29" s="82" t="s">
        <v>296</v>
      </c>
      <c r="F29" s="82" t="s">
        <v>297</v>
      </c>
      <c r="G29" s="82" t="s">
        <v>298</v>
      </c>
      <c r="H29" s="91" t="s">
        <v>299</v>
      </c>
      <c r="I29" s="91" t="s">
        <v>300</v>
      </c>
      <c r="J29" s="84" t="str">
        <f t="shared" si="0"/>
        <v>FALSE</v>
      </c>
      <c r="K29" s="84">
        <v>1</v>
      </c>
      <c r="L29" s="84" t="s">
        <v>8</v>
      </c>
      <c r="M29" s="85" t="s">
        <v>234</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8"/>
      <c r="W29" s="178" t="s">
        <v>293</v>
      </c>
      <c r="X29" s="178"/>
      <c r="Y29" s="178"/>
      <c r="Z29" s="178" t="s">
        <v>274</v>
      </c>
      <c r="AA29" s="94" t="s">
        <v>259</v>
      </c>
      <c r="AB29" s="94"/>
      <c r="AC29" s="88"/>
      <c r="AD29" s="88"/>
      <c r="AE29" s="88"/>
      <c r="AF29" s="89"/>
      <c r="AG29" s="88"/>
      <c r="AH29" s="88"/>
      <c r="AI29" s="88"/>
      <c r="AJ29" s="88"/>
    </row>
    <row r="30" spans="1:36" ht="15.75" customHeight="1" thickTop="1" thickBot="1" x14ac:dyDescent="0.25">
      <c r="A30" s="78">
        <v>13</v>
      </c>
      <c r="B30" s="90" t="s">
        <v>79</v>
      </c>
      <c r="C30" s="80" t="s">
        <v>301</v>
      </c>
      <c r="D30" s="81" t="str">
        <f>VLOOKUP(B30,'HECVAT - Lite'!A$24:D$112,4,TRUE)</f>
        <v>An architecture diagram is included in the Impact Security Package and included with this document.</v>
      </c>
      <c r="E30" s="82" t="s">
        <v>182</v>
      </c>
      <c r="F30" s="93" t="s">
        <v>302</v>
      </c>
      <c r="G30" s="93" t="s">
        <v>303</v>
      </c>
      <c r="H30" s="91" t="s">
        <v>304</v>
      </c>
      <c r="I30" s="91" t="s">
        <v>305</v>
      </c>
      <c r="J30" s="84" t="str">
        <f t="shared" si="0"/>
        <v>TRUE</v>
      </c>
      <c r="K30" s="84">
        <v>1</v>
      </c>
      <c r="L30" s="84" t="s">
        <v>8</v>
      </c>
      <c r="M30" s="85" t="s">
        <v>234</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8" t="s">
        <v>306</v>
      </c>
      <c r="W30" s="178" t="s">
        <v>307</v>
      </c>
      <c r="X30" s="178" t="s">
        <v>308</v>
      </c>
      <c r="Y30" s="178"/>
      <c r="Z30" s="178" t="s">
        <v>274</v>
      </c>
      <c r="AA30" s="94" t="s">
        <v>309</v>
      </c>
      <c r="AB30" s="94" t="s">
        <v>310</v>
      </c>
      <c r="AC30" s="88"/>
      <c r="AD30" s="88"/>
      <c r="AE30" s="88"/>
      <c r="AF30" s="89"/>
      <c r="AG30" s="88"/>
      <c r="AH30" s="88"/>
      <c r="AI30" s="88"/>
      <c r="AJ30" s="88"/>
    </row>
    <row r="31" spans="1:36" ht="15.75" customHeight="1" thickTop="1" thickBot="1" x14ac:dyDescent="0.25">
      <c r="A31" s="78">
        <v>14</v>
      </c>
      <c r="B31" s="90" t="s">
        <v>80</v>
      </c>
      <c r="C31" s="80" t="s">
        <v>311</v>
      </c>
      <c r="D31" s="81" t="str">
        <f>VLOOKUP(B31,'HECVAT - Lite'!A$24:D$112,4,TRUE)</f>
        <v>Please see: https://www.instructure.com/policies/privacy</v>
      </c>
      <c r="E31" s="82" t="s">
        <v>182</v>
      </c>
      <c r="F31" s="93" t="s">
        <v>312</v>
      </c>
      <c r="G31" s="93" t="s">
        <v>313</v>
      </c>
      <c r="H31" s="91" t="s">
        <v>314</v>
      </c>
      <c r="I31" s="83" t="s">
        <v>315</v>
      </c>
      <c r="J31" s="84" t="str">
        <f t="shared" si="0"/>
        <v>FALSE</v>
      </c>
      <c r="K31" s="84">
        <v>1</v>
      </c>
      <c r="L31" s="84" t="s">
        <v>8</v>
      </c>
      <c r="M31" s="85" t="s">
        <v>234</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8"/>
      <c r="W31" s="178"/>
      <c r="X31" s="178"/>
      <c r="Y31" s="178"/>
      <c r="Z31" s="178"/>
      <c r="AA31" s="94" t="s">
        <v>316</v>
      </c>
      <c r="AB31" s="94">
        <v>12.6</v>
      </c>
      <c r="AC31" s="88"/>
      <c r="AD31" s="88"/>
      <c r="AE31" s="88"/>
      <c r="AF31" s="89"/>
      <c r="AG31" s="88"/>
      <c r="AH31" s="88"/>
      <c r="AI31" s="88"/>
      <c r="AJ31" s="88"/>
    </row>
    <row r="32" spans="1:36" ht="15.75" customHeight="1" thickTop="1" thickBot="1" x14ac:dyDescent="0.25">
      <c r="A32" s="78">
        <v>15</v>
      </c>
      <c r="B32" s="90" t="s">
        <v>81</v>
      </c>
      <c r="C32" s="80" t="s">
        <v>317</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182</v>
      </c>
      <c r="F32" s="82" t="s">
        <v>318</v>
      </c>
      <c r="G32" s="82" t="s">
        <v>319</v>
      </c>
      <c r="H32" s="91" t="s">
        <v>320</v>
      </c>
      <c r="I32" s="83" t="s">
        <v>321</v>
      </c>
      <c r="J32" s="84" t="str">
        <f t="shared" si="0"/>
        <v>FALSE</v>
      </c>
      <c r="K32" s="84">
        <v>1</v>
      </c>
      <c r="L32" s="84" t="s">
        <v>8</v>
      </c>
      <c r="M32" s="85" t="s">
        <v>234</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8"/>
      <c r="W32" s="178"/>
      <c r="X32" s="178"/>
      <c r="Y32" s="178"/>
      <c r="Z32" s="178"/>
      <c r="AA32" s="94" t="s">
        <v>316</v>
      </c>
      <c r="AB32" s="94">
        <v>8.1</v>
      </c>
      <c r="AC32" s="88"/>
      <c r="AD32" s="88"/>
      <c r="AE32" s="88"/>
      <c r="AF32" s="89"/>
      <c r="AG32" s="88"/>
      <c r="AH32" s="88"/>
      <c r="AI32" s="88"/>
      <c r="AJ32" s="88"/>
    </row>
    <row r="33" spans="1:36" ht="15.75" customHeight="1" thickTop="1" thickBot="1" x14ac:dyDescent="0.25">
      <c r="A33" s="78">
        <v>16</v>
      </c>
      <c r="B33" s="90" t="s">
        <v>82</v>
      </c>
      <c r="C33" s="80" t="s">
        <v>322</v>
      </c>
      <c r="D33" s="81">
        <f>VLOOKUP(B33,'HECVAT - Lite'!A$24:D$112,4,TRUE)</f>
        <v>0</v>
      </c>
      <c r="E33" s="82" t="s">
        <v>182</v>
      </c>
      <c r="F33" s="82" t="s">
        <v>318</v>
      </c>
      <c r="G33" s="82" t="s">
        <v>323</v>
      </c>
      <c r="H33" s="91" t="s">
        <v>324</v>
      </c>
      <c r="I33" s="91" t="s">
        <v>325</v>
      </c>
      <c r="J33" s="84" t="str">
        <f t="shared" si="0"/>
        <v>FALSE</v>
      </c>
      <c r="K33" s="84">
        <v>1</v>
      </c>
      <c r="L33" s="84" t="s">
        <v>8</v>
      </c>
      <c r="M33" s="85" t="s">
        <v>234</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8"/>
      <c r="W33" s="178"/>
      <c r="X33" s="178"/>
      <c r="Y33" s="178"/>
      <c r="Z33" s="178" t="s">
        <v>326</v>
      </c>
      <c r="AA33" s="86" t="s">
        <v>327</v>
      </c>
      <c r="AB33" s="86" t="s">
        <v>328</v>
      </c>
      <c r="AC33" s="88"/>
      <c r="AD33" s="88"/>
      <c r="AE33" s="88"/>
      <c r="AF33" s="89"/>
      <c r="AG33" s="88"/>
      <c r="AH33" s="88"/>
      <c r="AI33" s="88"/>
      <c r="AJ33" s="88"/>
    </row>
    <row r="34" spans="1:36" ht="15.75" customHeight="1" thickTop="1" thickBot="1" x14ac:dyDescent="0.25">
      <c r="A34" s="78">
        <v>17</v>
      </c>
      <c r="B34" s="90" t="s">
        <v>83</v>
      </c>
      <c r="C34" s="80" t="s">
        <v>329</v>
      </c>
      <c r="D34" s="81">
        <f>VLOOKUP(B34,'HECVAT - Lite'!A$24:D$112,4,TRUE)</f>
        <v>0</v>
      </c>
      <c r="E34" s="82" t="s">
        <v>182</v>
      </c>
      <c r="F34" s="82" t="s">
        <v>318</v>
      </c>
      <c r="G34" s="82" t="s">
        <v>330</v>
      </c>
      <c r="H34" s="91" t="s">
        <v>331</v>
      </c>
      <c r="I34" s="83" t="s">
        <v>332</v>
      </c>
      <c r="J34" s="84" t="str">
        <f t="shared" si="0"/>
        <v>FALSE</v>
      </c>
      <c r="K34" s="84">
        <v>1</v>
      </c>
      <c r="L34" s="84" t="s">
        <v>8</v>
      </c>
      <c r="M34" s="85" t="s">
        <v>234</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8"/>
      <c r="W34" s="178"/>
      <c r="X34" s="178"/>
      <c r="Y34" s="178"/>
      <c r="Z34" s="178"/>
      <c r="AA34" s="86" t="s">
        <v>327</v>
      </c>
      <c r="AB34" s="86" t="s">
        <v>328</v>
      </c>
      <c r="AC34" s="88"/>
      <c r="AD34" s="88"/>
      <c r="AE34" s="88"/>
      <c r="AF34" s="89"/>
      <c r="AG34" s="88"/>
      <c r="AH34" s="88"/>
      <c r="AI34" s="88"/>
      <c r="AJ34" s="88"/>
    </row>
    <row r="35" spans="1:36" ht="15.75" customHeight="1" thickTop="1" thickBot="1" x14ac:dyDescent="0.25">
      <c r="A35" s="78">
        <v>18</v>
      </c>
      <c r="B35" s="90" t="s">
        <v>84</v>
      </c>
      <c r="C35" s="80" t="s">
        <v>333</v>
      </c>
      <c r="D35" s="81" t="str">
        <f>VLOOKUP(B35,'HECVAT - Lite'!A$24:D$112,4,TRUE)</f>
        <v>A documented change management process is in place, which is in line with ISO 27001 standards. Instructure's ISO 27001 certificate is available in the Impact Security Package.</v>
      </c>
      <c r="E35" s="82" t="s">
        <v>182</v>
      </c>
      <c r="F35" s="82" t="s">
        <v>318</v>
      </c>
      <c r="G35" s="82" t="s">
        <v>334</v>
      </c>
      <c r="H35" s="91" t="s">
        <v>335</v>
      </c>
      <c r="I35" s="83" t="s">
        <v>336</v>
      </c>
      <c r="J35" s="84" t="str">
        <f t="shared" si="0"/>
        <v>TRUE</v>
      </c>
      <c r="K35" s="84">
        <v>1</v>
      </c>
      <c r="L35" s="84" t="s">
        <v>8</v>
      </c>
      <c r="M35" s="85" t="s">
        <v>234</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8"/>
      <c r="W35" s="178"/>
      <c r="X35" s="178"/>
      <c r="Y35" s="178" t="s">
        <v>337</v>
      </c>
      <c r="Z35" s="178"/>
      <c r="AA35" s="86" t="s">
        <v>240</v>
      </c>
      <c r="AB35" s="86" t="s">
        <v>338</v>
      </c>
      <c r="AC35" s="88"/>
      <c r="AD35" s="88"/>
      <c r="AE35" s="88"/>
      <c r="AF35" s="89"/>
      <c r="AG35" s="88"/>
      <c r="AH35" s="88"/>
      <c r="AI35" s="88"/>
      <c r="AJ35" s="88"/>
    </row>
    <row r="36" spans="1:36" ht="15.75" customHeight="1" thickTop="1" thickBot="1" x14ac:dyDescent="0.25">
      <c r="A36" s="78">
        <v>19</v>
      </c>
      <c r="B36" s="90" t="s">
        <v>85</v>
      </c>
      <c r="C36" s="80" t="s">
        <v>339</v>
      </c>
      <c r="D36" s="81" t="str">
        <f>VLOOKUP(B36,'HECVAT - Lite'!A$24:D$112,4,TRUE)</f>
        <v>We anticipate Impact will be fully compliant with WCAG 2.1AA by Q4 of 2022, followed by an external audit by WebAim. We will then publish an updated VPAT.</v>
      </c>
      <c r="E36" s="82" t="s">
        <v>340</v>
      </c>
      <c r="F36" s="82" t="s">
        <v>341</v>
      </c>
      <c r="G36" s="82" t="s">
        <v>342</v>
      </c>
      <c r="H36" s="91" t="s">
        <v>343</v>
      </c>
      <c r="I36" s="83" t="s">
        <v>344</v>
      </c>
      <c r="J36" s="84" t="str">
        <f t="shared" si="0"/>
        <v>FALSE</v>
      </c>
      <c r="K36" s="84">
        <v>1</v>
      </c>
      <c r="L36" s="84" t="s">
        <v>345</v>
      </c>
      <c r="M36" s="85" t="s">
        <v>234</v>
      </c>
      <c r="N36" s="85" t="str">
        <f>VLOOKUP(B36,'HECVAT - Lite'!$A$6:$C$336,3,FALSE)</f>
        <v>No</v>
      </c>
      <c r="O36" s="85" t="str">
        <f>IF(LEN(VLOOKUP(B36,'Analyst Report'!$A$30:$I$118,7,TRUE))=0,"",VLOOKUP(B36,'Analyst Report'!$A$30:$I$118,7,TRUE))</f>
        <v/>
      </c>
      <c r="P36" s="85">
        <f t="shared" si="1"/>
        <v>0</v>
      </c>
      <c r="Q36" s="85">
        <v>20</v>
      </c>
      <c r="R36" s="85">
        <f>IF(LEN(VLOOKUP(B36,'Analyst Report'!$A$30:$I$118,8,FALSE))=0,"",VLOOKUP(B36,'Analyst Report'!$A$30:$I$118,8,FALSE))</f>
        <v>20</v>
      </c>
      <c r="S36" s="85">
        <f t="shared" si="2"/>
        <v>20</v>
      </c>
      <c r="T36" s="85">
        <f t="shared" si="3"/>
        <v>0</v>
      </c>
      <c r="U36" s="86"/>
      <c r="V36" s="178"/>
      <c r="W36" s="178"/>
      <c r="X36" s="178"/>
      <c r="Y36" s="178"/>
      <c r="Z36" s="178"/>
      <c r="AA36" s="86"/>
      <c r="AB36" s="86"/>
      <c r="AC36" s="88"/>
      <c r="AD36" s="88"/>
      <c r="AE36" s="88"/>
      <c r="AF36" s="89"/>
      <c r="AG36" s="88"/>
      <c r="AH36" s="88"/>
      <c r="AI36" s="88"/>
      <c r="AJ36" s="88"/>
    </row>
    <row r="37" spans="1:36" ht="15.75" customHeight="1" thickTop="1" thickBot="1" x14ac:dyDescent="0.25">
      <c r="A37" s="78">
        <v>29</v>
      </c>
      <c r="B37" s="90" t="s">
        <v>86</v>
      </c>
      <c r="C37" s="80" t="s">
        <v>346</v>
      </c>
      <c r="D37" s="81">
        <f>VLOOKUP(B37,'HECVAT - Lite'!A$24:D$112,4,TRUE)</f>
        <v>0</v>
      </c>
      <c r="E37" s="82" t="s">
        <v>182</v>
      </c>
      <c r="F37" s="82" t="s">
        <v>347</v>
      </c>
      <c r="G37" s="82" t="s">
        <v>348</v>
      </c>
      <c r="H37" s="91" t="s">
        <v>349</v>
      </c>
      <c r="I37" s="83" t="s">
        <v>350</v>
      </c>
      <c r="J37" s="84" t="str">
        <f t="shared" si="0"/>
        <v>FALSE</v>
      </c>
      <c r="K37" s="84">
        <v>1</v>
      </c>
      <c r="L37" s="84" t="s">
        <v>345</v>
      </c>
      <c r="M37" s="85" t="s">
        <v>234</v>
      </c>
      <c r="N37" s="85" t="str">
        <f>VLOOKUP(B37,'HECVAT - Lite'!$A$6:$C$336,3,FALSE)</f>
        <v>No</v>
      </c>
      <c r="O37" s="85" t="str">
        <f>IF(LEN(VLOOKUP(B37,'Analyst Report'!$A$30:$I$118,7,TRUE))=0,"",VLOOKUP(B37,'Analyst Report'!$A$30:$I$118,7,TRUE))</f>
        <v/>
      </c>
      <c r="P37" s="85">
        <f t="shared" si="1"/>
        <v>0</v>
      </c>
      <c r="Q37" s="85">
        <v>20</v>
      </c>
      <c r="R37" s="85">
        <f>IF(LEN(VLOOKUP(B37,'Analyst Report'!$A$30:$I$118,8,FALSE))=0,"",VLOOKUP(B37,'Analyst Report'!$A$30:$I$118,8,FALSE))</f>
        <v>20</v>
      </c>
      <c r="S37" s="85">
        <f t="shared" si="2"/>
        <v>20</v>
      </c>
      <c r="T37" s="85">
        <f t="shared" si="3"/>
        <v>0</v>
      </c>
      <c r="U37" s="86"/>
      <c r="V37" s="178"/>
      <c r="W37" s="178"/>
      <c r="X37" s="178"/>
      <c r="Y37" s="178"/>
      <c r="Z37" s="178"/>
      <c r="AA37" s="86"/>
      <c r="AB37" s="86"/>
      <c r="AC37" s="88"/>
      <c r="AD37" s="88"/>
      <c r="AE37" s="88"/>
      <c r="AF37" s="89"/>
      <c r="AG37" s="88"/>
      <c r="AH37" s="88"/>
      <c r="AI37" s="88"/>
      <c r="AJ37" s="88"/>
    </row>
    <row r="38" spans="1:36" ht="15.75" customHeight="1" thickTop="1" thickBot="1" x14ac:dyDescent="0.25">
      <c r="A38" s="78">
        <v>20</v>
      </c>
      <c r="B38" s="90" t="s">
        <v>88</v>
      </c>
      <c r="C38" s="80" t="s">
        <v>351</v>
      </c>
      <c r="D38" s="81" t="str">
        <f>VLOOKUP(B38,'HECVAT - Lite'!A$24:D$112,4,TRUE)</f>
        <v>Our processes and procedures cover regions in which we operate.</v>
      </c>
      <c r="E38" s="82" t="s">
        <v>182</v>
      </c>
      <c r="F38" s="82" t="s">
        <v>352</v>
      </c>
      <c r="G38" s="82" t="s">
        <v>353</v>
      </c>
      <c r="H38" s="91" t="s">
        <v>354</v>
      </c>
      <c r="I38" s="83" t="s">
        <v>355</v>
      </c>
      <c r="J38" s="84" t="str">
        <f t="shared" si="0"/>
        <v>FALSE</v>
      </c>
      <c r="K38" s="84">
        <v>1</v>
      </c>
      <c r="L38" s="84" t="s">
        <v>345</v>
      </c>
      <c r="M38" s="85" t="s">
        <v>234</v>
      </c>
      <c r="N38" s="85" t="str">
        <f>VLOOKUP(B38,'HECVAT - Lite'!$A$6:$C$336,3,FALSE)</f>
        <v>No</v>
      </c>
      <c r="O38" s="85" t="str">
        <f>IF(LEN(VLOOKUP(B38,'Analyst Report'!$A$30:$I$118,7,TRUE))=0,"",VLOOKUP(B38,'Analyst Report'!$A$30:$I$118,7,TRUE))</f>
        <v/>
      </c>
      <c r="P38" s="85">
        <f t="shared" si="1"/>
        <v>0</v>
      </c>
      <c r="Q38" s="85">
        <v>20</v>
      </c>
      <c r="R38" s="85">
        <f>IF(LEN(VLOOKUP(B38,'Analyst Report'!$A$30:$I$118,8,FALSE))=0,"",VLOOKUP(B38,'Analyst Report'!$A$30:$I$118,8,FALSE))</f>
        <v>20</v>
      </c>
      <c r="S38" s="85">
        <f t="shared" si="2"/>
        <v>20</v>
      </c>
      <c r="T38" s="85">
        <f t="shared" si="3"/>
        <v>0</v>
      </c>
      <c r="U38" s="86"/>
      <c r="V38" s="178"/>
      <c r="W38" s="178"/>
      <c r="X38" s="178"/>
      <c r="Y38" s="178"/>
      <c r="Z38" s="178"/>
      <c r="AA38" s="86"/>
      <c r="AB38" s="86"/>
      <c r="AC38" s="88"/>
      <c r="AD38" s="88"/>
      <c r="AE38" s="88"/>
      <c r="AF38" s="89"/>
      <c r="AG38" s="88"/>
      <c r="AH38" s="88"/>
      <c r="AI38" s="88"/>
      <c r="AJ38" s="88"/>
    </row>
    <row r="39" spans="1:36" ht="15.75" customHeight="1" thickTop="1" thickBot="1" x14ac:dyDescent="0.25">
      <c r="A39" s="78">
        <v>21</v>
      </c>
      <c r="B39" s="90" t="s">
        <v>89</v>
      </c>
      <c r="C39" s="80" t="s">
        <v>356</v>
      </c>
      <c r="D39" s="81" t="str">
        <f>VLOOKUP(B39,'HECVAT - Lite'!A$24:D$112,4,TRUE)</f>
        <v>Our processes and procedures cover regions in which we operate.</v>
      </c>
      <c r="E39" s="82" t="s">
        <v>182</v>
      </c>
      <c r="F39" s="82" t="s">
        <v>357</v>
      </c>
      <c r="G39" s="82" t="s">
        <v>358</v>
      </c>
      <c r="H39" s="91" t="s">
        <v>359</v>
      </c>
      <c r="I39" s="83" t="s">
        <v>360</v>
      </c>
      <c r="J39" s="84" t="str">
        <f t="shared" si="0"/>
        <v>FALSE</v>
      </c>
      <c r="K39" s="84">
        <v>1</v>
      </c>
      <c r="L39" s="84" t="s">
        <v>345</v>
      </c>
      <c r="M39" s="85" t="s">
        <v>234</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8"/>
      <c r="W39" s="178"/>
      <c r="X39" s="178"/>
      <c r="Y39" s="178"/>
      <c r="Z39" s="178"/>
      <c r="AA39" s="86"/>
      <c r="AB39" s="86"/>
      <c r="AC39" s="88"/>
      <c r="AD39" s="88"/>
      <c r="AE39" s="88"/>
      <c r="AF39" s="89"/>
      <c r="AG39" s="88"/>
      <c r="AH39" s="88"/>
      <c r="AI39" s="88"/>
      <c r="AJ39" s="88"/>
    </row>
    <row r="40" spans="1:36" ht="15.75" customHeight="1" thickTop="1" thickBot="1" x14ac:dyDescent="0.25">
      <c r="A40" s="78">
        <v>22</v>
      </c>
      <c r="B40" s="90" t="s">
        <v>90</v>
      </c>
      <c r="C40" s="80" t="s">
        <v>361</v>
      </c>
      <c r="D40" s="81" t="str">
        <f>VLOOKUP(B40,'HECVAT - Lite'!A$24:D$112,4,TRUE)</f>
        <v>Our processes and procedures cover regions in which we operate.</v>
      </c>
      <c r="E40" s="82" t="s">
        <v>182</v>
      </c>
      <c r="F40" s="82" t="s">
        <v>362</v>
      </c>
      <c r="G40" s="82" t="s">
        <v>363</v>
      </c>
      <c r="H40" s="91" t="s">
        <v>364</v>
      </c>
      <c r="I40" s="83" t="s">
        <v>365</v>
      </c>
      <c r="J40" s="84" t="str">
        <f t="shared" si="0"/>
        <v>FALSE</v>
      </c>
      <c r="K40" s="84">
        <v>1</v>
      </c>
      <c r="L40" s="84" t="s">
        <v>345</v>
      </c>
      <c r="M40" s="85" t="s">
        <v>234</v>
      </c>
      <c r="N40" s="85" t="str">
        <f>VLOOKUP(B40,'HECVAT - Lite'!$A$6:$C$336,3,FALSE)</f>
        <v>No</v>
      </c>
      <c r="O40" s="85" t="str">
        <f>IF(LEN(VLOOKUP(B40,'Analyst Report'!$A$30:$I$118,7,TRUE))=0,"",VLOOKUP(B40,'Analyst Report'!$A$30:$I$118,7,TRUE))</f>
        <v/>
      </c>
      <c r="P40" s="85">
        <f t="shared" si="1"/>
        <v>0</v>
      </c>
      <c r="Q40" s="85">
        <v>20</v>
      </c>
      <c r="R40" s="85">
        <f>IF(LEN(VLOOKUP(B40,'Analyst Report'!$A$30:$I$118,8,FALSE))=0,"",VLOOKUP(B40,'Analyst Report'!$A$30:$I$118,8,FALSE))</f>
        <v>20</v>
      </c>
      <c r="S40" s="85">
        <f t="shared" si="2"/>
        <v>20</v>
      </c>
      <c r="T40" s="85">
        <f t="shared" si="3"/>
        <v>0</v>
      </c>
      <c r="U40" s="86"/>
      <c r="V40" s="178"/>
      <c r="W40" s="178"/>
      <c r="X40" s="178"/>
      <c r="Y40" s="178"/>
      <c r="Z40" s="178"/>
      <c r="AA40" s="86"/>
      <c r="AB40" s="86"/>
      <c r="AC40" s="88"/>
      <c r="AD40" s="88"/>
      <c r="AE40" s="88"/>
      <c r="AF40" s="89"/>
      <c r="AG40" s="88"/>
      <c r="AH40" s="88"/>
      <c r="AI40" s="88"/>
      <c r="AJ40" s="88"/>
    </row>
    <row r="41" spans="1:36" ht="15.75" customHeight="1" thickTop="1" thickBot="1" x14ac:dyDescent="0.25">
      <c r="A41" s="78">
        <v>23</v>
      </c>
      <c r="B41" s="90" t="s">
        <v>91</v>
      </c>
      <c r="C41" s="80" t="s">
        <v>366</v>
      </c>
      <c r="D41" s="81" t="str">
        <f>VLOOKUP(B41,'HECVAT - Lite'!A$24:D$112,4,TRUE)</f>
        <v>Our processes and procedures cover regions in which we operate.</v>
      </c>
      <c r="E41" s="82" t="s">
        <v>182</v>
      </c>
      <c r="F41" s="82" t="s">
        <v>367</v>
      </c>
      <c r="G41" s="82" t="s">
        <v>368</v>
      </c>
      <c r="H41" s="91" t="s">
        <v>369</v>
      </c>
      <c r="I41" s="83" t="s">
        <v>360</v>
      </c>
      <c r="J41" s="84" t="str">
        <f t="shared" si="0"/>
        <v>FALSE</v>
      </c>
      <c r="K41" s="84">
        <v>1</v>
      </c>
      <c r="L41" s="84" t="s">
        <v>345</v>
      </c>
      <c r="M41" s="85" t="s">
        <v>234</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8"/>
      <c r="W41" s="178"/>
      <c r="X41" s="178"/>
      <c r="Y41" s="178"/>
      <c r="Z41" s="178"/>
      <c r="AA41" s="86"/>
      <c r="AB41" s="86"/>
      <c r="AC41" s="88"/>
      <c r="AD41" s="88"/>
      <c r="AE41" s="88"/>
      <c r="AF41" s="89"/>
      <c r="AG41" s="88"/>
      <c r="AH41" s="88"/>
      <c r="AI41" s="88"/>
      <c r="AJ41" s="88"/>
    </row>
    <row r="42" spans="1:36" ht="15.75" customHeight="1" thickTop="1" thickBot="1" x14ac:dyDescent="0.25">
      <c r="A42" s="78">
        <v>24</v>
      </c>
      <c r="B42" s="90" t="s">
        <v>92</v>
      </c>
      <c r="C42" s="80" t="s">
        <v>370</v>
      </c>
      <c r="D42" s="81" t="str">
        <f>VLOOKUP(B42,'HECVAT - Lite'!A$24:D$112,4,TRUE)</f>
        <v>Our processes and procedures cover regions in which we operate.</v>
      </c>
      <c r="E42" s="82" t="s">
        <v>182</v>
      </c>
      <c r="F42" s="82" t="s">
        <v>371</v>
      </c>
      <c r="G42" s="82" t="s">
        <v>372</v>
      </c>
      <c r="H42" s="91" t="s">
        <v>373</v>
      </c>
      <c r="I42" s="83" t="s">
        <v>360</v>
      </c>
      <c r="J42" s="84" t="str">
        <f t="shared" si="0"/>
        <v>FALSE</v>
      </c>
      <c r="K42" s="84">
        <v>1</v>
      </c>
      <c r="L42" s="84" t="s">
        <v>345</v>
      </c>
      <c r="M42" s="85" t="s">
        <v>234</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8"/>
      <c r="W42" s="178"/>
      <c r="X42" s="178"/>
      <c r="Y42" s="178"/>
      <c r="Z42" s="178"/>
      <c r="AA42" s="86"/>
      <c r="AB42" s="86"/>
      <c r="AC42" s="88"/>
      <c r="AD42" s="88"/>
      <c r="AE42" s="88"/>
      <c r="AF42" s="89"/>
      <c r="AG42" s="88"/>
      <c r="AH42" s="88"/>
      <c r="AI42" s="88"/>
      <c r="AJ42" s="88"/>
    </row>
    <row r="43" spans="1:36" ht="15.75" customHeight="1" thickTop="1" thickBot="1" x14ac:dyDescent="0.25">
      <c r="A43" s="78">
        <v>25</v>
      </c>
      <c r="B43" s="90" t="s">
        <v>93</v>
      </c>
      <c r="C43" s="80" t="s">
        <v>374</v>
      </c>
      <c r="D43" s="81" t="str">
        <f>VLOOKUP(B43,'HECVAT - Lite'!A$24:D$112,4,TRUE)</f>
        <v>Our processes and procedures cover regions in which we operate.</v>
      </c>
      <c r="E43" s="82" t="s">
        <v>182</v>
      </c>
      <c r="F43" s="82" t="s">
        <v>375</v>
      </c>
      <c r="G43" s="82" t="s">
        <v>376</v>
      </c>
      <c r="H43" s="91" t="s">
        <v>377</v>
      </c>
      <c r="I43" s="83" t="s">
        <v>360</v>
      </c>
      <c r="J43" s="84" t="str">
        <f t="shared" si="0"/>
        <v>FALSE</v>
      </c>
      <c r="K43" s="84">
        <v>1</v>
      </c>
      <c r="L43" s="84" t="s">
        <v>345</v>
      </c>
      <c r="M43" s="85" t="s">
        <v>234</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8"/>
      <c r="W43" s="178"/>
      <c r="X43" s="178"/>
      <c r="Y43" s="178"/>
      <c r="Z43" s="178"/>
      <c r="AA43" s="86"/>
      <c r="AB43" s="86"/>
      <c r="AC43" s="88"/>
      <c r="AD43" s="88"/>
      <c r="AE43" s="88"/>
      <c r="AF43" s="88"/>
      <c r="AG43" s="88"/>
      <c r="AH43" s="88"/>
      <c r="AI43" s="88"/>
      <c r="AJ43" s="88"/>
    </row>
    <row r="44" spans="1:36" ht="15.75" customHeight="1" thickTop="1" thickBot="1" x14ac:dyDescent="0.25">
      <c r="A44" s="78">
        <v>26</v>
      </c>
      <c r="B44" s="90" t="s">
        <v>94</v>
      </c>
      <c r="C44" s="80" t="s">
        <v>378</v>
      </c>
      <c r="D44" s="81" t="str">
        <f>VLOOKUP(B44,'HECVAT - Lite'!A$24:D$112,4,TRUE)</f>
        <v>Our processes and procedures cover regions in which we operate.</v>
      </c>
      <c r="E44" s="82" t="s">
        <v>182</v>
      </c>
      <c r="F44" s="82" t="s">
        <v>379</v>
      </c>
      <c r="G44" s="82" t="s">
        <v>380</v>
      </c>
      <c r="H44" s="91" t="s">
        <v>381</v>
      </c>
      <c r="I44" s="83" t="s">
        <v>360</v>
      </c>
      <c r="J44" s="84" t="str">
        <f t="shared" si="0"/>
        <v>FALSE</v>
      </c>
      <c r="K44" s="84">
        <v>1</v>
      </c>
      <c r="L44" s="84" t="s">
        <v>345</v>
      </c>
      <c r="M44" s="85" t="s">
        <v>234</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8"/>
      <c r="W44" s="178"/>
      <c r="X44" s="178"/>
      <c r="Y44" s="178"/>
      <c r="Z44" s="178"/>
      <c r="AA44" s="86"/>
      <c r="AB44" s="86"/>
      <c r="AC44" s="88"/>
      <c r="AD44" s="88"/>
      <c r="AE44" s="88"/>
      <c r="AF44" s="88"/>
      <c r="AG44" s="88"/>
      <c r="AH44" s="88"/>
      <c r="AI44" s="88"/>
      <c r="AJ44" s="88"/>
    </row>
    <row r="45" spans="1:36" ht="15.75" customHeight="1" thickTop="1" thickBot="1" x14ac:dyDescent="0.25">
      <c r="A45" s="78">
        <v>27</v>
      </c>
      <c r="B45" s="90" t="s">
        <v>95</v>
      </c>
      <c r="C45" s="80" t="s">
        <v>382</v>
      </c>
      <c r="D45" s="81" t="str">
        <f>VLOOKUP(B45,'HECVAT - Lite'!A$24:D$112,4,TRUE)</f>
        <v>Our processes and procedures cover regions in which we operate.</v>
      </c>
      <c r="E45" s="82" t="s">
        <v>182</v>
      </c>
      <c r="F45" s="82" t="s">
        <v>383</v>
      </c>
      <c r="G45" s="82" t="s">
        <v>384</v>
      </c>
      <c r="H45" s="91" t="s">
        <v>385</v>
      </c>
      <c r="I45" s="83" t="s">
        <v>360</v>
      </c>
      <c r="J45" s="84" t="str">
        <f t="shared" si="0"/>
        <v>FALSE</v>
      </c>
      <c r="K45" s="84">
        <v>1</v>
      </c>
      <c r="L45" s="84" t="s">
        <v>345</v>
      </c>
      <c r="M45" s="85" t="s">
        <v>234</v>
      </c>
      <c r="N45" s="85" t="str">
        <f>VLOOKUP(B45,'HECVAT - Lite'!$A$6:$C$336,3,FALSE)</f>
        <v>No</v>
      </c>
      <c r="O45" s="85" t="str">
        <f>IF(LEN(VLOOKUP(B45,'Analyst Report'!$A$30:$I$118,7,TRUE))=0,"",VLOOKUP(B45,'Analyst Report'!$A$30:$I$118,7,TRUE))</f>
        <v/>
      </c>
      <c r="P45" s="85">
        <f t="shared" si="1"/>
        <v>0</v>
      </c>
      <c r="Q45" s="85">
        <v>20</v>
      </c>
      <c r="R45" s="85">
        <f>IF(LEN(VLOOKUP(B45,'Analyst Report'!$A$30:$I$118,8,FALSE))=0,"",VLOOKUP(B45,'Analyst Report'!$A$30:$I$118,8,FALSE))</f>
        <v>20</v>
      </c>
      <c r="S45" s="85">
        <f t="shared" si="2"/>
        <v>20</v>
      </c>
      <c r="T45" s="85">
        <f t="shared" si="3"/>
        <v>0</v>
      </c>
      <c r="U45" s="86"/>
      <c r="V45" s="178"/>
      <c r="W45" s="178"/>
      <c r="X45" s="178"/>
      <c r="Y45" s="178"/>
      <c r="Z45" s="178"/>
      <c r="AA45" s="86"/>
      <c r="AB45" s="86"/>
      <c r="AC45" s="88"/>
      <c r="AD45" s="88"/>
      <c r="AE45" s="88"/>
      <c r="AF45" s="88"/>
      <c r="AG45" s="88"/>
      <c r="AH45" s="88"/>
      <c r="AI45" s="88"/>
      <c r="AJ45" s="88"/>
    </row>
    <row r="46" spans="1:36" ht="15.75" customHeight="1" thickTop="1" thickBot="1" x14ac:dyDescent="0.25">
      <c r="A46" s="78">
        <v>28</v>
      </c>
      <c r="B46" s="90" t="s">
        <v>96</v>
      </c>
      <c r="C46" s="80" t="s">
        <v>386</v>
      </c>
      <c r="D46" s="81" t="str">
        <f>VLOOKUP(B46,'HECVAT - Lite'!A$24:D$112,4,TRUE)</f>
        <v>Our processes and procedures cover regions in which we operate.</v>
      </c>
      <c r="E46" s="82" t="s">
        <v>182</v>
      </c>
      <c r="F46" s="82"/>
      <c r="G46" s="82" t="s">
        <v>387</v>
      </c>
      <c r="H46" s="91" t="s">
        <v>388</v>
      </c>
      <c r="I46" s="83" t="s">
        <v>360</v>
      </c>
      <c r="J46" s="84" t="str">
        <f t="shared" si="0"/>
        <v>FALSE</v>
      </c>
      <c r="K46" s="84">
        <v>1</v>
      </c>
      <c r="L46" s="84" t="s">
        <v>345</v>
      </c>
      <c r="M46" s="85" t="s">
        <v>258</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8"/>
      <c r="W46" s="178"/>
      <c r="X46" s="178"/>
      <c r="Y46" s="178"/>
      <c r="Z46" s="178"/>
      <c r="AA46" s="86"/>
      <c r="AB46" s="86"/>
      <c r="AC46" s="88"/>
      <c r="AD46" s="88"/>
      <c r="AE46" s="88"/>
      <c r="AF46" s="88"/>
      <c r="AG46" s="88"/>
      <c r="AH46" s="88"/>
      <c r="AI46" s="88"/>
      <c r="AJ46" s="88"/>
    </row>
    <row r="47" spans="1:36" ht="15.75" customHeight="1" thickTop="1" thickBot="1" x14ac:dyDescent="0.25">
      <c r="A47" s="78">
        <v>29</v>
      </c>
      <c r="B47" s="90" t="s">
        <v>98</v>
      </c>
      <c r="C47" s="80" t="s">
        <v>389</v>
      </c>
      <c r="D47" s="81">
        <f>VLOOKUP(B47,'HECVAT - Lite'!A$24:D$112,4,TRUE)</f>
        <v>0</v>
      </c>
      <c r="E47" s="82" t="s">
        <v>390</v>
      </c>
      <c r="F47" s="82" t="s">
        <v>391</v>
      </c>
      <c r="G47" s="82" t="s">
        <v>392</v>
      </c>
      <c r="H47" s="91" t="s">
        <v>393</v>
      </c>
      <c r="I47" s="83" t="s">
        <v>394</v>
      </c>
      <c r="J47" s="84" t="str">
        <f t="shared" si="0"/>
        <v>TRUE</v>
      </c>
      <c r="K47" s="84">
        <v>1</v>
      </c>
      <c r="L47" s="84" t="s">
        <v>97</v>
      </c>
      <c r="M47" s="85" t="s">
        <v>234</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7" t="s">
        <v>395</v>
      </c>
      <c r="V47" s="178"/>
      <c r="W47" s="178" t="s">
        <v>396</v>
      </c>
      <c r="X47" s="178" t="s">
        <v>397</v>
      </c>
      <c r="Y47" s="178" t="s">
        <v>398</v>
      </c>
      <c r="Z47" s="178" t="s">
        <v>399</v>
      </c>
      <c r="AA47" s="86" t="s">
        <v>400</v>
      </c>
      <c r="AB47" s="86" t="s">
        <v>401</v>
      </c>
      <c r="AC47" s="88"/>
      <c r="AD47" s="88"/>
      <c r="AE47" s="88"/>
      <c r="AF47" s="88"/>
      <c r="AG47" s="88"/>
      <c r="AH47" s="88"/>
      <c r="AI47" s="88"/>
      <c r="AJ47" s="88"/>
    </row>
    <row r="48" spans="1:36" ht="15.75" customHeight="1" thickTop="1" thickBot="1" x14ac:dyDescent="0.25">
      <c r="A48" s="78">
        <v>30</v>
      </c>
      <c r="B48" s="90" t="s">
        <v>99</v>
      </c>
      <c r="C48" s="80" t="s">
        <v>402</v>
      </c>
      <c r="D48" s="81">
        <f>VLOOKUP(B48,'HECVAT - Lite'!A$24:D$112,4,TRUE)</f>
        <v>0</v>
      </c>
      <c r="E48" s="82" t="s">
        <v>403</v>
      </c>
      <c r="F48" s="82" t="s">
        <v>404</v>
      </c>
      <c r="G48" s="82" t="s">
        <v>182</v>
      </c>
      <c r="H48" s="91" t="s">
        <v>405</v>
      </c>
      <c r="I48" s="83" t="s">
        <v>406</v>
      </c>
      <c r="J48" s="84" t="str">
        <f t="shared" si="0"/>
        <v>FALSE</v>
      </c>
      <c r="K48" s="84">
        <v>1</v>
      </c>
      <c r="L48" s="84" t="s">
        <v>97</v>
      </c>
      <c r="M48" s="85" t="s">
        <v>234</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8" t="s">
        <v>407</v>
      </c>
      <c r="V48" s="178"/>
      <c r="W48" s="178" t="s">
        <v>408</v>
      </c>
      <c r="X48" s="178" t="s">
        <v>409</v>
      </c>
      <c r="Y48" s="178" t="s">
        <v>410</v>
      </c>
      <c r="Z48" s="178" t="s">
        <v>411</v>
      </c>
      <c r="AA48" s="86" t="s">
        <v>400</v>
      </c>
      <c r="AB48" s="86"/>
      <c r="AC48" s="88"/>
      <c r="AD48" s="88"/>
      <c r="AE48" s="88"/>
      <c r="AF48" s="88"/>
      <c r="AG48" s="88"/>
      <c r="AH48" s="88"/>
      <c r="AI48" s="88"/>
      <c r="AJ48" s="88"/>
    </row>
    <row r="49" spans="1:36" ht="114" thickTop="1" thickBot="1" x14ac:dyDescent="0.25">
      <c r="A49" s="78">
        <v>31</v>
      </c>
      <c r="B49" s="90" t="s">
        <v>100</v>
      </c>
      <c r="C49" s="80" t="s">
        <v>412</v>
      </c>
      <c r="D49" s="81">
        <f>VLOOKUP(B49,'HECVAT - Lite'!A$24:D$112,4,TRUE)</f>
        <v>0</v>
      </c>
      <c r="E49" s="82" t="s">
        <v>182</v>
      </c>
      <c r="F49" s="82" t="s">
        <v>318</v>
      </c>
      <c r="G49" s="82" t="s">
        <v>413</v>
      </c>
      <c r="H49" s="91" t="s">
        <v>414</v>
      </c>
      <c r="I49" s="83" t="s">
        <v>415</v>
      </c>
      <c r="J49" s="84" t="str">
        <f t="shared" si="0"/>
        <v>FALSE</v>
      </c>
      <c r="K49" s="84">
        <v>1</v>
      </c>
      <c r="L49" s="84" t="s">
        <v>97</v>
      </c>
      <c r="M49" s="85" t="s">
        <v>234</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8" t="s">
        <v>416</v>
      </c>
      <c r="V49" s="178"/>
      <c r="W49" s="179">
        <v>6.2</v>
      </c>
      <c r="X49" s="178" t="s">
        <v>417</v>
      </c>
      <c r="Y49" s="178" t="s">
        <v>418</v>
      </c>
      <c r="Z49" s="180" t="s">
        <v>419</v>
      </c>
      <c r="AA49" s="95" t="s">
        <v>420</v>
      </c>
      <c r="AB49" s="95"/>
      <c r="AC49" s="88"/>
      <c r="AD49" s="88"/>
      <c r="AE49" s="88"/>
      <c r="AF49" s="88"/>
      <c r="AG49" s="88"/>
      <c r="AH49" s="88"/>
      <c r="AI49" s="88"/>
      <c r="AJ49" s="88"/>
    </row>
    <row r="50" spans="1:36" ht="114" thickTop="1" thickBot="1" x14ac:dyDescent="0.25">
      <c r="A50" s="78">
        <v>32</v>
      </c>
      <c r="B50" s="90" t="s">
        <v>101</v>
      </c>
      <c r="C50" s="80" t="s">
        <v>421</v>
      </c>
      <c r="D50" s="81">
        <f>VLOOKUP(B50,'HECVAT - Lite'!A$24:D$112,4,TRUE)</f>
        <v>0</v>
      </c>
      <c r="E50" s="82" t="s">
        <v>182</v>
      </c>
      <c r="F50" s="93" t="s">
        <v>422</v>
      </c>
      <c r="G50" s="93" t="s">
        <v>423</v>
      </c>
      <c r="H50" s="91" t="s">
        <v>424</v>
      </c>
      <c r="I50" s="83" t="s">
        <v>425</v>
      </c>
      <c r="J50" s="84" t="str">
        <f t="shared" si="0"/>
        <v>TRUE</v>
      </c>
      <c r="K50" s="84">
        <v>1</v>
      </c>
      <c r="L50" s="84" t="s">
        <v>97</v>
      </c>
      <c r="M50" s="85" t="s">
        <v>234</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8" t="s">
        <v>426</v>
      </c>
      <c r="V50" s="178"/>
      <c r="W50" s="178" t="s">
        <v>427</v>
      </c>
      <c r="X50" s="178" t="s">
        <v>428</v>
      </c>
      <c r="Y50" s="178"/>
      <c r="Z50" s="178" t="s">
        <v>429</v>
      </c>
      <c r="AA50" s="86" t="s">
        <v>294</v>
      </c>
      <c r="AB50" s="86"/>
      <c r="AC50" s="88"/>
      <c r="AD50" s="88"/>
      <c r="AE50" s="88"/>
      <c r="AF50" s="88"/>
      <c r="AG50" s="88"/>
      <c r="AH50" s="88"/>
      <c r="AI50" s="88"/>
      <c r="AJ50" s="88"/>
    </row>
    <row r="51" spans="1:36" ht="130" thickTop="1" thickBot="1" x14ac:dyDescent="0.25">
      <c r="A51" s="78">
        <v>33</v>
      </c>
      <c r="B51" s="90" t="s">
        <v>102</v>
      </c>
      <c r="C51" s="80" t="s">
        <v>430</v>
      </c>
      <c r="D51" s="81">
        <f>VLOOKUP(B51,'HECVAT - Lite'!A$24:D$112,4,TRUE)</f>
        <v>0</v>
      </c>
      <c r="E51" s="82" t="s">
        <v>182</v>
      </c>
      <c r="F51" s="93" t="s">
        <v>431</v>
      </c>
      <c r="G51" s="93" t="s">
        <v>432</v>
      </c>
      <c r="H51" s="91" t="s">
        <v>433</v>
      </c>
      <c r="I51" s="83" t="s">
        <v>434</v>
      </c>
      <c r="J51" s="84" t="str">
        <f t="shared" si="0"/>
        <v>TRUE</v>
      </c>
      <c r="K51" s="84">
        <v>1</v>
      </c>
      <c r="L51" s="84" t="s">
        <v>97</v>
      </c>
      <c r="M51" s="85" t="s">
        <v>234</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8" t="s">
        <v>407</v>
      </c>
      <c r="V51" s="178"/>
      <c r="W51" s="178" t="s">
        <v>435</v>
      </c>
      <c r="X51" s="178" t="s">
        <v>436</v>
      </c>
      <c r="Y51" s="178"/>
      <c r="Z51" s="178"/>
      <c r="AA51" s="86" t="s">
        <v>294</v>
      </c>
      <c r="AB51" s="86">
        <v>1.1000000000000001</v>
      </c>
      <c r="AC51" s="88"/>
      <c r="AD51" s="88"/>
      <c r="AE51" s="88"/>
      <c r="AF51" s="88"/>
      <c r="AG51" s="88"/>
      <c r="AH51" s="88"/>
      <c r="AI51" s="88"/>
      <c r="AJ51" s="88"/>
    </row>
    <row r="52" spans="1:36" ht="172" thickTop="1" thickBot="1" x14ac:dyDescent="0.25">
      <c r="A52" s="78">
        <v>34</v>
      </c>
      <c r="B52" s="90" t="s">
        <v>103</v>
      </c>
      <c r="C52" s="80" t="s">
        <v>437</v>
      </c>
      <c r="D52" s="81">
        <f>VLOOKUP(B52,'HECVAT - Lite'!A$24:D$112,4,TRUE)</f>
        <v>0</v>
      </c>
      <c r="E52" s="82" t="s">
        <v>438</v>
      </c>
      <c r="F52" s="82" t="s">
        <v>318</v>
      </c>
      <c r="G52" s="82" t="s">
        <v>439</v>
      </c>
      <c r="H52" s="83" t="s">
        <v>440</v>
      </c>
      <c r="I52" s="83" t="s">
        <v>441</v>
      </c>
      <c r="J52" s="84" t="str">
        <f t="shared" si="0"/>
        <v>FALSE</v>
      </c>
      <c r="K52" s="84">
        <v>1</v>
      </c>
      <c r="L52" s="84" t="s">
        <v>97</v>
      </c>
      <c r="M52" s="85" t="s">
        <v>234</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8" t="s">
        <v>416</v>
      </c>
      <c r="V52" s="178"/>
      <c r="W52" s="178" t="s">
        <v>435</v>
      </c>
      <c r="X52" s="178"/>
      <c r="Y52" s="178"/>
      <c r="Z52" s="178" t="s">
        <v>442</v>
      </c>
      <c r="AA52" s="86" t="s">
        <v>443</v>
      </c>
      <c r="AB52" s="86">
        <v>2.4</v>
      </c>
      <c r="AC52" s="88"/>
      <c r="AD52" s="88"/>
      <c r="AE52" s="88"/>
      <c r="AF52" s="88"/>
      <c r="AG52" s="88"/>
      <c r="AH52" s="88"/>
      <c r="AI52" s="88"/>
      <c r="AJ52" s="88"/>
    </row>
    <row r="53" spans="1:36" ht="15.75" customHeight="1" thickTop="1" thickBot="1" x14ac:dyDescent="0.25">
      <c r="A53" s="78">
        <v>35</v>
      </c>
      <c r="B53" s="90" t="s">
        <v>105</v>
      </c>
      <c r="C53" s="80" t="s">
        <v>444</v>
      </c>
      <c r="D53" s="81">
        <f>VLOOKUP(B53,'HECVAT - Lite'!A$24:D$112,4,TRUE)</f>
        <v>0</v>
      </c>
      <c r="E53" s="82" t="s">
        <v>445</v>
      </c>
      <c r="F53" s="93" t="s">
        <v>446</v>
      </c>
      <c r="G53" s="93" t="s">
        <v>447</v>
      </c>
      <c r="H53" s="91" t="s">
        <v>448</v>
      </c>
      <c r="I53" s="83" t="s">
        <v>449</v>
      </c>
      <c r="J53" s="84" t="str">
        <f t="shared" si="0"/>
        <v>FALSE</v>
      </c>
      <c r="K53" s="84">
        <v>1</v>
      </c>
      <c r="L53" s="84" t="s">
        <v>104</v>
      </c>
      <c r="M53" s="85" t="s">
        <v>234</v>
      </c>
      <c r="N53" s="85" t="str">
        <f>VLOOKUP(B53,'HECVAT - Lite'!$A$6:$C$336,3,FALSE)</f>
        <v>No</v>
      </c>
      <c r="O53" s="85" t="str">
        <f>IF(LEN(VLOOKUP(B53,'Analyst Report'!$A$30:$I$118,7,TRUE))=0,"",VLOOKUP(B53,'Analyst Report'!$A$30:$I$118,7,TRUE))</f>
        <v/>
      </c>
      <c r="P53" s="85">
        <f t="shared" si="1"/>
        <v>0</v>
      </c>
      <c r="Q53" s="85">
        <v>20</v>
      </c>
      <c r="R53" s="85">
        <f>IF(LEN(VLOOKUP(B53,'Analyst Report'!$A$30:$I$118,8,FALSE))=0,"",VLOOKUP(B53,'Analyst Report'!$A$30:$I$118,8,FALSE))</f>
        <v>20</v>
      </c>
      <c r="S53" s="85">
        <f t="shared" si="2"/>
        <v>20</v>
      </c>
      <c r="T53" s="85">
        <f t="shared" si="3"/>
        <v>0</v>
      </c>
      <c r="U53" s="178" t="s">
        <v>407</v>
      </c>
      <c r="V53" s="178"/>
      <c r="W53" s="178" t="s">
        <v>450</v>
      </c>
      <c r="X53" s="178" t="s">
        <v>451</v>
      </c>
      <c r="Y53" s="178" t="s">
        <v>452</v>
      </c>
      <c r="Z53" s="178" t="s">
        <v>453</v>
      </c>
      <c r="AA53" s="86" t="s">
        <v>294</v>
      </c>
      <c r="AB53" s="86"/>
      <c r="AC53" s="88"/>
      <c r="AD53" s="88"/>
      <c r="AE53" s="88"/>
      <c r="AF53" s="88"/>
      <c r="AG53" s="88"/>
      <c r="AH53" s="88"/>
      <c r="AI53" s="88"/>
      <c r="AJ53" s="88"/>
    </row>
    <row r="54" spans="1:36" ht="15.75" customHeight="1" thickTop="1" thickBot="1" x14ac:dyDescent="0.25">
      <c r="A54" s="78">
        <v>36</v>
      </c>
      <c r="B54" s="90" t="s">
        <v>106</v>
      </c>
      <c r="C54" s="80" t="s">
        <v>454</v>
      </c>
      <c r="D54" s="81">
        <f>VLOOKUP(B54,'HECVAT - Lite'!A$24:D$112,4,TRUE)</f>
        <v>0</v>
      </c>
      <c r="E54" s="82" t="s">
        <v>182</v>
      </c>
      <c r="F54" s="93" t="s">
        <v>455</v>
      </c>
      <c r="G54" s="93" t="s">
        <v>456</v>
      </c>
      <c r="H54" s="91" t="s">
        <v>457</v>
      </c>
      <c r="I54" s="91" t="s">
        <v>458</v>
      </c>
      <c r="J54" s="84" t="str">
        <f t="shared" si="0"/>
        <v>FALSE</v>
      </c>
      <c r="K54" s="84">
        <v>1</v>
      </c>
      <c r="L54" s="84" t="s">
        <v>104</v>
      </c>
      <c r="M54" s="85" t="s">
        <v>234</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8" t="s">
        <v>407</v>
      </c>
      <c r="V54" s="178"/>
      <c r="W54" s="178" t="s">
        <v>459</v>
      </c>
      <c r="X54" s="178" t="s">
        <v>451</v>
      </c>
      <c r="Y54" s="178" t="s">
        <v>460</v>
      </c>
      <c r="Z54" s="178" t="s">
        <v>461</v>
      </c>
      <c r="AA54" s="86" t="s">
        <v>462</v>
      </c>
      <c r="AB54" s="86"/>
      <c r="AC54" s="88"/>
      <c r="AD54" s="88"/>
      <c r="AE54" s="88"/>
      <c r="AF54" s="88"/>
      <c r="AG54" s="88"/>
      <c r="AH54" s="88"/>
      <c r="AI54" s="88"/>
      <c r="AJ54" s="88"/>
    </row>
    <row r="55" spans="1:36" ht="15.75" customHeight="1" thickTop="1" thickBot="1" x14ac:dyDescent="0.25">
      <c r="A55" s="78">
        <v>37</v>
      </c>
      <c r="B55" s="90" t="s">
        <v>107</v>
      </c>
      <c r="C55" s="80" t="s">
        <v>463</v>
      </c>
      <c r="D55" s="81">
        <f>VLOOKUP(B55,'HECVAT - Lite'!A$24:D$112,4,TRUE)</f>
        <v>0</v>
      </c>
      <c r="E55" s="82" t="s">
        <v>182</v>
      </c>
      <c r="F55" s="82" t="s">
        <v>464</v>
      </c>
      <c r="G55" s="93" t="s">
        <v>465</v>
      </c>
      <c r="H55" s="91" t="s">
        <v>448</v>
      </c>
      <c r="I55" s="91" t="s">
        <v>466</v>
      </c>
      <c r="J55" s="84" t="str">
        <f t="shared" si="0"/>
        <v>FALSE</v>
      </c>
      <c r="K55" s="84">
        <v>1</v>
      </c>
      <c r="L55" s="84" t="s">
        <v>104</v>
      </c>
      <c r="M55" s="85" t="s">
        <v>234</v>
      </c>
      <c r="N55" s="85" t="str">
        <f>VLOOKUP(B55,'HECVAT - Lite'!$A$6:$C$336,3,FALSE)</f>
        <v>No</v>
      </c>
      <c r="O55" s="85" t="str">
        <f>IF(LEN(VLOOKUP(B55,'Analyst Report'!$A$30:$I$118,7,TRUE))=0,"",VLOOKUP(B55,'Analyst Report'!$A$30:$I$118,7,TRUE))</f>
        <v/>
      </c>
      <c r="P55" s="85">
        <f t="shared" si="1"/>
        <v>0</v>
      </c>
      <c r="Q55" s="85">
        <v>15</v>
      </c>
      <c r="R55" s="85">
        <f>IF(LEN(VLOOKUP(B55,'Analyst Report'!$A$30:$I$118,8,FALSE))=0,"",VLOOKUP(B55,'Analyst Report'!$A$30:$I$118,8,FALSE))</f>
        <v>15</v>
      </c>
      <c r="S55" s="85">
        <f t="shared" si="2"/>
        <v>15</v>
      </c>
      <c r="T55" s="85">
        <f t="shared" si="3"/>
        <v>0</v>
      </c>
      <c r="U55" s="178" t="s">
        <v>407</v>
      </c>
      <c r="V55" s="178"/>
      <c r="W55" s="178" t="s">
        <v>467</v>
      </c>
      <c r="X55" s="178" t="s">
        <v>468</v>
      </c>
      <c r="Y55" s="178"/>
      <c r="Z55" s="178"/>
      <c r="AA55" s="86" t="s">
        <v>462</v>
      </c>
      <c r="AB55" s="86"/>
      <c r="AC55" s="88"/>
      <c r="AD55" s="88"/>
      <c r="AE55" s="88"/>
      <c r="AF55" s="88"/>
      <c r="AG55" s="88"/>
      <c r="AH55" s="88"/>
      <c r="AI55" s="88"/>
      <c r="AJ55" s="88"/>
    </row>
    <row r="56" spans="1:36" ht="15.75" customHeight="1" thickTop="1" thickBot="1" x14ac:dyDescent="0.25">
      <c r="A56" s="78">
        <v>38</v>
      </c>
      <c r="B56" s="90" t="s">
        <v>108</v>
      </c>
      <c r="C56" s="80" t="s">
        <v>469</v>
      </c>
      <c r="D56" s="81">
        <f>VLOOKUP(B56,'HECVAT - Lite'!A$24:D$112,4,TRUE)</f>
        <v>0</v>
      </c>
      <c r="E56" s="82" t="s">
        <v>470</v>
      </c>
      <c r="F56" s="93" t="s">
        <v>471</v>
      </c>
      <c r="G56" s="93" t="s">
        <v>472</v>
      </c>
      <c r="H56" s="91" t="s">
        <v>448</v>
      </c>
      <c r="I56" s="83" t="s">
        <v>449</v>
      </c>
      <c r="J56" s="84" t="str">
        <f t="shared" si="0"/>
        <v>FALSE</v>
      </c>
      <c r="K56" s="84">
        <v>1</v>
      </c>
      <c r="L56" s="84" t="s">
        <v>104</v>
      </c>
      <c r="M56" s="85" t="s">
        <v>234</v>
      </c>
      <c r="N56" s="85" t="str">
        <f>VLOOKUP(B56,'HECVAT - Lite'!$A$6:$C$336,3,FALSE)</f>
        <v>No</v>
      </c>
      <c r="O56" s="85" t="str">
        <f>IF(LEN(VLOOKUP(B56,'Analyst Report'!$A$30:$I$118,7,TRUE))=0,"",VLOOKUP(B56,'Analyst Report'!$A$30:$I$118,7,TRUE))</f>
        <v/>
      </c>
      <c r="P56" s="85">
        <f t="shared" si="1"/>
        <v>0</v>
      </c>
      <c r="Q56" s="85">
        <v>20</v>
      </c>
      <c r="R56" s="85">
        <f>IF(LEN(VLOOKUP(B56,'Analyst Report'!$A$30:$I$118,8,FALSE))=0,"",VLOOKUP(B56,'Analyst Report'!$A$30:$I$118,8,FALSE))</f>
        <v>20</v>
      </c>
      <c r="S56" s="85">
        <f t="shared" si="2"/>
        <v>20</v>
      </c>
      <c r="T56" s="85">
        <f t="shared" si="3"/>
        <v>0</v>
      </c>
      <c r="U56" s="178" t="s">
        <v>407</v>
      </c>
      <c r="V56" s="178"/>
      <c r="W56" s="178" t="s">
        <v>467</v>
      </c>
      <c r="X56" s="178" t="s">
        <v>468</v>
      </c>
      <c r="Y56" s="178"/>
      <c r="Z56" s="178"/>
      <c r="AA56" s="86" t="s">
        <v>294</v>
      </c>
      <c r="AB56" s="86"/>
      <c r="AC56" s="88"/>
      <c r="AD56" s="88"/>
      <c r="AE56" s="88"/>
      <c r="AF56" s="88"/>
      <c r="AG56" s="88"/>
      <c r="AH56" s="88"/>
      <c r="AI56" s="88"/>
      <c r="AJ56" s="88"/>
    </row>
    <row r="57" spans="1:36" ht="15.75" customHeight="1" thickTop="1" thickBot="1" x14ac:dyDescent="0.25">
      <c r="A57" s="78">
        <v>39</v>
      </c>
      <c r="B57" s="90" t="s">
        <v>109</v>
      </c>
      <c r="C57" s="80" t="s">
        <v>473</v>
      </c>
      <c r="D57" s="81">
        <f>VLOOKUP(B57,'HECVAT - Lite'!A$24:D$112,4,TRUE)</f>
        <v>0</v>
      </c>
      <c r="E57" s="82" t="s">
        <v>182</v>
      </c>
      <c r="F57" s="82" t="s">
        <v>474</v>
      </c>
      <c r="G57" s="82" t="s">
        <v>182</v>
      </c>
      <c r="H57" s="91" t="s">
        <v>475</v>
      </c>
      <c r="I57" s="83" t="s">
        <v>476</v>
      </c>
      <c r="J57" s="84" t="str">
        <f t="shared" si="0"/>
        <v>FALSE</v>
      </c>
      <c r="K57" s="84">
        <v>1</v>
      </c>
      <c r="L57" s="84" t="s">
        <v>104</v>
      </c>
      <c r="M57" s="85" t="s">
        <v>234</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8" t="s">
        <v>477</v>
      </c>
      <c r="V57" s="178"/>
      <c r="W57" s="178">
        <v>12.4</v>
      </c>
      <c r="X57" s="178" t="s">
        <v>478</v>
      </c>
      <c r="Y57" s="178" t="s">
        <v>479</v>
      </c>
      <c r="Z57" s="178" t="s">
        <v>480</v>
      </c>
      <c r="AA57" s="86" t="s">
        <v>294</v>
      </c>
      <c r="AB57" s="86"/>
      <c r="AC57" s="88"/>
      <c r="AD57" s="88"/>
      <c r="AE57" s="88"/>
      <c r="AF57" s="88"/>
      <c r="AG57" s="88"/>
      <c r="AH57" s="88"/>
      <c r="AI57" s="88"/>
      <c r="AJ57" s="88"/>
    </row>
    <row r="58" spans="1:36" ht="15.75" customHeight="1" thickTop="1" thickBot="1" x14ac:dyDescent="0.25">
      <c r="A58" s="78">
        <v>40</v>
      </c>
      <c r="B58" s="90" t="s">
        <v>110</v>
      </c>
      <c r="C58" s="80" t="s">
        <v>481</v>
      </c>
      <c r="D58" s="81">
        <f>VLOOKUP(B58,'HECVAT - Lite'!A$24:D$112,4,TRUE)</f>
        <v>0</v>
      </c>
      <c r="E58" s="82" t="s">
        <v>182</v>
      </c>
      <c r="F58" s="82" t="s">
        <v>482</v>
      </c>
      <c r="G58" s="82" t="s">
        <v>182</v>
      </c>
      <c r="H58" s="91" t="s">
        <v>475</v>
      </c>
      <c r="I58" s="83" t="s">
        <v>483</v>
      </c>
      <c r="J58" s="84" t="str">
        <f t="shared" si="0"/>
        <v>FALSE</v>
      </c>
      <c r="K58" s="84">
        <v>1</v>
      </c>
      <c r="L58" s="84" t="s">
        <v>104</v>
      </c>
      <c r="M58" s="85" t="s">
        <v>234</v>
      </c>
      <c r="N58" s="85" t="str">
        <f>VLOOKUP(B58,'HECVAT - Lite'!$A$6:$C$336,3,FALSE)</f>
        <v>No</v>
      </c>
      <c r="O58" s="85" t="str">
        <f>IF(LEN(VLOOKUP(B58,'Analyst Report'!$A$30:$I$118,7,TRUE))=0,"",VLOOKUP(B58,'Analyst Report'!$A$30:$I$118,7,TRUE))</f>
        <v/>
      </c>
      <c r="P58" s="85">
        <f t="shared" si="1"/>
        <v>0</v>
      </c>
      <c r="Q58" s="85">
        <v>20</v>
      </c>
      <c r="R58" s="85">
        <f>IF(LEN(VLOOKUP(B58,'Analyst Report'!$A$30:$I$118,8,FALSE))=0,"",VLOOKUP(B58,'Analyst Report'!$A$30:$I$118,8,FALSE))</f>
        <v>20</v>
      </c>
      <c r="S58" s="85">
        <f t="shared" si="2"/>
        <v>20</v>
      </c>
      <c r="T58" s="85">
        <f t="shared" si="3"/>
        <v>0</v>
      </c>
      <c r="U58" s="178"/>
      <c r="V58" s="178"/>
      <c r="W58" s="178"/>
      <c r="X58" s="178"/>
      <c r="Y58" s="178"/>
      <c r="Z58" s="178"/>
      <c r="AA58" s="86" t="s">
        <v>294</v>
      </c>
      <c r="AB58" s="86"/>
      <c r="AC58" s="88"/>
      <c r="AD58" s="88"/>
      <c r="AE58" s="88"/>
      <c r="AF58" s="88"/>
      <c r="AG58" s="88"/>
      <c r="AH58" s="88"/>
      <c r="AI58" s="88"/>
      <c r="AJ58" s="88"/>
    </row>
    <row r="59" spans="1:36" ht="15.75" customHeight="1" thickTop="1" thickBot="1" x14ac:dyDescent="0.25">
      <c r="A59" s="78">
        <v>41</v>
      </c>
      <c r="B59" s="90" t="s">
        <v>111</v>
      </c>
      <c r="C59" s="80" t="s">
        <v>484</v>
      </c>
      <c r="D59" s="81" t="str">
        <f>VLOOKUP(B59,'HECVAT - Lite'!A$24:D$112,4,TRUE)</f>
        <v>System logs are retained for 1 month. The audit information listed can be provided on request but not available in-system as yet.</v>
      </c>
      <c r="E59" s="82" t="s">
        <v>182</v>
      </c>
      <c r="F59" s="93" t="s">
        <v>485</v>
      </c>
      <c r="G59" s="82" t="s">
        <v>182</v>
      </c>
      <c r="H59" s="91" t="s">
        <v>486</v>
      </c>
      <c r="I59" s="91" t="s">
        <v>487</v>
      </c>
      <c r="J59" s="84" t="str">
        <f t="shared" si="0"/>
        <v>TRUE</v>
      </c>
      <c r="K59" s="84">
        <v>1</v>
      </c>
      <c r="L59" s="84" t="s">
        <v>104</v>
      </c>
      <c r="M59" s="85" t="s">
        <v>234</v>
      </c>
      <c r="N59" s="85" t="str">
        <f>VLOOKUP(B59,'HECVAT - Lite'!$A$6:$C$336,3,FALSE)</f>
        <v>No</v>
      </c>
      <c r="O59" s="85" t="str">
        <f>IF(LEN(VLOOKUP(B59,'Analyst Report'!$A$30:$I$118,7,TRUE))=0,"",VLOOKUP(B59,'Analyst Report'!$A$30:$I$118,7,TRUE))</f>
        <v/>
      </c>
      <c r="P59" s="85">
        <f t="shared" si="1"/>
        <v>0</v>
      </c>
      <c r="Q59" s="85">
        <v>40</v>
      </c>
      <c r="R59" s="85">
        <f>IF(LEN(VLOOKUP(B59,'Analyst Report'!$A$30:$I$118,8,FALSE))=0,"",VLOOKUP(B59,'Analyst Report'!$A$30:$I$118,8,FALSE))</f>
        <v>40</v>
      </c>
      <c r="S59" s="85">
        <f t="shared" si="2"/>
        <v>40</v>
      </c>
      <c r="T59" s="85">
        <f t="shared" si="3"/>
        <v>0</v>
      </c>
      <c r="U59" s="178"/>
      <c r="V59" s="178"/>
      <c r="W59" s="178"/>
      <c r="X59" s="178"/>
      <c r="Y59" s="178"/>
      <c r="Z59" s="178"/>
      <c r="AA59" s="86" t="s">
        <v>294</v>
      </c>
      <c r="AB59" s="86"/>
      <c r="AC59" s="88"/>
      <c r="AD59" s="88"/>
      <c r="AE59" s="88"/>
      <c r="AF59" s="88"/>
      <c r="AG59" s="88"/>
      <c r="AH59" s="88"/>
      <c r="AI59" s="88"/>
      <c r="AJ59" s="88"/>
    </row>
    <row r="60" spans="1:36" ht="15.75" customHeight="1" thickTop="1" thickBot="1" x14ac:dyDescent="0.25">
      <c r="A60" s="78">
        <v>42</v>
      </c>
      <c r="B60" s="90" t="s">
        <v>112</v>
      </c>
      <c r="C60" s="80" t="s">
        <v>488</v>
      </c>
      <c r="D60" s="81" t="str">
        <f>VLOOKUP(B60,'HECVAT - Lite'!A$24:D$112,4,TRUE)</f>
        <v>Two-factor authentication can be enabled in account settings and utilizes an additional OTP code, configurable via an authenticator app such as Google Authenticator.</v>
      </c>
      <c r="E60" s="82" t="s">
        <v>182</v>
      </c>
      <c r="F60" s="93" t="s">
        <v>489</v>
      </c>
      <c r="G60" s="93" t="s">
        <v>490</v>
      </c>
      <c r="H60" s="91" t="s">
        <v>491</v>
      </c>
      <c r="I60" s="91" t="s">
        <v>492</v>
      </c>
      <c r="J60" s="84" t="str">
        <f t="shared" si="0"/>
        <v>FALSE</v>
      </c>
      <c r="K60" s="84">
        <v>1</v>
      </c>
      <c r="L60" s="84" t="s">
        <v>104</v>
      </c>
      <c r="M60" s="85" t="s">
        <v>234</v>
      </c>
      <c r="N60" s="85" t="str">
        <f>VLOOKUP(B60,'HECVAT - Lite'!$A$6:$C$336,3,FALSE)</f>
        <v>Yes</v>
      </c>
      <c r="O60" s="85" t="str">
        <f>IF(LEN(VLOOKUP(B60,'Analyst Report'!$A$30:$I$118,7,TRUE))=0,"",VLOOKUP(B60,'Analyst Report'!$A$30:$I$118,7,TRUE))</f>
        <v/>
      </c>
      <c r="P60" s="85">
        <f t="shared" si="1"/>
        <v>1</v>
      </c>
      <c r="Q60" s="85">
        <v>15</v>
      </c>
      <c r="R60" s="85">
        <f>IF(LEN(VLOOKUP(B60,'Analyst Report'!$A$30:$I$118,8,FALSE))=0,"",VLOOKUP(B60,'Analyst Report'!$A$30:$I$118,8,FALSE))</f>
        <v>15</v>
      </c>
      <c r="S60" s="85">
        <f t="shared" si="2"/>
        <v>15</v>
      </c>
      <c r="T60" s="85">
        <f t="shared" si="3"/>
        <v>15</v>
      </c>
      <c r="U60" s="178"/>
      <c r="V60" s="178"/>
      <c r="W60" s="178"/>
      <c r="X60" s="178"/>
      <c r="Y60" s="178"/>
      <c r="Z60" s="178"/>
      <c r="AA60" s="86" t="s">
        <v>294</v>
      </c>
      <c r="AB60" s="86"/>
      <c r="AC60" s="88"/>
      <c r="AD60" s="88"/>
      <c r="AE60" s="88"/>
      <c r="AF60" s="88"/>
      <c r="AG60" s="88"/>
      <c r="AH60" s="88"/>
      <c r="AI60" s="88"/>
      <c r="AJ60" s="88"/>
    </row>
    <row r="61" spans="1:36" ht="15.75" customHeight="1" thickTop="1" thickBot="1" x14ac:dyDescent="0.25">
      <c r="A61" s="78">
        <v>43</v>
      </c>
      <c r="B61" s="90" t="s">
        <v>113</v>
      </c>
      <c r="C61" s="80" t="s">
        <v>493</v>
      </c>
      <c r="D61" s="81">
        <f>VLOOKUP(B61,'HECVAT - Lite'!A$24:D$112,4,TRUE)</f>
        <v>0</v>
      </c>
      <c r="E61" s="82" t="s">
        <v>182</v>
      </c>
      <c r="F61" s="82" t="s">
        <v>494</v>
      </c>
      <c r="G61" s="93" t="s">
        <v>495</v>
      </c>
      <c r="H61" s="91" t="s">
        <v>496</v>
      </c>
      <c r="I61" s="83" t="s">
        <v>449</v>
      </c>
      <c r="J61" s="84" t="str">
        <f t="shared" si="0"/>
        <v>FALSE</v>
      </c>
      <c r="K61" s="84">
        <v>1</v>
      </c>
      <c r="L61" s="84" t="s">
        <v>104</v>
      </c>
      <c r="M61" s="85" t="s">
        <v>234</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8"/>
      <c r="V61" s="178"/>
      <c r="W61" s="178"/>
      <c r="X61" s="178"/>
      <c r="Y61" s="178"/>
      <c r="Z61" s="178"/>
      <c r="AA61" s="86" t="s">
        <v>294</v>
      </c>
      <c r="AB61" s="86"/>
      <c r="AC61" s="88"/>
      <c r="AD61" s="88"/>
      <c r="AE61" s="88"/>
      <c r="AF61" s="88"/>
      <c r="AG61" s="88"/>
      <c r="AH61" s="88"/>
      <c r="AI61" s="88"/>
      <c r="AJ61" s="88"/>
    </row>
    <row r="62" spans="1:36" ht="15.75" customHeight="1" thickTop="1" thickBot="1" x14ac:dyDescent="0.25">
      <c r="A62" s="78">
        <v>44</v>
      </c>
      <c r="B62" s="90" t="s">
        <v>115</v>
      </c>
      <c r="C62" s="80" t="s">
        <v>497</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2" t="s">
        <v>182</v>
      </c>
      <c r="F62" s="93" t="s">
        <v>498</v>
      </c>
      <c r="G62" s="93" t="s">
        <v>499</v>
      </c>
      <c r="H62" s="91" t="s">
        <v>500</v>
      </c>
      <c r="I62" s="83" t="s">
        <v>501</v>
      </c>
      <c r="J62" s="84" t="str">
        <f t="shared" si="0"/>
        <v>FALSE</v>
      </c>
      <c r="K62" s="84">
        <v>1</v>
      </c>
      <c r="L62" s="84" t="s">
        <v>104</v>
      </c>
      <c r="M62" s="85" t="s">
        <v>234</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8"/>
      <c r="V62" s="178"/>
      <c r="W62" s="178"/>
      <c r="X62" s="178"/>
      <c r="Y62" s="178" t="s">
        <v>502</v>
      </c>
      <c r="Z62" s="178"/>
      <c r="AA62" s="86" t="s">
        <v>443</v>
      </c>
      <c r="AB62" s="86">
        <v>2.2000000000000002</v>
      </c>
      <c r="AC62" s="88"/>
      <c r="AD62" s="88"/>
      <c r="AE62" s="88"/>
      <c r="AF62" s="88"/>
      <c r="AG62" s="88"/>
      <c r="AH62" s="88"/>
      <c r="AI62" s="88"/>
      <c r="AJ62" s="88"/>
    </row>
    <row r="63" spans="1:36" ht="15.75" customHeight="1" thickTop="1" thickBot="1" x14ac:dyDescent="0.25">
      <c r="A63" s="78">
        <v>45</v>
      </c>
      <c r="B63" s="90" t="s">
        <v>116</v>
      </c>
      <c r="C63" s="80" t="s">
        <v>503</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2" t="s">
        <v>182</v>
      </c>
      <c r="F63" s="93" t="s">
        <v>504</v>
      </c>
      <c r="G63" s="93" t="s">
        <v>505</v>
      </c>
      <c r="H63" s="91" t="s">
        <v>506</v>
      </c>
      <c r="I63" s="83" t="s">
        <v>507</v>
      </c>
      <c r="J63" s="84" t="str">
        <f t="shared" si="0"/>
        <v>FALSE</v>
      </c>
      <c r="K63" s="84">
        <v>1</v>
      </c>
      <c r="L63" s="84" t="s">
        <v>508</v>
      </c>
      <c r="M63" s="85" t="s">
        <v>234</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8"/>
      <c r="V63" s="178"/>
      <c r="W63" s="178"/>
      <c r="X63" s="178"/>
      <c r="Y63" s="178" t="s">
        <v>509</v>
      </c>
      <c r="Z63" s="178"/>
      <c r="AA63" s="86" t="s">
        <v>510</v>
      </c>
      <c r="AB63" s="86"/>
      <c r="AC63" s="88"/>
      <c r="AD63" s="88"/>
      <c r="AE63" s="88"/>
      <c r="AF63" s="88"/>
      <c r="AG63" s="88"/>
      <c r="AH63" s="88"/>
      <c r="AI63" s="88"/>
      <c r="AJ63" s="88"/>
    </row>
    <row r="64" spans="1:36" ht="15.75" customHeight="1" thickTop="1" thickBot="1" x14ac:dyDescent="0.25">
      <c r="A64" s="78">
        <v>46</v>
      </c>
      <c r="B64" s="90" t="s">
        <v>117</v>
      </c>
      <c r="C64" s="80" t="s">
        <v>511</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2" t="s">
        <v>182</v>
      </c>
      <c r="F64" s="93" t="s">
        <v>512</v>
      </c>
      <c r="G64" s="93" t="s">
        <v>513</v>
      </c>
      <c r="H64" s="91" t="s">
        <v>514</v>
      </c>
      <c r="I64" s="83" t="s">
        <v>515</v>
      </c>
      <c r="J64" s="84" t="str">
        <f t="shared" si="0"/>
        <v>FALSE</v>
      </c>
      <c r="K64" s="84">
        <v>1</v>
      </c>
      <c r="L64" s="84" t="s">
        <v>508</v>
      </c>
      <c r="M64" s="85" t="s">
        <v>234</v>
      </c>
      <c r="N64" s="85" t="str">
        <f>VLOOKUP(B64,'HECVAT - Lite'!$A$6:$C$336,3,FALSE)</f>
        <v>Yes</v>
      </c>
      <c r="O64" s="85" t="str">
        <f>IF(LEN(VLOOKUP(B64,'Analyst Report'!$A$30:$I$118,7,TRUE))=0,"",VLOOKUP(B64,'Analyst Report'!$A$30:$I$118,7,TRUE))</f>
        <v/>
      </c>
      <c r="P64" s="85">
        <f t="shared" si="1"/>
        <v>1</v>
      </c>
      <c r="Q64" s="85">
        <v>10</v>
      </c>
      <c r="R64" s="85">
        <f>IF(LEN(VLOOKUP(B64,'Analyst Report'!$A$30:$I$118,8,FALSE))=0,"",VLOOKUP(B64,'Analyst Report'!$A$30:$I$118,8,FALSE))</f>
        <v>10</v>
      </c>
      <c r="S64" s="85">
        <f t="shared" si="2"/>
        <v>10</v>
      </c>
      <c r="T64" s="85">
        <f t="shared" si="3"/>
        <v>10</v>
      </c>
      <c r="U64" s="178"/>
      <c r="V64" s="178"/>
      <c r="W64" s="178"/>
      <c r="X64" s="178"/>
      <c r="Y64" s="178" t="s">
        <v>516</v>
      </c>
      <c r="Z64" s="178"/>
      <c r="AA64" s="86" t="s">
        <v>294</v>
      </c>
      <c r="AB64" s="86">
        <v>11.2</v>
      </c>
      <c r="AC64" s="88"/>
      <c r="AD64" s="88"/>
      <c r="AE64" s="88"/>
      <c r="AF64" s="88"/>
      <c r="AG64" s="88"/>
      <c r="AH64" s="88"/>
      <c r="AI64" s="88"/>
      <c r="AJ64" s="88"/>
    </row>
    <row r="65" spans="1:36" ht="15.75" customHeight="1" thickTop="1" thickBot="1" x14ac:dyDescent="0.25">
      <c r="A65" s="78">
        <v>47</v>
      </c>
      <c r="B65" s="90" t="s">
        <v>118</v>
      </c>
      <c r="C65" s="80" t="s">
        <v>517</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2" t="s">
        <v>182</v>
      </c>
      <c r="F65" s="93" t="s">
        <v>518</v>
      </c>
      <c r="G65" s="93" t="s">
        <v>519</v>
      </c>
      <c r="H65" s="91" t="s">
        <v>520</v>
      </c>
      <c r="I65" s="83" t="s">
        <v>521</v>
      </c>
      <c r="J65" s="84" t="str">
        <f t="shared" si="0"/>
        <v>FALSE</v>
      </c>
      <c r="K65" s="84">
        <v>1</v>
      </c>
      <c r="L65" s="84" t="s">
        <v>508</v>
      </c>
      <c r="M65" s="85" t="s">
        <v>234</v>
      </c>
      <c r="N65" s="85" t="str">
        <f>VLOOKUP(B65,'HECVAT - Lite'!$A$6:$C$336,3,FALSE)</f>
        <v>No</v>
      </c>
      <c r="O65" s="85" t="str">
        <f>IF(LEN(VLOOKUP(B65,'Analyst Report'!$A$30:$I$118,7,TRUE))=0,"",VLOOKUP(B65,'Analyst Report'!$A$30:$I$118,7,TRUE))</f>
        <v/>
      </c>
      <c r="P65" s="85">
        <f t="shared" si="1"/>
        <v>0</v>
      </c>
      <c r="Q65" s="85">
        <v>15</v>
      </c>
      <c r="R65" s="85">
        <f>IF(LEN(VLOOKUP(B65,'Analyst Report'!$A$30:$I$118,8,FALSE))=0,"",VLOOKUP(B65,'Analyst Report'!$A$30:$I$118,8,FALSE))</f>
        <v>15</v>
      </c>
      <c r="S65" s="85">
        <f t="shared" si="2"/>
        <v>15</v>
      </c>
      <c r="T65" s="85">
        <f t="shared" si="3"/>
        <v>0</v>
      </c>
      <c r="U65" s="178"/>
      <c r="V65" s="178"/>
      <c r="W65" s="178"/>
      <c r="X65" s="178"/>
      <c r="Y65" s="178"/>
      <c r="Z65" s="178"/>
      <c r="AA65" s="86" t="s">
        <v>240</v>
      </c>
      <c r="AB65" s="86"/>
      <c r="AC65" s="88"/>
      <c r="AD65" s="88"/>
      <c r="AE65" s="88"/>
      <c r="AF65" s="88"/>
      <c r="AG65" s="88"/>
      <c r="AH65" s="88"/>
      <c r="AI65" s="88"/>
      <c r="AJ65" s="88"/>
    </row>
    <row r="66" spans="1:36" ht="15.75" customHeight="1" thickTop="1" thickBot="1" x14ac:dyDescent="0.25">
      <c r="A66" s="78">
        <v>48</v>
      </c>
      <c r="B66" s="90" t="s">
        <v>119</v>
      </c>
      <c r="C66" s="80" t="s">
        <v>522</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2" t="s">
        <v>182</v>
      </c>
      <c r="F66" s="82" t="s">
        <v>523</v>
      </c>
      <c r="G66" s="93" t="s">
        <v>524</v>
      </c>
      <c r="H66" s="91" t="s">
        <v>525</v>
      </c>
      <c r="I66" s="83" t="s">
        <v>526</v>
      </c>
      <c r="J66" s="84" t="str">
        <f t="shared" si="0"/>
        <v>FALSE</v>
      </c>
      <c r="K66" s="84">
        <v>1</v>
      </c>
      <c r="L66" s="84" t="s">
        <v>508</v>
      </c>
      <c r="M66" s="85" t="s">
        <v>234</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8"/>
      <c r="V66" s="178"/>
      <c r="W66" s="178"/>
      <c r="X66" s="178"/>
      <c r="Y66" s="178" t="s">
        <v>527</v>
      </c>
      <c r="Z66" s="178"/>
      <c r="AA66" s="86" t="s">
        <v>528</v>
      </c>
      <c r="AB66" s="86" t="s">
        <v>529</v>
      </c>
      <c r="AC66" s="88"/>
      <c r="AD66" s="88"/>
      <c r="AE66" s="88"/>
      <c r="AF66" s="88"/>
      <c r="AG66" s="88"/>
      <c r="AH66" s="88"/>
      <c r="AI66" s="88"/>
      <c r="AJ66" s="88"/>
    </row>
    <row r="67" spans="1:36" ht="146" thickTop="1" thickBot="1" x14ac:dyDescent="0.25">
      <c r="A67" s="78">
        <v>49</v>
      </c>
      <c r="B67" s="90" t="s">
        <v>121</v>
      </c>
      <c r="C67" s="80" t="s">
        <v>530</v>
      </c>
      <c r="D67" s="81" t="str">
        <f>VLOOKUP(B67,'HECVAT - Lite'!A$24:D$112,4,TRUE)</f>
        <v>Clients are logically separated via horizontal and vertical partitioning within a multi-tenant, single instance web application.</v>
      </c>
      <c r="E67" s="82" t="s">
        <v>182</v>
      </c>
      <c r="F67" s="93" t="s">
        <v>531</v>
      </c>
      <c r="G67" s="93" t="s">
        <v>532</v>
      </c>
      <c r="H67" s="91" t="s">
        <v>533</v>
      </c>
      <c r="I67" s="83" t="s">
        <v>534</v>
      </c>
      <c r="J67" s="84" t="str">
        <f t="shared" si="0"/>
        <v>TRUE</v>
      </c>
      <c r="K67" s="84">
        <v>1</v>
      </c>
      <c r="L67" s="84" t="s">
        <v>120</v>
      </c>
      <c r="M67" s="85" t="s">
        <v>234</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8" t="s">
        <v>416</v>
      </c>
      <c r="V67" s="178"/>
      <c r="W67" s="178"/>
      <c r="X67" s="178" t="s">
        <v>535</v>
      </c>
      <c r="Y67" s="178" t="s">
        <v>536</v>
      </c>
      <c r="Z67" s="180" t="s">
        <v>537</v>
      </c>
      <c r="AA67" s="95" t="s">
        <v>294</v>
      </c>
      <c r="AB67" s="95"/>
      <c r="AC67" s="88"/>
      <c r="AD67" s="88"/>
      <c r="AE67" s="88"/>
      <c r="AF67" s="88"/>
      <c r="AG67" s="88"/>
      <c r="AH67" s="88"/>
      <c r="AI67" s="88"/>
      <c r="AJ67" s="88"/>
    </row>
    <row r="68" spans="1:36" ht="15.75" customHeight="1" thickTop="1" thickBot="1" x14ac:dyDescent="0.25">
      <c r="A68" s="78">
        <v>50</v>
      </c>
      <c r="B68" s="90" t="s">
        <v>122</v>
      </c>
      <c r="C68" s="80" t="s">
        <v>538</v>
      </c>
      <c r="D68" s="81">
        <f>VLOOKUP(B68,'HECVAT - Lite'!A$24:D$112,4,TRUE)</f>
        <v>0</v>
      </c>
      <c r="E68" s="82" t="s">
        <v>182</v>
      </c>
      <c r="F68" s="93" t="s">
        <v>539</v>
      </c>
      <c r="G68" s="93" t="s">
        <v>540</v>
      </c>
      <c r="H68" s="91" t="s">
        <v>541</v>
      </c>
      <c r="I68" s="83" t="s">
        <v>542</v>
      </c>
      <c r="J68" s="84" t="str">
        <f t="shared" si="0"/>
        <v>FALSE</v>
      </c>
      <c r="K68" s="84">
        <v>1</v>
      </c>
      <c r="L68" s="84" t="s">
        <v>120</v>
      </c>
      <c r="M68" s="85" t="s">
        <v>234</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8" t="s">
        <v>543</v>
      </c>
      <c r="V68" s="178"/>
      <c r="W68" s="178" t="s">
        <v>544</v>
      </c>
      <c r="X68" s="178" t="s">
        <v>545</v>
      </c>
      <c r="Y68" s="178" t="s">
        <v>546</v>
      </c>
      <c r="Z68" s="178" t="s">
        <v>547</v>
      </c>
      <c r="AA68" s="86" t="s">
        <v>548</v>
      </c>
      <c r="AB68" s="86" t="s">
        <v>549</v>
      </c>
      <c r="AC68" s="88"/>
      <c r="AD68" s="88"/>
      <c r="AE68" s="88"/>
      <c r="AF68" s="88"/>
      <c r="AG68" s="88"/>
      <c r="AH68" s="88"/>
      <c r="AI68" s="88"/>
      <c r="AJ68" s="88"/>
    </row>
    <row r="69" spans="1:36" ht="15.75" customHeight="1" thickTop="1" thickBot="1" x14ac:dyDescent="0.25">
      <c r="A69" s="78">
        <v>51</v>
      </c>
      <c r="B69" s="90" t="s">
        <v>123</v>
      </c>
      <c r="C69" s="80" t="s">
        <v>550</v>
      </c>
      <c r="D69" s="81" t="str">
        <f>VLOOKUP(B69,'HECVAT - Lite'!A$24:D$112,4,TRUE)</f>
        <v>All database data is encrypted at rest (disk encryption). All external communication is encrypted with SSL. Communication between the Application and Database is kept within the VPC and not exposed to the public.</v>
      </c>
      <c r="E69" s="82" t="s">
        <v>182</v>
      </c>
      <c r="F69" s="93" t="s">
        <v>551</v>
      </c>
      <c r="G69" s="93" t="s">
        <v>552</v>
      </c>
      <c r="H69" s="91" t="s">
        <v>553</v>
      </c>
      <c r="I69" s="83" t="s">
        <v>554</v>
      </c>
      <c r="J69" s="84" t="str">
        <f t="shared" si="0"/>
        <v>FALSE</v>
      </c>
      <c r="K69" s="84">
        <v>1</v>
      </c>
      <c r="L69" s="84" t="s">
        <v>120</v>
      </c>
      <c r="M69" s="85" t="s">
        <v>234</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8" t="s">
        <v>543</v>
      </c>
      <c r="V69" s="178"/>
      <c r="W69" s="178" t="s">
        <v>544</v>
      </c>
      <c r="X69" s="178" t="s">
        <v>555</v>
      </c>
      <c r="Y69" s="178" t="s">
        <v>546</v>
      </c>
      <c r="Z69" s="178" t="s">
        <v>547</v>
      </c>
      <c r="AA69" s="86" t="s">
        <v>548</v>
      </c>
      <c r="AB69" s="86" t="s">
        <v>556</v>
      </c>
      <c r="AC69" s="88"/>
      <c r="AD69" s="88"/>
      <c r="AE69" s="88"/>
      <c r="AF69" s="88"/>
      <c r="AG69" s="88"/>
      <c r="AH69" s="88"/>
      <c r="AI69" s="88"/>
      <c r="AJ69" s="88"/>
    </row>
    <row r="70" spans="1:36" ht="147.75" customHeight="1" thickTop="1" thickBot="1" x14ac:dyDescent="0.25">
      <c r="A70" s="78">
        <v>52</v>
      </c>
      <c r="B70" s="90" t="s">
        <v>124</v>
      </c>
      <c r="C70" s="80" t="s">
        <v>557</v>
      </c>
      <c r="D70" s="81">
        <f>VLOOKUP(B70,'HECVAT - Lite'!A$24:D$112,4,TRUE)</f>
        <v>0</v>
      </c>
      <c r="E70" s="82" t="s">
        <v>558</v>
      </c>
      <c r="F70" s="82" t="s">
        <v>559</v>
      </c>
      <c r="G70" s="82" t="s">
        <v>560</v>
      </c>
      <c r="H70" s="91" t="s">
        <v>561</v>
      </c>
      <c r="I70" s="83" t="s">
        <v>562</v>
      </c>
      <c r="J70" s="84" t="str">
        <f t="shared" si="0"/>
        <v>FALSE</v>
      </c>
      <c r="K70" s="84">
        <v>1</v>
      </c>
      <c r="L70" s="84" t="s">
        <v>120</v>
      </c>
      <c r="M70" s="85" t="s">
        <v>234</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8" t="s">
        <v>543</v>
      </c>
      <c r="V70" s="178"/>
      <c r="W70" s="178" t="s">
        <v>563</v>
      </c>
      <c r="X70" s="178"/>
      <c r="Y70" s="178" t="s">
        <v>564</v>
      </c>
      <c r="Z70" s="178" t="s">
        <v>565</v>
      </c>
      <c r="AA70" s="86" t="s">
        <v>294</v>
      </c>
      <c r="AB70" s="86"/>
      <c r="AC70" s="88"/>
      <c r="AD70" s="88"/>
      <c r="AE70" s="88"/>
      <c r="AF70" s="88"/>
      <c r="AG70" s="88"/>
      <c r="AH70" s="88"/>
      <c r="AI70" s="88"/>
      <c r="AJ70" s="88"/>
    </row>
    <row r="71" spans="1:36" ht="15.75" customHeight="1" thickTop="1" thickBot="1" x14ac:dyDescent="0.25">
      <c r="A71" s="78">
        <v>53</v>
      </c>
      <c r="B71" s="90" t="s">
        <v>125</v>
      </c>
      <c r="C71" s="80" t="s">
        <v>566</v>
      </c>
      <c r="D71" s="81" t="str">
        <f>VLOOKUP(B71,'HECVAT - Lite'!A$24:D$112,4,TRUE)</f>
        <v>Customers do not have direct access to the database. A data extract will be made by Instructure upon request.</v>
      </c>
      <c r="E71" s="82" t="s">
        <v>182</v>
      </c>
      <c r="F71" s="93" t="s">
        <v>567</v>
      </c>
      <c r="G71" s="93" t="s">
        <v>568</v>
      </c>
      <c r="H71" s="91" t="s">
        <v>569</v>
      </c>
      <c r="I71" s="83" t="s">
        <v>570</v>
      </c>
      <c r="J71" s="84" t="str">
        <f t="shared" si="0"/>
        <v>TRUE</v>
      </c>
      <c r="K71" s="84">
        <v>1</v>
      </c>
      <c r="L71" s="84" t="s">
        <v>120</v>
      </c>
      <c r="M71" s="85" t="s">
        <v>234</v>
      </c>
      <c r="N71" s="85" t="str">
        <f>VLOOKUP(B71,'HECVAT - Lite'!$A$6:$C$336,3,FALSE)</f>
        <v>No</v>
      </c>
      <c r="O71" s="85" t="str">
        <f>IF(LEN(VLOOKUP(B71,'Analyst Report'!$A$30:$I$118,7,TRUE))=0,"",VLOOKUP(B71,'Analyst Report'!$A$30:$I$118,7,TRUE))</f>
        <v/>
      </c>
      <c r="P71" s="85">
        <f t="shared" si="1"/>
        <v>0</v>
      </c>
      <c r="Q71" s="85">
        <v>25</v>
      </c>
      <c r="R71" s="85">
        <f>IF(LEN(VLOOKUP(B71,'Analyst Report'!$A$30:$I$118,8,FALSE))=0,"",VLOOKUP(B71,'Analyst Report'!$A$30:$I$118,8,FALSE))</f>
        <v>25</v>
      </c>
      <c r="S71" s="85">
        <f t="shared" si="2"/>
        <v>25</v>
      </c>
      <c r="T71" s="85">
        <f t="shared" si="3"/>
        <v>0</v>
      </c>
      <c r="U71" s="178" t="s">
        <v>543</v>
      </c>
      <c r="V71" s="178"/>
      <c r="W71" s="178" t="s">
        <v>571</v>
      </c>
      <c r="X71" s="178" t="s">
        <v>572</v>
      </c>
      <c r="Y71" s="178" t="s">
        <v>573</v>
      </c>
      <c r="Z71" s="180" t="s">
        <v>574</v>
      </c>
      <c r="AA71" s="95" t="s">
        <v>294</v>
      </c>
      <c r="AB71" s="95"/>
      <c r="AC71" s="88"/>
      <c r="AD71" s="88"/>
      <c r="AE71" s="88"/>
      <c r="AF71" s="88"/>
      <c r="AG71" s="88"/>
      <c r="AH71" s="88"/>
      <c r="AI71" s="88"/>
      <c r="AJ71" s="88"/>
    </row>
    <row r="72" spans="1:36" ht="15.75" customHeight="1" thickTop="1" thickBot="1" x14ac:dyDescent="0.25">
      <c r="A72" s="78">
        <v>54</v>
      </c>
      <c r="B72" s="90" t="s">
        <v>126</v>
      </c>
      <c r="C72" s="80" t="s">
        <v>575</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182</v>
      </c>
      <c r="F72" s="93" t="s">
        <v>576</v>
      </c>
      <c r="G72" s="93" t="s">
        <v>577</v>
      </c>
      <c r="H72" s="91" t="s">
        <v>578</v>
      </c>
      <c r="I72" s="83" t="s">
        <v>579</v>
      </c>
      <c r="J72" s="84" t="str">
        <f t="shared" si="0"/>
        <v>FALSE</v>
      </c>
      <c r="K72" s="84">
        <v>1</v>
      </c>
      <c r="L72" s="84" t="s">
        <v>120</v>
      </c>
      <c r="M72" s="85" t="s">
        <v>234</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8" t="s">
        <v>580</v>
      </c>
      <c r="V72" s="178"/>
      <c r="W72" s="178" t="s">
        <v>435</v>
      </c>
      <c r="X72" s="178" t="s">
        <v>397</v>
      </c>
      <c r="Y72" s="178"/>
      <c r="Z72" s="178"/>
      <c r="AA72" s="86" t="s">
        <v>316</v>
      </c>
      <c r="AB72" s="86">
        <v>9.6</v>
      </c>
      <c r="AC72" s="88"/>
      <c r="AD72" s="88"/>
      <c r="AE72" s="88"/>
      <c r="AF72" s="88"/>
      <c r="AG72" s="88"/>
      <c r="AH72" s="88"/>
      <c r="AI72" s="88"/>
      <c r="AJ72" s="88"/>
    </row>
    <row r="73" spans="1:36" ht="15.75" customHeight="1" thickTop="1" thickBot="1" x14ac:dyDescent="0.25">
      <c r="A73" s="78">
        <v>55</v>
      </c>
      <c r="B73" s="90" t="s">
        <v>127</v>
      </c>
      <c r="C73" s="80" t="s">
        <v>581</v>
      </c>
      <c r="D73" s="81" t="str">
        <f>VLOOKUP(B73,'HECVAT - Lite'!A$24:D$112,4,TRUE)</f>
        <v>Impact holds minimal PII and does not store sensitive, financial or PHI information.</v>
      </c>
      <c r="E73" s="82" t="s">
        <v>182</v>
      </c>
      <c r="F73" s="82" t="s">
        <v>182</v>
      </c>
      <c r="G73" s="93" t="s">
        <v>582</v>
      </c>
      <c r="H73" s="91" t="s">
        <v>583</v>
      </c>
      <c r="I73" s="83" t="s">
        <v>584</v>
      </c>
      <c r="J73" s="84" t="str">
        <f t="shared" si="0"/>
        <v>TRUE</v>
      </c>
      <c r="K73" s="84">
        <v>1</v>
      </c>
      <c r="L73" s="84" t="s">
        <v>120</v>
      </c>
      <c r="M73" s="85" t="s">
        <v>234</v>
      </c>
      <c r="N73" s="85" t="str">
        <f>VLOOKUP(B73,'HECVAT - Lite'!$A$6:$C$336,3,FALSE)</f>
        <v>No</v>
      </c>
      <c r="O73" s="85" t="str">
        <f>IF(LEN(VLOOKUP(B73,'Analyst Report'!$A$30:$I$118,7,TRUE))=0,"",VLOOKUP(B73,'Analyst Report'!$A$30:$I$118,7,TRUE))</f>
        <v/>
      </c>
      <c r="P73" s="85">
        <f t="shared" si="1"/>
        <v>0</v>
      </c>
      <c r="Q73" s="85">
        <v>40</v>
      </c>
      <c r="R73" s="85">
        <f>IF(LEN(VLOOKUP(B73,'Analyst Report'!$A$30:$I$118,8,FALSE))=0,"",VLOOKUP(B73,'Analyst Report'!$A$30:$I$118,8,FALSE))</f>
        <v>40</v>
      </c>
      <c r="S73" s="85">
        <f t="shared" si="2"/>
        <v>40</v>
      </c>
      <c r="T73" s="85">
        <f t="shared" si="3"/>
        <v>0</v>
      </c>
      <c r="U73" s="178"/>
      <c r="V73" s="178"/>
      <c r="W73" s="178"/>
      <c r="X73" s="178"/>
      <c r="Y73" s="178"/>
      <c r="Z73" s="178"/>
      <c r="AA73" s="86" t="s">
        <v>585</v>
      </c>
      <c r="AB73" s="86" t="s">
        <v>586</v>
      </c>
      <c r="AC73" s="88"/>
      <c r="AD73" s="88"/>
      <c r="AE73" s="88"/>
      <c r="AF73" s="88"/>
      <c r="AG73" s="88"/>
      <c r="AH73" s="88"/>
      <c r="AI73" s="88"/>
      <c r="AJ73" s="88"/>
    </row>
    <row r="74" spans="1:36" ht="15.75" customHeight="1" thickTop="1" thickBot="1" x14ac:dyDescent="0.25">
      <c r="A74" s="78">
        <v>56</v>
      </c>
      <c r="B74" s="90" t="s">
        <v>129</v>
      </c>
      <c r="C74" s="80" t="s">
        <v>587</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182</v>
      </c>
      <c r="F74" s="93" t="s">
        <v>588</v>
      </c>
      <c r="G74" s="93" t="s">
        <v>589</v>
      </c>
      <c r="H74" s="91" t="s">
        <v>590</v>
      </c>
      <c r="I74" s="83" t="s">
        <v>591</v>
      </c>
      <c r="J74" s="84" t="str">
        <f t="shared" si="0"/>
        <v>FALSE</v>
      </c>
      <c r="K74" s="84">
        <v>1</v>
      </c>
      <c r="L74" s="84" t="s">
        <v>128</v>
      </c>
      <c r="M74" s="85" t="s">
        <v>258</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8" t="s">
        <v>416</v>
      </c>
      <c r="V74" s="178"/>
      <c r="W74" s="178" t="s">
        <v>592</v>
      </c>
      <c r="X74" s="178"/>
      <c r="Y74" s="178"/>
      <c r="Z74" s="178"/>
      <c r="AA74" s="86" t="s">
        <v>593</v>
      </c>
      <c r="AB74" s="86">
        <v>9.1</v>
      </c>
      <c r="AC74" s="88"/>
      <c r="AD74" s="88"/>
      <c r="AE74" s="88"/>
      <c r="AF74" s="88"/>
      <c r="AG74" s="88"/>
      <c r="AH74" s="88"/>
      <c r="AI74" s="88"/>
      <c r="AJ74" s="88"/>
    </row>
    <row r="75" spans="1:36" ht="15.75" customHeight="1" thickTop="1" thickBot="1" x14ac:dyDescent="0.25">
      <c r="A75" s="78">
        <v>57</v>
      </c>
      <c r="B75" s="90" t="s">
        <v>130</v>
      </c>
      <c r="C75" s="80" t="s">
        <v>594</v>
      </c>
      <c r="D75" s="81" t="str">
        <f>VLOOKUP(B75,'HECVAT - Lite'!A$24:D$112,4,TRUE)</f>
        <v xml:space="preserve">Impact can support hosting and storage in the following regions across the globe:
    • USA: Oregon and Virginia
    • Europe: Frankfurt
    • Canada: Central
    • UK: London
    • Asia: Singapore / Mumbai
    • Australia: Sydney
</v>
      </c>
      <c r="E75" s="93" t="s">
        <v>595</v>
      </c>
      <c r="F75" s="82" t="s">
        <v>596</v>
      </c>
      <c r="G75" s="82" t="s">
        <v>182</v>
      </c>
      <c r="H75" s="91" t="s">
        <v>597</v>
      </c>
      <c r="I75" s="83" t="s">
        <v>598</v>
      </c>
      <c r="J75" s="84" t="str">
        <f t="shared" si="0"/>
        <v>TRUE</v>
      </c>
      <c r="K75" s="84">
        <v>1</v>
      </c>
      <c r="L75" s="84" t="s">
        <v>128</v>
      </c>
      <c r="M75" s="85" t="s">
        <v>234</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8" t="s">
        <v>395</v>
      </c>
      <c r="V75" s="178"/>
      <c r="W75" s="178" t="s">
        <v>599</v>
      </c>
      <c r="X75" s="178" t="s">
        <v>535</v>
      </c>
      <c r="Y75" s="178"/>
      <c r="Z75" s="178"/>
      <c r="AA75" s="86" t="s">
        <v>259</v>
      </c>
      <c r="AB75" s="86"/>
      <c r="AC75" s="88"/>
      <c r="AD75" s="88"/>
      <c r="AE75" s="88"/>
      <c r="AF75" s="88"/>
      <c r="AG75" s="88"/>
      <c r="AH75" s="88"/>
      <c r="AI75" s="88"/>
      <c r="AJ75" s="88"/>
    </row>
    <row r="76" spans="1:36" ht="15.75" customHeight="1" thickTop="1" thickBot="1" x14ac:dyDescent="0.25">
      <c r="A76" s="78">
        <v>58</v>
      </c>
      <c r="B76" s="90" t="s">
        <v>131</v>
      </c>
      <c r="C76" s="80" t="s">
        <v>600</v>
      </c>
      <c r="D76" s="81" t="str">
        <f>VLOOKUP(B76,'HECVAT - Lite'!A$24:D$112,4,TRUE)</f>
        <v>Instructure's NDA with AWS does not allow us to distribute their NDA to our clients. Amazon have a SOC 3 report available at https://aws.amazon.com/compliance/</v>
      </c>
      <c r="E76" s="82" t="s">
        <v>601</v>
      </c>
      <c r="F76" s="82" t="s">
        <v>182</v>
      </c>
      <c r="G76" s="93" t="s">
        <v>602</v>
      </c>
      <c r="H76" s="91" t="s">
        <v>603</v>
      </c>
      <c r="I76" s="83" t="s">
        <v>604</v>
      </c>
      <c r="J76" s="84" t="str">
        <f t="shared" si="0"/>
        <v>TRUE</v>
      </c>
      <c r="K76" s="84">
        <v>1</v>
      </c>
      <c r="L76" s="84" t="s">
        <v>128</v>
      </c>
      <c r="M76" s="85" t="s">
        <v>258</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8" t="s">
        <v>543</v>
      </c>
      <c r="V76" s="178"/>
      <c r="W76" s="178" t="s">
        <v>599</v>
      </c>
      <c r="X76" s="178"/>
      <c r="Y76" s="178"/>
      <c r="Z76" s="178"/>
      <c r="AA76" s="86" t="s">
        <v>605</v>
      </c>
      <c r="AB76" s="86"/>
      <c r="AC76" s="88"/>
      <c r="AD76" s="88"/>
      <c r="AE76" s="88"/>
      <c r="AF76" s="88"/>
      <c r="AG76" s="88"/>
      <c r="AH76" s="88"/>
      <c r="AI76" s="88"/>
      <c r="AJ76" s="88"/>
    </row>
    <row r="77" spans="1:36" ht="15.75" customHeight="1" thickTop="1" thickBot="1" x14ac:dyDescent="0.25">
      <c r="A77" s="78">
        <v>59</v>
      </c>
      <c r="B77" s="90" t="s">
        <v>132</v>
      </c>
      <c r="C77" s="80" t="s">
        <v>606</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2" t="s">
        <v>182</v>
      </c>
      <c r="F77" s="93" t="s">
        <v>607</v>
      </c>
      <c r="G77" s="93" t="s">
        <v>608</v>
      </c>
      <c r="H77" s="91" t="s">
        <v>609</v>
      </c>
      <c r="I77" s="83" t="s">
        <v>610</v>
      </c>
      <c r="J77" s="84" t="str">
        <f t="shared" si="0"/>
        <v>TRUE</v>
      </c>
      <c r="K77" s="84">
        <v>1</v>
      </c>
      <c r="L77" s="84" t="s">
        <v>128</v>
      </c>
      <c r="M77" s="85" t="s">
        <v>234</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8" t="s">
        <v>395</v>
      </c>
      <c r="V77" s="178"/>
      <c r="W77" s="178" t="s">
        <v>611</v>
      </c>
      <c r="X77" s="178" t="s">
        <v>612</v>
      </c>
      <c r="Y77" s="178" t="s">
        <v>613</v>
      </c>
      <c r="Z77" s="178"/>
      <c r="AA77" s="86" t="s">
        <v>614</v>
      </c>
      <c r="AB77" s="86"/>
      <c r="AC77" s="88"/>
      <c r="AD77" s="88"/>
      <c r="AE77" s="88"/>
      <c r="AF77" s="88"/>
      <c r="AG77" s="88"/>
      <c r="AH77" s="88"/>
      <c r="AI77" s="88"/>
      <c r="AJ77" s="88"/>
    </row>
    <row r="78" spans="1:36" ht="15.75" customHeight="1" thickTop="1" thickBot="1" x14ac:dyDescent="0.25">
      <c r="A78" s="78">
        <v>60</v>
      </c>
      <c r="B78" s="90" t="s">
        <v>133</v>
      </c>
      <c r="C78" s="80" t="s">
        <v>615</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182</v>
      </c>
      <c r="F78" s="93" t="s">
        <v>616</v>
      </c>
      <c r="G78" s="93" t="s">
        <v>617</v>
      </c>
      <c r="H78" s="91" t="s">
        <v>618</v>
      </c>
      <c r="I78" s="83" t="s">
        <v>619</v>
      </c>
      <c r="J78" s="84" t="str">
        <f t="shared" si="0"/>
        <v>TRUE</v>
      </c>
      <c r="K78" s="84">
        <v>1</v>
      </c>
      <c r="L78" s="84" t="s">
        <v>128</v>
      </c>
      <c r="M78" s="85" t="s">
        <v>234</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8"/>
      <c r="V78" s="178"/>
      <c r="W78" s="178"/>
      <c r="X78" s="178"/>
      <c r="Y78" s="178" t="s">
        <v>620</v>
      </c>
      <c r="Z78" s="178"/>
      <c r="AA78" s="86" t="s">
        <v>294</v>
      </c>
      <c r="AB78" s="86" t="s">
        <v>408</v>
      </c>
      <c r="AC78" s="88"/>
      <c r="AD78" s="88"/>
      <c r="AE78" s="88"/>
      <c r="AF78" s="88"/>
      <c r="AG78" s="88"/>
      <c r="AH78" s="88"/>
      <c r="AI78" s="88"/>
      <c r="AJ78" s="88"/>
    </row>
    <row r="79" spans="1:36" ht="15.75" customHeight="1" thickTop="1" thickBot="1" x14ac:dyDescent="0.25">
      <c r="A79" s="78">
        <v>61</v>
      </c>
      <c r="B79" s="90" t="s">
        <v>135</v>
      </c>
      <c r="C79" s="80" t="s">
        <v>621</v>
      </c>
      <c r="D79" s="81" t="str">
        <f>VLOOKUP(B79,'HECVAT - Lite'!A$24:D$112,4,TRUE)</f>
        <v>PagerDuty sends alerts 24x7x365 for investigation and response.</v>
      </c>
      <c r="E79" s="82" t="s">
        <v>182</v>
      </c>
      <c r="F79" s="93" t="s">
        <v>622</v>
      </c>
      <c r="G79" s="93" t="s">
        <v>623</v>
      </c>
      <c r="H79" s="91" t="s">
        <v>624</v>
      </c>
      <c r="I79" s="83" t="s">
        <v>625</v>
      </c>
      <c r="J79" s="84" t="str">
        <f t="shared" si="0"/>
        <v>TRUE</v>
      </c>
      <c r="K79" s="84">
        <v>1</v>
      </c>
      <c r="L79" s="84" t="s">
        <v>134</v>
      </c>
      <c r="M79" s="85" t="s">
        <v>234</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8"/>
      <c r="V79" s="178"/>
      <c r="W79" s="178"/>
      <c r="X79" s="178"/>
      <c r="Y79" s="178" t="s">
        <v>626</v>
      </c>
      <c r="Z79" s="178"/>
      <c r="AA79" s="86" t="s">
        <v>294</v>
      </c>
      <c r="AB79" s="86">
        <v>10.8</v>
      </c>
      <c r="AC79" s="88"/>
      <c r="AD79" s="88"/>
      <c r="AE79" s="88"/>
      <c r="AF79" s="88"/>
      <c r="AG79" s="88"/>
      <c r="AH79" s="88"/>
      <c r="AI79" s="88"/>
      <c r="AJ79" s="88"/>
    </row>
    <row r="80" spans="1:36" ht="15.75" customHeight="1" thickTop="1" thickBot="1" x14ac:dyDescent="0.25">
      <c r="A80" s="78">
        <v>62</v>
      </c>
      <c r="B80" s="90" t="s">
        <v>137</v>
      </c>
      <c r="C80" s="80" t="s">
        <v>627</v>
      </c>
      <c r="D80" s="81" t="str">
        <f>VLOOKUP(B80,'HECVAT - Lite'!A$24:D$112,4,TRUE)</f>
        <v>PagerDuty sends alerts 24x7x365 for investigation and response.</v>
      </c>
      <c r="E80" s="82" t="s">
        <v>182</v>
      </c>
      <c r="F80" s="82" t="s">
        <v>628</v>
      </c>
      <c r="G80" s="82" t="s">
        <v>629</v>
      </c>
      <c r="H80" s="91" t="s">
        <v>433</v>
      </c>
      <c r="I80" s="83" t="s">
        <v>630</v>
      </c>
      <c r="J80" s="84" t="str">
        <f t="shared" si="0"/>
        <v>TRUE</v>
      </c>
      <c r="K80" s="84">
        <v>1</v>
      </c>
      <c r="L80" s="84" t="s">
        <v>134</v>
      </c>
      <c r="M80" s="85" t="s">
        <v>234</v>
      </c>
      <c r="N80" s="85" t="str">
        <f>VLOOKUP(B80,'HECVAT - Lite'!$A$6:$C$336,3,FALSE)</f>
        <v>No</v>
      </c>
      <c r="O80" s="85" t="str">
        <f>IF(LEN(VLOOKUP(B80,'Analyst Report'!$A$30:$I$118,7,TRUE))=0,"",VLOOKUP(B80,'Analyst Report'!$A$30:$I$118,7,TRUE))</f>
        <v/>
      </c>
      <c r="P80" s="85">
        <f t="shared" si="1"/>
        <v>0</v>
      </c>
      <c r="Q80" s="85">
        <v>40</v>
      </c>
      <c r="R80" s="85">
        <f>IF(LEN(VLOOKUP(B80,'Analyst Report'!$A$30:$I$118,8,FALSE))=0,"",VLOOKUP(B80,'Analyst Report'!$A$30:$I$118,8,FALSE))</f>
        <v>40</v>
      </c>
      <c r="S80" s="85">
        <f t="shared" si="2"/>
        <v>40</v>
      </c>
      <c r="T80" s="85">
        <f t="shared" si="3"/>
        <v>0</v>
      </c>
      <c r="U80" s="178"/>
      <c r="V80" s="178"/>
      <c r="W80" s="178"/>
      <c r="X80" s="178"/>
      <c r="Y80" s="178" t="s">
        <v>631</v>
      </c>
      <c r="Z80" s="178"/>
      <c r="AA80" s="86" t="s">
        <v>294</v>
      </c>
      <c r="AB80" s="86"/>
      <c r="AC80" s="88"/>
      <c r="AD80" s="88"/>
      <c r="AE80" s="88"/>
      <c r="AF80" s="88"/>
      <c r="AG80" s="88"/>
      <c r="AH80" s="88"/>
      <c r="AI80" s="88"/>
      <c r="AJ80" s="88"/>
    </row>
    <row r="81" spans="1:36" ht="15.75" customHeight="1" thickTop="1" thickBot="1" x14ac:dyDescent="0.25">
      <c r="A81" s="78">
        <v>63</v>
      </c>
      <c r="B81" s="90" t="s">
        <v>138</v>
      </c>
      <c r="C81" s="80" t="s">
        <v>632</v>
      </c>
      <c r="D81" s="81" t="str">
        <f>VLOOKUP(B81,'HECVAT - Lite'!A$24:D$112,4,TRUE)</f>
        <v>PagerDuty sends alerts 24x7x365 for investigation and response.</v>
      </c>
      <c r="E81" s="82" t="s">
        <v>182</v>
      </c>
      <c r="F81" s="82" t="s">
        <v>633</v>
      </c>
      <c r="G81" s="82" t="s">
        <v>634</v>
      </c>
      <c r="H81" s="91" t="s">
        <v>635</v>
      </c>
      <c r="I81" s="83" t="s">
        <v>636</v>
      </c>
      <c r="J81" s="84" t="str">
        <f t="shared" si="0"/>
        <v>TRUE</v>
      </c>
      <c r="K81" s="84">
        <v>1</v>
      </c>
      <c r="L81" s="84" t="s">
        <v>134</v>
      </c>
      <c r="M81" s="85" t="s">
        <v>234</v>
      </c>
      <c r="N81" s="85" t="str">
        <f>VLOOKUP(B81,'HECVAT - Lite'!$A$6:$C$336,3,FALSE)</f>
        <v>No</v>
      </c>
      <c r="O81" s="85" t="str">
        <f>IF(LEN(VLOOKUP(B81,'Analyst Report'!$A$30:$I$118,7,TRUE))=0,"",VLOOKUP(B81,'Analyst Report'!$A$30:$I$118,7,TRUE))</f>
        <v/>
      </c>
      <c r="P81" s="85">
        <f t="shared" si="1"/>
        <v>0</v>
      </c>
      <c r="Q81" s="85">
        <v>40</v>
      </c>
      <c r="R81" s="85">
        <f>IF(LEN(VLOOKUP(B81,'Analyst Report'!$A$30:$I$118,8,FALSE))=0,"",VLOOKUP(B81,'Analyst Report'!$A$30:$I$118,8,FALSE))</f>
        <v>40</v>
      </c>
      <c r="S81" s="85">
        <f t="shared" si="2"/>
        <v>40</v>
      </c>
      <c r="T81" s="85">
        <f t="shared" si="3"/>
        <v>0</v>
      </c>
      <c r="U81" s="178"/>
      <c r="V81" s="178"/>
      <c r="W81" s="178"/>
      <c r="X81" s="178"/>
      <c r="Y81" s="178" t="s">
        <v>637</v>
      </c>
      <c r="Z81" s="178"/>
      <c r="AA81" s="86" t="s">
        <v>294</v>
      </c>
      <c r="AB81" s="86"/>
      <c r="AC81" s="88"/>
      <c r="AD81" s="88"/>
      <c r="AE81" s="88"/>
      <c r="AF81" s="88"/>
      <c r="AG81" s="88"/>
      <c r="AH81" s="88"/>
      <c r="AI81" s="88"/>
      <c r="AJ81" s="88"/>
    </row>
    <row r="82" spans="1:36" ht="15.75" customHeight="1" thickTop="1" thickBot="1" x14ac:dyDescent="0.25">
      <c r="A82" s="78">
        <v>64</v>
      </c>
      <c r="B82" s="90" t="s">
        <v>139</v>
      </c>
      <c r="C82" s="80" t="s">
        <v>638</v>
      </c>
      <c r="D82" s="81" t="str">
        <f>VLOOKUP(B82,'HECVAT - Lite'!A$24:D$112,4,TRUE)</f>
        <v>PagerDuty sends alerts 24x7x365 for investigation and response.</v>
      </c>
      <c r="E82" s="82" t="s">
        <v>182</v>
      </c>
      <c r="F82" s="93" t="s">
        <v>639</v>
      </c>
      <c r="G82" s="93" t="s">
        <v>640</v>
      </c>
      <c r="H82" s="91" t="s">
        <v>641</v>
      </c>
      <c r="I82" s="83" t="s">
        <v>642</v>
      </c>
      <c r="J82" s="84" t="str">
        <f t="shared" si="0"/>
        <v>FALSE</v>
      </c>
      <c r="K82" s="84">
        <v>1</v>
      </c>
      <c r="L82" s="84" t="s">
        <v>134</v>
      </c>
      <c r="M82" s="85" t="s">
        <v>234</v>
      </c>
      <c r="N82" s="85" t="str">
        <f>VLOOKUP(B82,'HECVAT - Lite'!$A$6:$C$336,3,FALSE)</f>
        <v>No</v>
      </c>
      <c r="O82" s="85" t="str">
        <f>IF(LEN(VLOOKUP(B82,'Analyst Report'!$A$30:$I$118,7,TRUE))=0,"",VLOOKUP(B82,'Analyst Report'!$A$30:$I$118,7,TRUE))</f>
        <v/>
      </c>
      <c r="P82" s="85">
        <f t="shared" si="1"/>
        <v>0</v>
      </c>
      <c r="Q82" s="85">
        <v>20</v>
      </c>
      <c r="R82" s="85">
        <f>IF(LEN(VLOOKUP(B82,'Analyst Report'!$A$30:$I$118,8,FALSE))=0,"",VLOOKUP(B82,'Analyst Report'!$A$30:$I$118,8,FALSE))</f>
        <v>20</v>
      </c>
      <c r="S82" s="85">
        <f t="shared" si="2"/>
        <v>20</v>
      </c>
      <c r="T82" s="85">
        <f t="shared" si="3"/>
        <v>0</v>
      </c>
      <c r="U82" s="178"/>
      <c r="V82" s="178"/>
      <c r="W82" s="178"/>
      <c r="X82" s="178"/>
      <c r="Y82" s="178"/>
      <c r="Z82" s="178"/>
      <c r="AA82" s="86" t="s">
        <v>294</v>
      </c>
      <c r="AB82" s="86"/>
      <c r="AC82" s="88"/>
      <c r="AD82" s="88"/>
      <c r="AE82" s="88"/>
      <c r="AF82" s="88"/>
      <c r="AG82" s="88"/>
      <c r="AH82" s="88"/>
      <c r="AI82" s="88"/>
      <c r="AJ82" s="88"/>
    </row>
    <row r="83" spans="1:36" ht="15.75" customHeight="1" thickTop="1" thickBot="1" x14ac:dyDescent="0.25">
      <c r="A83" s="78">
        <v>65</v>
      </c>
      <c r="B83" s="90" t="s">
        <v>140</v>
      </c>
      <c r="C83" s="80" t="s">
        <v>643</v>
      </c>
      <c r="D83" s="81" t="str">
        <f>VLOOKUP(B83,'HECVAT - Lite'!A$24:D$112,4,TRUE)</f>
        <v>PagerDuty sends alerts 24x7x365 for investigation and response.</v>
      </c>
      <c r="E83" s="82" t="s">
        <v>644</v>
      </c>
      <c r="F83" s="82" t="s">
        <v>182</v>
      </c>
      <c r="G83" s="82" t="s">
        <v>645</v>
      </c>
      <c r="H83" s="91" t="s">
        <v>646</v>
      </c>
      <c r="I83" s="83" t="s">
        <v>647</v>
      </c>
      <c r="J83" s="84" t="str">
        <f t="shared" si="0"/>
        <v>FALSE</v>
      </c>
      <c r="K83" s="84">
        <v>1</v>
      </c>
      <c r="L83" s="84" t="s">
        <v>134</v>
      </c>
      <c r="M83" s="85" t="s">
        <v>234</v>
      </c>
      <c r="N83" s="85" t="str">
        <f>VLOOKUP(B83,'HECVAT - Lite'!$A$6:$C$336,3,FALSE)</f>
        <v>No</v>
      </c>
      <c r="O83" s="85" t="str">
        <f>IF(LEN(VLOOKUP(B83,'Analyst Report'!$A$30:$I$118,7,TRUE))=0,"",VLOOKUP(B83,'Analyst Report'!$A$30:$I$118,7,TRUE))</f>
        <v/>
      </c>
      <c r="P83" s="85">
        <f t="shared" si="1"/>
        <v>0</v>
      </c>
      <c r="Q83" s="85">
        <v>15</v>
      </c>
      <c r="R83" s="85">
        <f>IF(LEN(VLOOKUP(B83,'Analyst Report'!$A$30:$I$118,8,FALSE))=0,"",VLOOKUP(B83,'Analyst Report'!$A$30:$I$118,8,FALSE))</f>
        <v>15</v>
      </c>
      <c r="S83" s="85">
        <f t="shared" si="2"/>
        <v>15</v>
      </c>
      <c r="T83" s="85">
        <f t="shared" si="3"/>
        <v>0</v>
      </c>
      <c r="U83" s="178"/>
      <c r="V83" s="178"/>
      <c r="W83" s="178"/>
      <c r="X83" s="178"/>
      <c r="Y83" s="178"/>
      <c r="Z83" s="178"/>
      <c r="AA83" s="86" t="s">
        <v>316</v>
      </c>
      <c r="AB83" s="86"/>
      <c r="AC83" s="88"/>
      <c r="AD83" s="88"/>
      <c r="AE83" s="88"/>
      <c r="AF83" s="88"/>
      <c r="AG83" s="88"/>
      <c r="AH83" s="88"/>
      <c r="AI83" s="88"/>
      <c r="AJ83" s="88"/>
    </row>
    <row r="84" spans="1:36" ht="15.75" customHeight="1" thickTop="1" thickBot="1" x14ac:dyDescent="0.25">
      <c r="A84" s="78">
        <v>66</v>
      </c>
      <c r="B84" s="90" t="s">
        <v>142</v>
      </c>
      <c r="C84" s="80" t="s">
        <v>648</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182</v>
      </c>
      <c r="F84" s="82" t="s">
        <v>649</v>
      </c>
      <c r="G84" s="82" t="s">
        <v>650</v>
      </c>
      <c r="H84" s="91" t="s">
        <v>651</v>
      </c>
      <c r="I84" s="91" t="s">
        <v>652</v>
      </c>
      <c r="J84" s="84" t="str">
        <f t="shared" si="0"/>
        <v>TRUE</v>
      </c>
      <c r="K84" s="84">
        <v>1</v>
      </c>
      <c r="L84" s="84" t="s">
        <v>653</v>
      </c>
      <c r="M84" s="85" t="s">
        <v>234</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8"/>
      <c r="V84" s="178"/>
      <c r="W84" s="178"/>
      <c r="X84" s="178"/>
      <c r="Y84" s="178" t="s">
        <v>326</v>
      </c>
      <c r="Z84" s="178"/>
      <c r="AA84" s="86" t="s">
        <v>316</v>
      </c>
      <c r="AB84" s="86" t="s">
        <v>654</v>
      </c>
      <c r="AC84" s="88"/>
      <c r="AD84" s="88"/>
      <c r="AE84" s="88"/>
      <c r="AF84" s="88"/>
      <c r="AG84" s="88"/>
      <c r="AH84" s="88"/>
      <c r="AI84" s="88"/>
      <c r="AJ84" s="88"/>
    </row>
    <row r="85" spans="1:36" ht="15.75" customHeight="1" thickTop="1" thickBot="1" x14ac:dyDescent="0.25">
      <c r="A85" s="78">
        <v>67</v>
      </c>
      <c r="B85" s="90" t="s">
        <v>143</v>
      </c>
      <c r="C85" s="80" t="s">
        <v>655</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182</v>
      </c>
      <c r="F85" s="82" t="s">
        <v>656</v>
      </c>
      <c r="G85" s="82" t="s">
        <v>657</v>
      </c>
      <c r="H85" s="91" t="s">
        <v>658</v>
      </c>
      <c r="I85" s="91" t="s">
        <v>652</v>
      </c>
      <c r="J85" s="84" t="str">
        <f t="shared" si="0"/>
        <v>FALSE</v>
      </c>
      <c r="K85" s="84">
        <v>1</v>
      </c>
      <c r="L85" s="84" t="s">
        <v>653</v>
      </c>
      <c r="M85" s="85" t="s">
        <v>234</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8"/>
      <c r="V85" s="178"/>
      <c r="W85" s="178"/>
      <c r="X85" s="178"/>
      <c r="Y85" s="178" t="s">
        <v>659</v>
      </c>
      <c r="Z85" s="178"/>
      <c r="AA85" s="86" t="s">
        <v>316</v>
      </c>
      <c r="AB85" s="86" t="s">
        <v>654</v>
      </c>
      <c r="AC85" s="88"/>
      <c r="AD85" s="88"/>
      <c r="AE85" s="88"/>
      <c r="AF85" s="88"/>
      <c r="AG85" s="88"/>
      <c r="AH85" s="88"/>
      <c r="AI85" s="88"/>
      <c r="AJ85" s="88"/>
    </row>
    <row r="86" spans="1:36" ht="15.75" customHeight="1" thickTop="1" thickBot="1" x14ac:dyDescent="0.25">
      <c r="A86" s="78">
        <v>68</v>
      </c>
      <c r="B86" s="90" t="s">
        <v>144</v>
      </c>
      <c r="C86" s="80" t="s">
        <v>660</v>
      </c>
      <c r="D86" s="81" t="str">
        <f>VLOOKUP(B86,'HECVAT - Lite'!A$24:D$112,4,TRUE)</f>
        <v>Instructure’s general liability insurance includes Cyber Errors &amp; Omissions coverage (referred to as "Professional Errors &amp; Omission"). Instructure’s certificate of liability insurance is provided with the Impact Security Package.</v>
      </c>
      <c r="E86" s="82" t="s">
        <v>182</v>
      </c>
      <c r="F86" s="82" t="s">
        <v>661</v>
      </c>
      <c r="G86" s="82" t="s">
        <v>662</v>
      </c>
      <c r="H86" s="91" t="s">
        <v>663</v>
      </c>
      <c r="I86" s="83" t="s">
        <v>664</v>
      </c>
      <c r="J86" s="84" t="str">
        <f t="shared" si="0"/>
        <v>FALSE</v>
      </c>
      <c r="K86" s="84">
        <v>1</v>
      </c>
      <c r="L86" s="84" t="s">
        <v>653</v>
      </c>
      <c r="M86" s="85" t="s">
        <v>234</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8"/>
      <c r="V86" s="178"/>
      <c r="W86" s="178"/>
      <c r="X86" s="178"/>
      <c r="Y86" s="178"/>
      <c r="Z86" s="178"/>
      <c r="AA86" s="86" t="s">
        <v>665</v>
      </c>
      <c r="AB86" s="86"/>
      <c r="AC86" s="88"/>
      <c r="AD86" s="88"/>
      <c r="AE86" s="88"/>
      <c r="AF86" s="88"/>
      <c r="AG86" s="88"/>
      <c r="AH86" s="88"/>
      <c r="AI86" s="88"/>
      <c r="AJ86" s="88"/>
    </row>
    <row r="87" spans="1:36" ht="15.75" customHeight="1" thickTop="1" thickBot="1" x14ac:dyDescent="0.25">
      <c r="A87" s="78">
        <v>69</v>
      </c>
      <c r="B87" s="90" t="s">
        <v>145</v>
      </c>
      <c r="C87" s="80" t="s">
        <v>666</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182</v>
      </c>
      <c r="F87" s="82" t="s">
        <v>667</v>
      </c>
      <c r="G87" s="82" t="s">
        <v>668</v>
      </c>
      <c r="H87" s="91" t="s">
        <v>669</v>
      </c>
      <c r="I87" s="83" t="s">
        <v>670</v>
      </c>
      <c r="J87" s="84" t="str">
        <f t="shared" si="0"/>
        <v>TRUE</v>
      </c>
      <c r="K87" s="84">
        <v>1</v>
      </c>
      <c r="L87" s="84" t="s">
        <v>653</v>
      </c>
      <c r="M87" s="85" t="s">
        <v>234</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8"/>
      <c r="V87" s="178"/>
      <c r="W87" s="178"/>
      <c r="X87" s="178"/>
      <c r="Y87" s="178" t="s">
        <v>326</v>
      </c>
      <c r="Z87" s="178"/>
      <c r="AA87" s="86" t="s">
        <v>671</v>
      </c>
      <c r="AB87" s="86"/>
      <c r="AC87" s="88"/>
      <c r="AD87" s="88"/>
      <c r="AE87" s="88"/>
      <c r="AF87" s="88"/>
      <c r="AG87" s="88"/>
      <c r="AH87" s="88"/>
      <c r="AI87" s="88"/>
      <c r="AJ87" s="88"/>
    </row>
    <row r="88" spans="1:36" ht="15.75" customHeight="1" thickTop="1" thickBot="1" x14ac:dyDescent="0.25">
      <c r="A88" s="78">
        <v>70</v>
      </c>
      <c r="B88" s="90" t="s">
        <v>146</v>
      </c>
      <c r="C88" s="80" t="s">
        <v>672</v>
      </c>
      <c r="D88" s="81" t="str">
        <f>VLOOKUP(B88,'HECVAT - Lite'!A$24:D$112,4,TRUE)</f>
        <v>PagerDuty sends alerts 24x7x365 for investigation and response.</v>
      </c>
      <c r="E88" s="82" t="s">
        <v>182</v>
      </c>
      <c r="F88" s="82" t="s">
        <v>673</v>
      </c>
      <c r="G88" s="82" t="s">
        <v>674</v>
      </c>
      <c r="H88" s="91" t="s">
        <v>675</v>
      </c>
      <c r="I88" s="83" t="s">
        <v>676</v>
      </c>
      <c r="J88" s="84" t="str">
        <f t="shared" si="0"/>
        <v>TRUE</v>
      </c>
      <c r="K88" s="84">
        <v>1</v>
      </c>
      <c r="L88" s="84" t="s">
        <v>653</v>
      </c>
      <c r="M88" s="85" t="s">
        <v>234</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8"/>
      <c r="V88" s="178"/>
      <c r="W88" s="178"/>
      <c r="X88" s="178"/>
      <c r="Y88" s="178"/>
      <c r="Z88" s="178"/>
      <c r="AA88" s="86" t="s">
        <v>294</v>
      </c>
      <c r="AB88" s="86"/>
      <c r="AC88" s="88"/>
      <c r="AD88" s="88"/>
      <c r="AE88" s="88"/>
      <c r="AF88" s="88"/>
      <c r="AG88" s="88"/>
      <c r="AH88" s="88"/>
      <c r="AI88" s="88"/>
      <c r="AJ88" s="88"/>
    </row>
    <row r="89" spans="1:36" ht="15.75" customHeight="1" thickTop="1" thickBot="1" x14ac:dyDescent="0.25">
      <c r="A89" s="78">
        <v>71</v>
      </c>
      <c r="B89" s="90" t="s">
        <v>148</v>
      </c>
      <c r="C89" s="80" t="s">
        <v>677</v>
      </c>
      <c r="D89" s="81" t="str">
        <f>VLOOKUP(B89,'HECVAT - Lite'!A$24:D$112,4,TRUE)</f>
        <v>PagerDuty sends alerts 24x7x365 for investigation and response.</v>
      </c>
      <c r="E89" s="82" t="s">
        <v>182</v>
      </c>
      <c r="F89" s="82" t="s">
        <v>678</v>
      </c>
      <c r="G89" s="82" t="s">
        <v>679</v>
      </c>
      <c r="H89" s="91" t="s">
        <v>680</v>
      </c>
      <c r="I89" s="91" t="s">
        <v>681</v>
      </c>
      <c r="J89" s="84" t="str">
        <f t="shared" si="0"/>
        <v>FALSE</v>
      </c>
      <c r="K89" s="84">
        <v>1</v>
      </c>
      <c r="L89" s="84" t="s">
        <v>682</v>
      </c>
      <c r="M89" s="85" t="s">
        <v>234</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8"/>
      <c r="V89" s="178"/>
      <c r="W89" s="178"/>
      <c r="X89" s="178"/>
      <c r="Y89" s="178"/>
      <c r="Z89" s="178"/>
      <c r="AA89" s="86" t="s">
        <v>683</v>
      </c>
      <c r="AB89" s="86"/>
      <c r="AC89" s="88"/>
      <c r="AD89" s="88"/>
      <c r="AE89" s="88"/>
      <c r="AF89" s="88"/>
      <c r="AG89" s="88"/>
      <c r="AH89" s="88"/>
      <c r="AI89" s="88"/>
      <c r="AJ89" s="88"/>
    </row>
    <row r="90" spans="1:36" ht="15.75" customHeight="1" thickTop="1" thickBot="1" x14ac:dyDescent="0.25">
      <c r="A90" s="78">
        <v>72</v>
      </c>
      <c r="B90" s="90" t="s">
        <v>149</v>
      </c>
      <c r="C90" s="80" t="s">
        <v>684</v>
      </c>
      <c r="D90" s="81" t="str">
        <f>VLOOKUP(B90,'HECVAT - Lite'!A$24:D$112,4,TRUE)</f>
        <v>PagerDuty sends alerts 24x7x365 for investigation and response.</v>
      </c>
      <c r="E90" s="82" t="s">
        <v>182</v>
      </c>
      <c r="F90" s="82" t="s">
        <v>685</v>
      </c>
      <c r="G90" s="82" t="s">
        <v>686</v>
      </c>
      <c r="H90" s="91" t="s">
        <v>687</v>
      </c>
      <c r="I90" s="91" t="s">
        <v>688</v>
      </c>
      <c r="J90" s="84" t="str">
        <f t="shared" si="0"/>
        <v>TRUE</v>
      </c>
      <c r="K90" s="84">
        <v>1</v>
      </c>
      <c r="L90" s="84" t="s">
        <v>682</v>
      </c>
      <c r="M90" s="85" t="s">
        <v>234</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8"/>
      <c r="V90" s="178"/>
      <c r="W90" s="178"/>
      <c r="X90" s="178"/>
      <c r="Y90" s="178"/>
      <c r="Z90" s="178"/>
      <c r="AA90" s="86" t="s">
        <v>689</v>
      </c>
      <c r="AB90" s="86"/>
      <c r="AC90" s="88"/>
      <c r="AD90" s="88"/>
      <c r="AE90" s="88"/>
      <c r="AF90" s="88"/>
      <c r="AG90" s="88"/>
      <c r="AH90" s="88"/>
      <c r="AI90" s="88"/>
      <c r="AJ90" s="88"/>
    </row>
    <row r="91" spans="1:36" ht="102.75" customHeight="1" thickTop="1" thickBot="1" x14ac:dyDescent="0.25">
      <c r="A91" s="78">
        <v>73</v>
      </c>
      <c r="B91" s="90" t="s">
        <v>150</v>
      </c>
      <c r="C91" s="80" t="s">
        <v>690</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2" t="s">
        <v>182</v>
      </c>
      <c r="F91" s="82" t="s">
        <v>691</v>
      </c>
      <c r="G91" s="82" t="s">
        <v>692</v>
      </c>
      <c r="H91" s="91" t="s">
        <v>693</v>
      </c>
      <c r="I91" s="91" t="s">
        <v>694</v>
      </c>
      <c r="J91" s="84" t="str">
        <f t="shared" si="0"/>
        <v>TRUE</v>
      </c>
      <c r="K91" s="84">
        <v>1</v>
      </c>
      <c r="L91" s="84" t="s">
        <v>682</v>
      </c>
      <c r="M91" s="85" t="s">
        <v>234</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8"/>
      <c r="V91" s="178"/>
      <c r="W91" s="178"/>
      <c r="X91" s="178"/>
      <c r="Y91" s="178"/>
      <c r="Z91" s="178"/>
      <c r="AA91" s="86" t="s">
        <v>316</v>
      </c>
      <c r="AB91" s="86">
        <v>12.1</v>
      </c>
      <c r="AC91" s="88"/>
      <c r="AD91" s="88"/>
      <c r="AE91" s="88"/>
      <c r="AF91" s="88"/>
      <c r="AG91" s="88"/>
      <c r="AH91" s="88"/>
      <c r="AI91" s="88"/>
      <c r="AJ91" s="88"/>
    </row>
    <row r="92" spans="1:36" ht="409.6" thickTop="1" thickBot="1" x14ac:dyDescent="0.25">
      <c r="A92" s="78">
        <v>74</v>
      </c>
      <c r="B92" s="90" t="s">
        <v>152</v>
      </c>
      <c r="C92" s="80" t="s">
        <v>695</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2" t="s">
        <v>696</v>
      </c>
      <c r="F92" s="82" t="s">
        <v>697</v>
      </c>
      <c r="G92" s="82" t="s">
        <v>698</v>
      </c>
      <c r="H92" s="91" t="s">
        <v>699</v>
      </c>
      <c r="I92" s="91" t="s">
        <v>700</v>
      </c>
      <c r="J92" s="84" t="str">
        <f t="shared" si="0"/>
        <v>FALSE</v>
      </c>
      <c r="K92" s="84">
        <v>1</v>
      </c>
      <c r="L92" s="84" t="s">
        <v>701</v>
      </c>
      <c r="M92" s="85" t="s">
        <v>258</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8"/>
      <c r="V92" s="178"/>
      <c r="W92" s="178"/>
      <c r="X92" s="178"/>
      <c r="Y92" s="178"/>
      <c r="Z92" s="178"/>
      <c r="AA92" s="86" t="s">
        <v>702</v>
      </c>
      <c r="AB92" s="86" t="s">
        <v>703</v>
      </c>
      <c r="AC92" s="88"/>
      <c r="AD92" s="88"/>
      <c r="AE92" s="88"/>
      <c r="AF92" s="88"/>
      <c r="AG92" s="88"/>
      <c r="AH92" s="88"/>
      <c r="AI92" s="88"/>
      <c r="AJ92" s="88"/>
    </row>
    <row r="93" spans="1:36" ht="409.6" thickTop="1" thickBot="1" x14ac:dyDescent="0.25">
      <c r="A93" s="78">
        <v>75</v>
      </c>
      <c r="B93" s="90" t="s">
        <v>153</v>
      </c>
      <c r="C93" s="80" t="s">
        <v>704</v>
      </c>
      <c r="D93" s="81" t="str">
        <f>VLOOKUP(B93,'HECVAT - Lite'!A$24:D$112,4,TRUE)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82" t="s">
        <v>705</v>
      </c>
      <c r="F93" s="82" t="s">
        <v>706</v>
      </c>
      <c r="G93" s="82" t="s">
        <v>707</v>
      </c>
      <c r="H93" s="91" t="s">
        <v>500</v>
      </c>
      <c r="I93" s="91" t="s">
        <v>501</v>
      </c>
      <c r="J93" s="84" t="str">
        <f t="shared" si="0"/>
        <v>TRUE</v>
      </c>
      <c r="K93" s="84">
        <v>1</v>
      </c>
      <c r="L93" s="84" t="s">
        <v>701</v>
      </c>
      <c r="M93" s="85" t="s">
        <v>234</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8"/>
      <c r="V93" s="178"/>
      <c r="W93" s="178"/>
      <c r="X93" s="178"/>
      <c r="Y93" s="178"/>
      <c r="Z93" s="178"/>
      <c r="AA93" s="86" t="s">
        <v>708</v>
      </c>
      <c r="AB93" s="86" t="s">
        <v>709</v>
      </c>
      <c r="AC93" s="88"/>
      <c r="AD93" s="88"/>
      <c r="AE93" s="88"/>
      <c r="AF93" s="88"/>
      <c r="AG93" s="88"/>
      <c r="AH93" s="88"/>
      <c r="AI93" s="88"/>
      <c r="AJ93" s="88"/>
    </row>
    <row r="94" spans="1:36" ht="240" thickTop="1" thickBot="1" x14ac:dyDescent="0.25">
      <c r="A94" s="78">
        <v>76</v>
      </c>
      <c r="B94" s="90" t="s">
        <v>154</v>
      </c>
      <c r="C94" s="80" t="s">
        <v>710</v>
      </c>
      <c r="D94" s="81"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2" t="s">
        <v>711</v>
      </c>
      <c r="F94" s="82" t="s">
        <v>712</v>
      </c>
      <c r="G94" s="82" t="s">
        <v>713</v>
      </c>
      <c r="H94" s="91" t="s">
        <v>714</v>
      </c>
      <c r="I94" s="91" t="s">
        <v>715</v>
      </c>
      <c r="J94" s="84" t="str">
        <f t="shared" si="0"/>
        <v>TRUE</v>
      </c>
      <c r="K94" s="84">
        <v>1</v>
      </c>
      <c r="L94" s="84" t="s">
        <v>701</v>
      </c>
      <c r="M94" s="85" t="s">
        <v>234</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8"/>
      <c r="V94" s="178"/>
      <c r="W94" s="178"/>
      <c r="X94" s="178"/>
      <c r="Y94" s="178"/>
      <c r="Z94" s="178"/>
      <c r="AA94" s="86" t="s">
        <v>585</v>
      </c>
      <c r="AB94" s="86">
        <v>12.8</v>
      </c>
      <c r="AC94" s="88"/>
      <c r="AD94" s="88"/>
      <c r="AE94" s="88"/>
      <c r="AF94" s="88"/>
      <c r="AG94" s="88"/>
      <c r="AH94" s="88"/>
      <c r="AI94" s="88"/>
      <c r="AJ94" s="88"/>
    </row>
    <row r="95" spans="1:36" ht="114" thickTop="1" thickBot="1" x14ac:dyDescent="0.25">
      <c r="A95" s="78">
        <v>77</v>
      </c>
      <c r="B95" s="90" t="s">
        <v>155</v>
      </c>
      <c r="C95" s="80" t="s">
        <v>716</v>
      </c>
      <c r="D95" s="81" t="str">
        <f>VLOOKUP(B95,'HECVAT - Lite'!A$24:D$112,4,TRUE)</f>
        <v>Our processes and procedures cover regions in which we operate.</v>
      </c>
      <c r="E95" s="82" t="s">
        <v>717</v>
      </c>
      <c r="F95" s="82" t="s">
        <v>718</v>
      </c>
      <c r="G95" s="82" t="s">
        <v>719</v>
      </c>
      <c r="H95" s="91" t="s">
        <v>720</v>
      </c>
      <c r="I95" s="83" t="s">
        <v>721</v>
      </c>
      <c r="J95" s="84" t="str">
        <f t="shared" si="0"/>
        <v>TRUE</v>
      </c>
      <c r="K95" s="84">
        <v>1</v>
      </c>
      <c r="L95" s="84" t="s">
        <v>701</v>
      </c>
      <c r="M95" s="85" t="s">
        <v>234</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8"/>
      <c r="V95" s="178"/>
      <c r="W95" s="178"/>
      <c r="X95" s="178"/>
      <c r="Y95" s="178"/>
      <c r="Z95" s="178"/>
      <c r="AA95" s="86" t="s">
        <v>722</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4" t="s">
        <v>723</v>
      </c>
      <c r="B1" s="220"/>
      <c r="C1" s="220"/>
      <c r="D1" s="218"/>
      <c r="E1" s="97"/>
      <c r="F1" s="97"/>
      <c r="G1" s="97"/>
      <c r="H1" s="6"/>
      <c r="I1" s="6"/>
      <c r="J1" s="6"/>
      <c r="K1" s="6"/>
      <c r="L1" s="6"/>
      <c r="M1" s="6"/>
      <c r="N1" s="6"/>
      <c r="O1" s="6"/>
      <c r="P1" s="6"/>
      <c r="Q1" s="6"/>
      <c r="R1" s="6"/>
      <c r="S1" s="6"/>
      <c r="T1" s="6"/>
      <c r="U1" s="6"/>
      <c r="V1" s="6"/>
      <c r="W1" s="6"/>
      <c r="X1" s="6"/>
      <c r="Y1" s="6"/>
    </row>
    <row r="2" spans="1:25" ht="25.5" customHeight="1" x14ac:dyDescent="0.15">
      <c r="A2" s="229" t="s">
        <v>29</v>
      </c>
      <c r="B2" s="220"/>
      <c r="C2" s="220"/>
      <c r="D2" s="218"/>
      <c r="E2" s="14"/>
      <c r="F2" s="6"/>
      <c r="G2" s="6"/>
      <c r="H2" s="6"/>
      <c r="I2" s="6"/>
      <c r="J2" s="6"/>
      <c r="K2" s="6"/>
      <c r="L2" s="6"/>
      <c r="M2" s="6"/>
      <c r="N2" s="6"/>
      <c r="O2" s="6"/>
      <c r="P2" s="6"/>
      <c r="Q2" s="6"/>
      <c r="R2" s="6"/>
      <c r="S2" s="6"/>
      <c r="T2" s="6"/>
      <c r="U2" s="6"/>
      <c r="V2" s="6"/>
      <c r="W2" s="6"/>
      <c r="X2" s="6"/>
      <c r="Y2" s="6"/>
    </row>
    <row r="3" spans="1:25" ht="1.5" customHeight="1" x14ac:dyDescent="0.15">
      <c r="A3" s="9"/>
      <c r="B3" s="98"/>
      <c r="C3" s="99"/>
      <c r="D3" s="99"/>
      <c r="E3" s="14"/>
      <c r="F3" s="6"/>
      <c r="G3" s="6"/>
      <c r="H3" s="6"/>
      <c r="I3" s="6"/>
      <c r="J3" s="6"/>
      <c r="K3" s="6"/>
      <c r="L3" s="6"/>
      <c r="M3" s="6"/>
      <c r="N3" s="6"/>
      <c r="O3" s="6"/>
      <c r="P3" s="6"/>
      <c r="Q3" s="6"/>
      <c r="R3" s="6"/>
      <c r="S3" s="6"/>
      <c r="T3" s="6"/>
      <c r="U3" s="6"/>
      <c r="V3" s="6"/>
      <c r="W3" s="6"/>
      <c r="X3" s="6"/>
      <c r="Y3" s="6"/>
    </row>
    <row r="4" spans="1:25" ht="1.5" customHeight="1" x14ac:dyDescent="0.15">
      <c r="A4" s="100"/>
      <c r="B4" s="100"/>
      <c r="C4" s="100"/>
      <c r="D4" s="100"/>
      <c r="E4" s="14"/>
      <c r="F4" s="6"/>
      <c r="G4" s="6"/>
      <c r="H4" s="6"/>
      <c r="I4" s="6"/>
      <c r="J4" s="6"/>
      <c r="K4" s="6"/>
      <c r="L4" s="6"/>
      <c r="M4" s="6"/>
      <c r="N4" s="6"/>
      <c r="O4" s="6"/>
      <c r="P4" s="6"/>
      <c r="Q4" s="6"/>
      <c r="R4" s="6"/>
      <c r="S4" s="6"/>
      <c r="T4" s="6"/>
      <c r="U4" s="6"/>
      <c r="V4" s="6"/>
      <c r="W4" s="6"/>
      <c r="X4" s="6"/>
      <c r="Y4" s="6"/>
    </row>
    <row r="5" spans="1:25" ht="1.5" customHeight="1" x14ac:dyDescent="0.15">
      <c r="A5" s="101"/>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2"/>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3"/>
      <c r="C7" s="104"/>
      <c r="D7" s="104"/>
      <c r="E7" s="14"/>
      <c r="F7" s="6"/>
      <c r="G7" s="6"/>
      <c r="H7" s="6"/>
      <c r="I7" s="6"/>
      <c r="J7" s="6"/>
      <c r="K7" s="6"/>
      <c r="L7" s="6"/>
      <c r="M7" s="6"/>
      <c r="N7" s="6"/>
      <c r="O7" s="6"/>
      <c r="P7" s="6"/>
      <c r="Q7" s="6"/>
      <c r="R7" s="6"/>
      <c r="S7" s="6"/>
      <c r="T7" s="6"/>
      <c r="U7" s="6"/>
      <c r="V7" s="6"/>
      <c r="W7" s="6"/>
      <c r="X7" s="6"/>
      <c r="Y7" s="6"/>
    </row>
    <row r="8" spans="1:25" ht="1.5" customHeight="1" x14ac:dyDescent="0.15">
      <c r="A8" s="9"/>
      <c r="B8" s="103"/>
      <c r="C8" s="104"/>
      <c r="D8" s="104"/>
      <c r="E8" s="14"/>
      <c r="F8" s="6"/>
      <c r="G8" s="6"/>
      <c r="H8" s="6"/>
      <c r="I8" s="6"/>
      <c r="J8" s="6"/>
      <c r="K8" s="6"/>
      <c r="L8" s="6"/>
      <c r="M8" s="6"/>
      <c r="N8" s="6"/>
      <c r="O8" s="6"/>
      <c r="P8" s="6"/>
      <c r="Q8" s="6"/>
      <c r="R8" s="6"/>
      <c r="S8" s="6"/>
      <c r="T8" s="6"/>
      <c r="U8" s="6"/>
      <c r="V8" s="6"/>
      <c r="W8" s="6"/>
      <c r="X8" s="6"/>
      <c r="Y8" s="6"/>
    </row>
    <row r="9" spans="1:25" ht="1.5" customHeight="1" x14ac:dyDescent="0.15">
      <c r="A9" s="9"/>
      <c r="B9" s="103"/>
      <c r="C9" s="104"/>
      <c r="D9" s="104"/>
      <c r="E9" s="14"/>
      <c r="F9" s="6"/>
      <c r="G9" s="6"/>
      <c r="H9" s="6"/>
      <c r="I9" s="6"/>
      <c r="J9" s="6"/>
      <c r="K9" s="6"/>
      <c r="L9" s="6"/>
      <c r="M9" s="6"/>
      <c r="N9" s="6"/>
      <c r="O9" s="6"/>
      <c r="P9" s="6"/>
      <c r="Q9" s="6"/>
      <c r="R9" s="6"/>
      <c r="S9" s="6"/>
      <c r="T9" s="6"/>
      <c r="U9" s="6"/>
      <c r="V9" s="6"/>
      <c r="W9" s="6"/>
      <c r="X9" s="6"/>
      <c r="Y9" s="6"/>
    </row>
    <row r="10" spans="1:25" ht="1.5" customHeight="1" x14ac:dyDescent="0.15">
      <c r="A10" s="9"/>
      <c r="B10" s="103"/>
      <c r="C10" s="104"/>
      <c r="D10" s="104"/>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3"/>
      <c r="C11" s="104"/>
      <c r="D11" s="104"/>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3"/>
      <c r="C12" s="104"/>
      <c r="D12" s="104"/>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3"/>
      <c r="C13" s="104"/>
      <c r="D13" s="104"/>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3"/>
      <c r="C14" s="104"/>
      <c r="D14" s="104"/>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3"/>
      <c r="C15" s="104"/>
      <c r="D15" s="104"/>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3"/>
      <c r="C16" s="104"/>
      <c r="D16" s="104"/>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2"/>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3"/>
      <c r="C18" s="104"/>
      <c r="D18" s="104"/>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3"/>
      <c r="C19" s="104"/>
      <c r="D19" s="104"/>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1" t="s">
        <v>61</v>
      </c>
      <c r="B20" s="220"/>
      <c r="C20" s="220"/>
      <c r="D20" s="218"/>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65" t="s">
        <v>724</v>
      </c>
      <c r="B21" s="220"/>
      <c r="C21" s="220"/>
      <c r="D21" s="218"/>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1" t="s">
        <v>10</v>
      </c>
      <c r="B22" s="218"/>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1" t="s">
        <v>8</v>
      </c>
      <c r="B30" s="218"/>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1" t="s">
        <v>97</v>
      </c>
      <c r="B42" s="218"/>
      <c r="C42" s="18" t="str">
        <f>$C$30</f>
        <v>Reason for Question</v>
      </c>
      <c r="D42" s="18"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6" t="s">
        <v>99</v>
      </c>
      <c r="B44" s="16"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1" t="s">
        <v>104</v>
      </c>
      <c r="B49" s="218"/>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1" t="s">
        <v>114</v>
      </c>
      <c r="B56" s="218"/>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1" t="s">
        <v>120</v>
      </c>
      <c r="B62" s="218"/>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1" t="s">
        <v>128</v>
      </c>
      <c r="B70" s="218"/>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1" t="s">
        <v>134</v>
      </c>
      <c r="B76" s="218"/>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1" t="s">
        <v>653</v>
      </c>
      <c r="B82" s="218"/>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4" t="s">
        <v>756</v>
      </c>
      <c r="F83" s="33"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1" t="s">
        <v>147</v>
      </c>
      <c r="B88" s="218"/>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1" t="s">
        <v>151</v>
      </c>
      <c r="B92" s="218"/>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5" t="s">
        <v>154</v>
      </c>
      <c r="B95" s="16"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4"/>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4"/>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4"/>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4"/>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4"/>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766</v>
      </c>
      <c r="B1" s="108" t="s">
        <v>767</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7" t="s">
        <v>49</v>
      </c>
      <c r="B2" s="7" t="s">
        <v>768</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7" t="s">
        <v>51</v>
      </c>
      <c r="B3" s="7" t="s">
        <v>769</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t="s">
        <v>770</v>
      </c>
      <c r="B4" s="109" t="s">
        <v>771</v>
      </c>
    </row>
    <row r="5" spans="1:22" ht="15.75" customHeight="1" x14ac:dyDescent="0.2">
      <c r="A5" t="s">
        <v>67</v>
      </c>
      <c r="B5" s="109" t="s">
        <v>772</v>
      </c>
    </row>
    <row r="6" spans="1:22" ht="15.75" customHeight="1" x14ac:dyDescent="0.2">
      <c r="A6" t="s">
        <v>68</v>
      </c>
      <c r="B6" s="109"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9" t="s">
        <v>775</v>
      </c>
    </row>
    <row r="12" spans="1:22" ht="15.75" customHeight="1" x14ac:dyDescent="0.2">
      <c r="A12" t="s">
        <v>106</v>
      </c>
      <c r="B12" s="109" t="s">
        <v>776</v>
      </c>
    </row>
    <row r="13" spans="1:22" ht="15.75" customHeight="1" x14ac:dyDescent="0.2">
      <c r="A13" t="s">
        <v>110</v>
      </c>
      <c r="B13" s="109" t="s">
        <v>777</v>
      </c>
    </row>
    <row r="14" spans="1:22" ht="15.75" customHeight="1" x14ac:dyDescent="0.2">
      <c r="A14" t="s">
        <v>110</v>
      </c>
      <c r="B14" t="s">
        <v>778</v>
      </c>
    </row>
    <row r="15" spans="1:22" ht="15.75" customHeight="1" x14ac:dyDescent="0.2">
      <c r="A15" t="s">
        <v>111</v>
      </c>
      <c r="B15" s="109" t="s">
        <v>779</v>
      </c>
    </row>
    <row r="16" spans="1:22" ht="15.75" customHeight="1" x14ac:dyDescent="0.2">
      <c r="A16" t="s">
        <v>780</v>
      </c>
      <c r="B16" s="109" t="s">
        <v>781</v>
      </c>
    </row>
    <row r="17" spans="1:2" ht="15.75" customHeight="1" x14ac:dyDescent="0.2">
      <c r="A17" t="s">
        <v>782</v>
      </c>
      <c r="B17" s="109"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9"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9" t="s">
        <v>792</v>
      </c>
    </row>
    <row r="25" spans="1:2" ht="15.75" customHeight="1" x14ac:dyDescent="0.2">
      <c r="A25" t="s">
        <v>103</v>
      </c>
      <c r="B25" s="109" t="s">
        <v>793</v>
      </c>
    </row>
    <row r="26" spans="1:2" ht="15.75" customHeight="1" x14ac:dyDescent="0.2">
      <c r="A26" t="s">
        <v>103</v>
      </c>
      <c r="B26" s="109" t="s">
        <v>794</v>
      </c>
    </row>
    <row r="27" spans="1:2" ht="15.75" customHeight="1" x14ac:dyDescent="0.2">
      <c r="A27" t="s">
        <v>126</v>
      </c>
      <c r="B27" t="s">
        <v>795</v>
      </c>
    </row>
    <row r="28" spans="1:2" ht="15.75" customHeight="1" x14ac:dyDescent="0.2">
      <c r="A28" t="s">
        <v>100</v>
      </c>
      <c r="B28" s="109" t="s">
        <v>796</v>
      </c>
    </row>
    <row r="29" spans="1:2" ht="15.75" customHeight="1" x14ac:dyDescent="0.2">
      <c r="A29" t="s">
        <v>122</v>
      </c>
      <c r="B29" s="109" t="s">
        <v>797</v>
      </c>
    </row>
    <row r="30" spans="1:2" ht="15.75" customHeight="1" x14ac:dyDescent="0.2">
      <c r="A30" t="s">
        <v>123</v>
      </c>
      <c r="B30" s="109" t="s">
        <v>798</v>
      </c>
    </row>
    <row r="31" spans="1:2" ht="15.75" customHeight="1" x14ac:dyDescent="0.2">
      <c r="A31" t="s">
        <v>127</v>
      </c>
      <c r="B31" s="109" t="s">
        <v>799</v>
      </c>
    </row>
    <row r="32" spans="1:2" ht="15.75" customHeight="1" x14ac:dyDescent="0.2">
      <c r="A32" t="s">
        <v>800</v>
      </c>
      <c r="B32" s="109" t="s">
        <v>801</v>
      </c>
    </row>
    <row r="33" spans="1:2" ht="15.75" customHeight="1" x14ac:dyDescent="0.2">
      <c r="A33" t="s">
        <v>152</v>
      </c>
      <c r="B33" s="109" t="s">
        <v>802</v>
      </c>
    </row>
    <row r="34" spans="1:2" ht="15.75" customHeight="1" x14ac:dyDescent="0.2">
      <c r="A34" t="s">
        <v>152</v>
      </c>
      <c r="B34" s="109" t="s">
        <v>803</v>
      </c>
    </row>
    <row r="35" spans="1:2" ht="15.75" customHeight="1" x14ac:dyDescent="0.2">
      <c r="A35" t="s">
        <v>153</v>
      </c>
      <c r="B35" s="109" t="s">
        <v>804</v>
      </c>
    </row>
    <row r="36" spans="1:2" ht="15.75" customHeight="1" x14ac:dyDescent="0.2">
      <c r="A36" t="s">
        <v>129</v>
      </c>
      <c r="B36" s="109" t="s">
        <v>805</v>
      </c>
    </row>
    <row r="37" spans="1:2" ht="15.75" customHeight="1" x14ac:dyDescent="0.2">
      <c r="A37" t="s">
        <v>100</v>
      </c>
      <c r="B37" t="s">
        <v>806</v>
      </c>
    </row>
    <row r="38" spans="1:2" ht="15.75" customHeight="1" x14ac:dyDescent="0.2">
      <c r="A38" s="109" t="s">
        <v>74</v>
      </c>
      <c r="B38" s="109" t="s">
        <v>807</v>
      </c>
    </row>
    <row r="39" spans="1:2" ht="15.75" customHeight="1" x14ac:dyDescent="0.2">
      <c r="A39" s="109" t="s">
        <v>98</v>
      </c>
      <c r="B39" s="109" t="s">
        <v>808</v>
      </c>
    </row>
    <row r="40" spans="1:2" ht="15.75" customHeight="1" x14ac:dyDescent="0.2">
      <c r="A40" s="109" t="s">
        <v>99</v>
      </c>
      <c r="B40" t="s">
        <v>809</v>
      </c>
    </row>
    <row r="41" spans="1:2" ht="15.75" customHeight="1" x14ac:dyDescent="0.2">
      <c r="A41" s="109" t="s">
        <v>101</v>
      </c>
      <c r="B41" t="s">
        <v>810</v>
      </c>
    </row>
    <row r="42" spans="1:2" ht="15.75" customHeight="1" x14ac:dyDescent="0.2">
      <c r="A42" s="109"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9" t="s">
        <v>78</v>
      </c>
    </row>
    <row r="47" spans="1:2" ht="15.75" customHeight="1" x14ac:dyDescent="0.2">
      <c r="A47" s="109" t="s">
        <v>70</v>
      </c>
      <c r="B47" t="s">
        <v>817</v>
      </c>
    </row>
    <row r="48" spans="1:2" ht="15.75" customHeight="1" x14ac:dyDescent="0.2">
      <c r="A48" s="109"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9"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6" customWidth="1"/>
    <col min="11" max="26" width="6.375" customWidth="1"/>
  </cols>
  <sheetData>
    <row r="1" spans="1:26" ht="36" customHeight="1" x14ac:dyDescent="0.15">
      <c r="A1" s="266" t="s">
        <v>823</v>
      </c>
      <c r="B1" s="267"/>
      <c r="C1" s="267"/>
      <c r="D1" s="267"/>
      <c r="E1" s="267"/>
      <c r="F1" s="267"/>
      <c r="G1" s="267"/>
      <c r="H1" s="267"/>
      <c r="I1" s="267"/>
      <c r="J1" s="267"/>
      <c r="K1" s="6"/>
      <c r="L1" s="6"/>
      <c r="M1" s="6"/>
      <c r="N1" s="6"/>
      <c r="O1" s="6"/>
      <c r="P1" s="6"/>
      <c r="Q1" s="6"/>
      <c r="R1" s="6"/>
      <c r="S1" s="6"/>
      <c r="T1" s="6"/>
      <c r="U1" s="6"/>
      <c r="V1" s="6"/>
      <c r="W1" s="6"/>
      <c r="X1" s="6"/>
      <c r="Y1" s="6"/>
      <c r="Z1" s="6"/>
    </row>
    <row r="2" spans="1:26" ht="22.5" customHeight="1" x14ac:dyDescent="0.15">
      <c r="A2" s="229" t="s">
        <v>29</v>
      </c>
      <c r="B2" s="220"/>
      <c r="C2" s="220"/>
      <c r="D2" s="220"/>
      <c r="E2" s="220"/>
      <c r="F2" s="220"/>
      <c r="G2" s="220"/>
      <c r="H2" s="218"/>
      <c r="I2" s="14"/>
      <c r="J2" s="185"/>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24"/>
      <c r="J3" s="18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24"/>
      <c r="J4" s="18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24"/>
      <c r="J5" s="18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24"/>
      <c r="J6" s="18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24"/>
      <c r="J7" s="18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24"/>
      <c r="J8" s="18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24"/>
      <c r="J9" s="18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24"/>
      <c r="J10" s="18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24"/>
      <c r="J11" s="18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24"/>
      <c r="J12" s="18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24"/>
      <c r="J13" s="18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24"/>
      <c r="J14" s="18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24"/>
      <c r="J15" s="18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24"/>
      <c r="J16" s="18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24"/>
      <c r="J17" s="18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24"/>
      <c r="J18" s="18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24"/>
      <c r="J19" s="18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24"/>
      <c r="J20" s="186"/>
      <c r="K20" s="6"/>
      <c r="L20" s="6"/>
      <c r="M20" s="6"/>
      <c r="N20" s="6"/>
      <c r="O20" s="6"/>
      <c r="P20" s="6"/>
      <c r="Q20" s="6"/>
      <c r="R20" s="6"/>
      <c r="S20" s="6"/>
      <c r="T20" s="6"/>
      <c r="U20" s="6"/>
      <c r="V20" s="6"/>
      <c r="W20" s="6"/>
      <c r="X20" s="6"/>
      <c r="Y20" s="6"/>
      <c r="Z20" s="6"/>
    </row>
    <row r="21" spans="1:26" ht="33" customHeight="1" x14ac:dyDescent="0.15">
      <c r="A21" s="110"/>
      <c r="B21" s="24" t="s">
        <v>824</v>
      </c>
      <c r="C21" s="195" t="s">
        <v>825</v>
      </c>
      <c r="D21" s="195" t="s">
        <v>826</v>
      </c>
      <c r="E21" s="195" t="s">
        <v>827</v>
      </c>
      <c r="F21" s="195" t="s">
        <v>828</v>
      </c>
      <c r="G21" s="195" t="s">
        <v>829</v>
      </c>
      <c r="H21" s="195" t="s">
        <v>830</v>
      </c>
      <c r="I21" s="195" t="s">
        <v>831</v>
      </c>
      <c r="J21" s="196" t="s">
        <v>832</v>
      </c>
      <c r="K21" s="6"/>
      <c r="L21" s="6"/>
      <c r="M21" s="6"/>
      <c r="N21" s="6"/>
      <c r="O21" s="6"/>
      <c r="P21" s="6"/>
      <c r="Q21" s="6"/>
      <c r="R21" s="6"/>
      <c r="S21" s="6"/>
      <c r="T21" s="6"/>
      <c r="U21" s="6"/>
      <c r="V21" s="6"/>
      <c r="W21" s="6"/>
      <c r="X21" s="6"/>
      <c r="Y21" s="6"/>
      <c r="Z21" s="6"/>
    </row>
    <row r="22" spans="1:26" ht="36" customHeight="1" x14ac:dyDescent="0.15">
      <c r="A22" s="231" t="s">
        <v>10</v>
      </c>
      <c r="B22" s="218"/>
      <c r="C22" s="111" t="str">
        <f>$C$30</f>
        <v>CIS Critical Security Controlsv8.1</v>
      </c>
      <c r="D22" s="111" t="str">
        <f>$D$30</f>
        <v>HIPAA</v>
      </c>
      <c r="E22" s="111" t="str">
        <f>$E$30</f>
        <v>ISO 27002:2013</v>
      </c>
      <c r="F22" s="111" t="str">
        <f>$F$30</f>
        <v>NIST Cybersecurity Framework</v>
      </c>
      <c r="G22" s="18" t="str">
        <f>$G$30</f>
        <v>NIST SP 800-171r1</v>
      </c>
      <c r="H22" s="111" t="str">
        <f>$H$30</f>
        <v>NIST SP 800-53r5</v>
      </c>
      <c r="I22" s="111" t="s">
        <v>210</v>
      </c>
      <c r="J22" s="187"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3" t="str">
        <f>IF(LEN(VLOOKUP($A23,Questions!$B:$AA,20,FALSE))=0,"",VLOOKUP($A23,Questions!$B:$AA,20,FALSE))</f>
        <v/>
      </c>
      <c r="D23" s="113" t="str">
        <f>IF(LEN(VLOOKUP($A23,Questions!$B:$AA,21,FALSE))=0,"",VLOOKUP($A23,Questions!$B:$AA,21,FALSE))</f>
        <v/>
      </c>
      <c r="E23" s="113" t="str">
        <f>IF(LEN(VLOOKUP($A23,Questions!$B:$AA,22,FALSE))=0,"",VLOOKUP($A23,Questions!$B:$AA,22,FALSE))</f>
        <v/>
      </c>
      <c r="F23" s="113" t="str">
        <f>IF(LEN(VLOOKUP($A23,Questions!$B:$AA,23,FALSE))=0,"",VLOOKUP($A23,Questions!$B:$AA,23,FALSE))</f>
        <v/>
      </c>
      <c r="G23" s="113" t="str">
        <f>IF(LEN(VLOOKUP($A23,Questions!$B:$AA,24,FALSE))=0,"",VLOOKUP($A23,Questions!$B:$AA,24,FALSE))</f>
        <v/>
      </c>
      <c r="H23" s="113" t="str">
        <f>IF(LEN(VLOOKUP($A23,Questions!$B:$AA,25,FALSE))=0,"",VLOOKUP($A23,Questions!$B:$AA,25,FALSE))</f>
        <v/>
      </c>
      <c r="I23" s="113" t="str">
        <f>IF(LEN(VLOOKUP($A23,Questions!$B:$AA,26,FALSE))=0,"",VLOOKUP($A23,Questions!$B:$AA,26,FALSE))</f>
        <v>1: Mission Focus, 2: Stakeholders and obligations</v>
      </c>
      <c r="J23" s="184"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3" t="str">
        <f>IF(LEN(VLOOKUP($A24,Questions!$B:$AA,20,FALSE))=0,"",VLOOKUP($A24,Questions!$B:$AA,20,FALSE))</f>
        <v/>
      </c>
      <c r="D24" s="113" t="str">
        <f>IF(LEN(VLOOKUP($A24,Questions!$B:$AA,21,FALSE))=0,"",VLOOKUP($A24,Questions!$B:$AA,21,FALSE))</f>
        <v/>
      </c>
      <c r="E24" s="113" t="str">
        <f>IF(LEN(VLOOKUP($A24,Questions!$B:$AA,22,FALSE))=0,"",VLOOKUP($A24,Questions!$B:$AA,22,FALSE))</f>
        <v/>
      </c>
      <c r="F24" s="113" t="str">
        <f>IF(LEN(VLOOKUP($A24,Questions!$B:$AA,23,FALSE))=0,"",VLOOKUP($A24,Questions!$B:$AA,23,FALSE))</f>
        <v/>
      </c>
      <c r="G24" s="113" t="str">
        <f>IF(LEN(VLOOKUP($A24,Questions!$B:$AA,24,FALSE))=0,"",VLOOKUP($A24,Questions!$B:$AA,24,FALSE))</f>
        <v/>
      </c>
      <c r="H24" s="113" t="str">
        <f>IF(LEN(VLOOKUP($A24,Questions!$B:$AA,25,FALSE))=0,"",VLOOKUP($A24,Questions!$B:$AA,25,FALSE))</f>
        <v/>
      </c>
      <c r="I24" s="113" t="str">
        <f>IF(LEN(VLOOKUP($A24,Questions!$B:$AA,26,FALSE))=0,"",VLOOKUP($A24,Questions!$B:$AA,26,FALSE))</f>
        <v>10: Evaluation and Refinement</v>
      </c>
      <c r="J24" s="184"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3" t="str">
        <f>IF(LEN(VLOOKUP($A25,Questions!$B:$AA,20,FALSE))=0,"",VLOOKUP($A25,Questions!$B:$AA,20,FALSE))</f>
        <v/>
      </c>
      <c r="D25" s="113" t="str">
        <f>IF(LEN(VLOOKUP($A25,Questions!$B:$AA,21,FALSE))=0,"",VLOOKUP($A25,Questions!$B:$AA,21,FALSE))</f>
        <v/>
      </c>
      <c r="E25" s="113" t="str">
        <f>IF(LEN(VLOOKUP($A25,Questions!$B:$AA,22,FALSE))=0,"",VLOOKUP($A25,Questions!$B:$AA,22,FALSE))</f>
        <v>15.2.1</v>
      </c>
      <c r="F25" s="113" t="str">
        <f>IF(LEN(VLOOKUP($A25,Questions!$B:$AA,23,FALSE))=0,"",VLOOKUP($A25,Questions!$B:$AA,23,FALSE))</f>
        <v/>
      </c>
      <c r="G25" s="113" t="str">
        <f>IF(LEN(VLOOKUP($A25,Questions!$B:$AA,24,FALSE))=0,"",VLOOKUP($A25,Questions!$B:$AA,24,FALSE))</f>
        <v/>
      </c>
      <c r="H25" s="113" t="str">
        <f>IF(LEN(VLOOKUP($A25,Questions!$B:$AA,25,FALSE))=0,"",VLOOKUP($A25,Questions!$B:$AA,25,FALSE))</f>
        <v/>
      </c>
      <c r="I25" s="113" t="str">
        <f>IF(LEN(VLOOKUP($A25,Questions!$B:$AA,26,FALSE))=0,"",VLOOKUP($A25,Questions!$B:$AA,26,FALSE))</f>
        <v>7: Cybersecurity Lead, 13: Personnel</v>
      </c>
      <c r="J25" s="184"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3" t="str">
        <f>IF(LEN(VLOOKUP($A26,Questions!$B:$AA,20,FALSE))=0,"",VLOOKUP($A26,Questions!$B:$AA,20,FALSE))</f>
        <v/>
      </c>
      <c r="D26" s="113" t="str">
        <f>IF(LEN(VLOOKUP($A26,Questions!$B:$AA,21,FALSE))=0,"",VLOOKUP($A26,Questions!$B:$AA,21,FALSE))</f>
        <v/>
      </c>
      <c r="E26" s="113" t="str">
        <f>IF(LEN(VLOOKUP($A26,Questions!$B:$AA,22,FALSE))=0,"",VLOOKUP($A26,Questions!$B:$AA,22,FALSE))</f>
        <v>15.2.2</v>
      </c>
      <c r="F26" s="113" t="str">
        <f>IF(LEN(VLOOKUP($A26,Questions!$B:$AA,23,FALSE))=0,"",VLOOKUP($A26,Questions!$B:$AA,23,FALSE))</f>
        <v/>
      </c>
      <c r="G26" s="113" t="str">
        <f>IF(LEN(VLOOKUP($A26,Questions!$B:$AA,24,FALSE))=0,"",VLOOKUP($A26,Questions!$B:$AA,24,FALSE))</f>
        <v/>
      </c>
      <c r="H26" s="113" t="str">
        <f>IF(LEN(VLOOKUP($A26,Questions!$B:$AA,25,FALSE))=0,"",VLOOKUP($A26,Questions!$B:$AA,25,FALSE))</f>
        <v/>
      </c>
      <c r="I26" s="113" t="str">
        <f>IF(LEN(VLOOKUP($A26,Questions!$B:$AA,26,FALSE))=0,"",VLOOKUP($A26,Questions!$B:$AA,26,FALSE))</f>
        <v/>
      </c>
      <c r="J26" s="184"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3" t="str">
        <f>IF(LEN(VLOOKUP($A27,Questions!$B:$AA,20,FALSE))=0,"",VLOOKUP($A27,Questions!$B:$AA,20,FALSE))</f>
        <v/>
      </c>
      <c r="D27" s="113" t="str">
        <f>IF(LEN(VLOOKUP($A27,Questions!$B:$AA,21,FALSE))=0,"",VLOOKUP($A27,Questions!$B:$AA,21,FALSE))</f>
        <v/>
      </c>
      <c r="E27" s="113" t="str">
        <f>IF(LEN(VLOOKUP($A27,Questions!$B:$AA,22,FALSE))=0,"",VLOOKUP($A27,Questions!$B:$AA,22,FALSE))</f>
        <v>15.2.1</v>
      </c>
      <c r="F27" s="113" t="str">
        <f>IF(LEN(VLOOKUP($A27,Questions!$B:$AA,23,FALSE))=0,"",VLOOKUP($A27,Questions!$B:$AA,23,FALSE))</f>
        <v/>
      </c>
      <c r="G27" s="113" t="str">
        <f>IF(LEN(VLOOKUP($A27,Questions!$B:$AA,24,FALSE))=0,"",VLOOKUP($A27,Questions!$B:$AA,24,FALSE))</f>
        <v/>
      </c>
      <c r="H27" s="113" t="str">
        <f>IF(LEN(VLOOKUP($A27,Questions!$B:$AA,25,FALSE))=0,"",VLOOKUP($A27,Questions!$B:$AA,25,FALSE))</f>
        <v/>
      </c>
      <c r="I27" s="113" t="str">
        <f>IF(LEN(VLOOKUP($A27,Questions!$B:$AA,26,FALSE))=0,"",VLOOKUP($A27,Questions!$B:$AA,26,FALSE))</f>
        <v>2: Stakeholders and Obligations</v>
      </c>
      <c r="J27" s="184"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3" t="str">
        <f>IF(LEN(VLOOKUP($A28,Questions!$B:$AA,20,FALSE))=0,"",VLOOKUP($A28,Questions!$B:$AA,20,FALSE))</f>
        <v/>
      </c>
      <c r="D28" s="113" t="str">
        <f>IF(LEN(VLOOKUP($A28,Questions!$B:$AA,21,FALSE))=0,"",VLOOKUP($A28,Questions!$B:$AA,21,FALSE))</f>
        <v/>
      </c>
      <c r="E28" s="113" t="str">
        <f>IF(LEN(VLOOKUP($A28,Questions!$B:$AA,22,FALSE))=0,"",VLOOKUP($A28,Questions!$B:$AA,22,FALSE))</f>
        <v>14.2.1</v>
      </c>
      <c r="F28" s="113" t="str">
        <f>IF(LEN(VLOOKUP($A28,Questions!$B:$AA,23,FALSE))=0,"",VLOOKUP($A28,Questions!$B:$AA,23,FALSE))</f>
        <v/>
      </c>
      <c r="G28" s="113" t="str">
        <f>IF(LEN(VLOOKUP($A28,Questions!$B:$AA,24,FALSE))=0,"",VLOOKUP($A28,Questions!$B:$AA,24,FALSE))</f>
        <v/>
      </c>
      <c r="H28" s="113" t="str">
        <f>IF(LEN(VLOOKUP($A28,Questions!$B:$AA,25,FALSE))=0,"",VLOOKUP($A28,Questions!$B:$AA,25,FALSE))</f>
        <v/>
      </c>
      <c r="I28" s="113" t="str">
        <f>IF(LEN(VLOOKUP($A28,Questions!$B:$AA,26,FALSE))=0,"",VLOOKUP($A28,Questions!$B:$AA,26,FALSE))</f>
        <v>2: Stakeholders and Obligations</v>
      </c>
      <c r="J28" s="184"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3" t="str">
        <f>IF(LEN(VLOOKUP($A29,Questions!$B:$AA,20,FALSE))=0,"",VLOOKUP($A29,Questions!$B:$AA,20,FALSE))</f>
        <v/>
      </c>
      <c r="D29" s="113" t="str">
        <f>IF(LEN(VLOOKUP($A29,Questions!$B:$AA,21,FALSE))=0,"",VLOOKUP($A29,Questions!$B:$AA,21,FALSE))</f>
        <v/>
      </c>
      <c r="E29" s="113" t="str">
        <f>IF(LEN(VLOOKUP($A29,Questions!$B:$AA,22,FALSE))=0,"",VLOOKUP($A29,Questions!$B:$AA,22,FALSE))</f>
        <v>15.2.1</v>
      </c>
      <c r="F29" s="113" t="str">
        <f>IF(LEN(VLOOKUP($A29,Questions!$B:$AA,23,FALSE))=0,"",VLOOKUP($A29,Questions!$B:$AA,23,FALSE))</f>
        <v/>
      </c>
      <c r="G29" s="113" t="str">
        <f>IF(LEN(VLOOKUP($A29,Questions!$B:$AA,24,FALSE))=0,"",VLOOKUP($A29,Questions!$B:$AA,24,FALSE))</f>
        <v/>
      </c>
      <c r="H29" s="113" t="str">
        <f>IF(LEN(VLOOKUP($A29,Questions!$B:$AA,25,FALSE))=0,"",VLOOKUP($A29,Questions!$B:$AA,25,FALSE))</f>
        <v/>
      </c>
      <c r="I29" s="113" t="str">
        <f>IF(LEN(VLOOKUP($A29,Questions!$B:$AA,26,FALSE))=0,"",VLOOKUP($A29,Questions!$B:$AA,26,FALSE))</f>
        <v/>
      </c>
      <c r="J29" s="18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1" t="s">
        <v>8</v>
      </c>
      <c r="B30" s="218"/>
      <c r="C30" s="111" t="s">
        <v>2250</v>
      </c>
      <c r="D30" s="111" t="s">
        <v>205</v>
      </c>
      <c r="E30" s="111" t="s">
        <v>835</v>
      </c>
      <c r="F30" s="111" t="s">
        <v>207</v>
      </c>
      <c r="G30" s="111" t="s">
        <v>836</v>
      </c>
      <c r="H30" s="111" t="s">
        <v>2251</v>
      </c>
      <c r="I30" s="111" t="s">
        <v>210</v>
      </c>
      <c r="J30" s="187"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3" t="str">
        <f>IF(LEN(VLOOKUP($A31,Questions!$B:$AA,20,FALSE))=0,"",VLOOKUP($A31,Questions!$B:$AA,20,FALSE))</f>
        <v/>
      </c>
      <c r="D31" s="113" t="str">
        <f>IF(LEN(VLOOKUP($A31,Questions!$B:$AA,21,FALSE))=0,"",VLOOKUP($A31,Questions!$B:$AA,21,FALSE))</f>
        <v/>
      </c>
      <c r="E31" s="113" t="str">
        <f>IF(LEN(VLOOKUP($A31,Questions!$B:$AA,22,FALSE))=0,"",VLOOKUP($A31,Questions!$B:$AA,22,FALSE))</f>
        <v>15.2.1</v>
      </c>
      <c r="F31" s="113" t="str">
        <f>IF(LEN(VLOOKUP($A31,Questions!$B:$AA,23,FALSE))=0,"",VLOOKUP($A31,Questions!$B:$AA,23,FALSE))</f>
        <v/>
      </c>
      <c r="G31" s="113" t="str">
        <f>IF(LEN(VLOOKUP($A31,Questions!$B:$AA,24,FALSE))=0,"",VLOOKUP($A31,Questions!$B:$AA,24,FALSE))</f>
        <v/>
      </c>
      <c r="H31" s="113" t="str">
        <f>IF(LEN(VLOOKUP($A31,Questions!$B:$AA,25,FALSE))=0,"",VLOOKUP($A31,Questions!$B:$AA,25,FALSE))</f>
        <v>SA-9</v>
      </c>
      <c r="I31" s="113" t="str">
        <f>IF(LEN(VLOOKUP($A31,Questions!$B:$AA,26,FALSE))=0,"",VLOOKUP($A31,Questions!$B:$AA,26,FALSE))</f>
        <v>10: Evaluation &amp; Refinement</v>
      </c>
      <c r="J31" s="184"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3" t="str">
        <f>IF(LEN(VLOOKUP($A32,Questions!$B:$AA,20,FALSE))=0,"",VLOOKUP($A32,Questions!$B:$AA,20,FALSE))</f>
        <v/>
      </c>
      <c r="D32" s="113" t="str">
        <f>IF(LEN(VLOOKUP($A32,Questions!$B:$AA,21,FALSE))=0,"",VLOOKUP($A32,Questions!$B:$AA,21,FALSE))</f>
        <v/>
      </c>
      <c r="E32" s="113" t="str">
        <f>IF(LEN(VLOOKUP($A32,Questions!$B:$AA,22,FALSE))=0,"",VLOOKUP($A32,Questions!$B:$AA,22,FALSE))</f>
        <v>15.2.1</v>
      </c>
      <c r="F32" s="113" t="str">
        <f>IF(LEN(VLOOKUP($A32,Questions!$B:$AA,23,FALSE))=0,"",VLOOKUP($A32,Questions!$B:$AA,23,FALSE))</f>
        <v/>
      </c>
      <c r="G32" s="113" t="str">
        <f>IF(LEN(VLOOKUP($A32,Questions!$B:$AA,24,FALSE))=0,"",VLOOKUP($A32,Questions!$B:$AA,24,FALSE))</f>
        <v/>
      </c>
      <c r="H32" s="113" t="str">
        <f>IF(LEN(VLOOKUP($A32,Questions!$B:$AA,25,FALSE))=0,"",VLOOKUP($A32,Questions!$B:$AA,25,FALSE))</f>
        <v>PE-2, PE-3, PE-5, PE-11, PE-13, PE-14, SA-9</v>
      </c>
      <c r="I32" s="113" t="str">
        <f>IF(LEN(VLOOKUP($A32,Questions!$B:$AA,26,FALSE))=0,"",VLOOKUP($A32,Questions!$B:$AA,26,FALSE))</f>
        <v>10: Evaluation &amp; Refinement, 14 external resources</v>
      </c>
      <c r="J32" s="184"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3" t="str">
        <f>IF(LEN(VLOOKUP($A33,Questions!$B:$AA,20,FALSE))=0,"",VLOOKUP($A33,Questions!$B:$AA,20,FALSE))</f>
        <v/>
      </c>
      <c r="D33" s="113" t="str">
        <f>IF(LEN(VLOOKUP($A33,Questions!$B:$AA,21,FALSE))=0,"",VLOOKUP($A33,Questions!$B:$AA,21,FALSE))</f>
        <v/>
      </c>
      <c r="E33" s="113" t="str">
        <f>IF(LEN(VLOOKUP($A33,Questions!$B:$AA,22,FALSE))=0,"",VLOOKUP($A33,Questions!$B:$AA,22,FALSE))</f>
        <v>15.2.1</v>
      </c>
      <c r="F33" s="113" t="str">
        <f>IF(LEN(VLOOKUP($A33,Questions!$B:$AA,23,FALSE))=0,"",VLOOKUP($A33,Questions!$B:$AA,23,FALSE))</f>
        <v/>
      </c>
      <c r="G33" s="113" t="str">
        <f>IF(LEN(VLOOKUP($A33,Questions!$B:$AA,24,FALSE))=0,"",VLOOKUP($A33,Questions!$B:$AA,24,FALSE))</f>
        <v/>
      </c>
      <c r="H33" s="113" t="str">
        <f>IF(LEN(VLOOKUP($A33,Questions!$B:$AA,25,FALSE))=0,"",VLOOKUP($A33,Questions!$B:$AA,25,FALSE))</f>
        <v>PE-2, PE-3, PE-5, PE-11, PE-13, PE-14, SA-9</v>
      </c>
      <c r="I33" s="113" t="str">
        <f>IF(LEN(VLOOKUP($A33,Questions!$B:$AA,26,FALSE))=0,"",VLOOKUP($A33,Questions!$B:$AA,26,FALSE))</f>
        <v>10: Evaluation &amp; Refinement</v>
      </c>
      <c r="J33" s="184"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3" t="str">
        <f>IF(LEN(VLOOKUP($A34,Questions!$B:$AA,20,FALSE))=0,"",VLOOKUP($A34,Questions!$B:$AA,20,FALSE))</f>
        <v/>
      </c>
      <c r="D34" s="113" t="str">
        <f>IF(LEN(VLOOKUP($A34,Questions!$B:$AA,21,FALSE))=0,"",VLOOKUP($A34,Questions!$B:$AA,21,FALSE))</f>
        <v/>
      </c>
      <c r="E34" s="113" t="str">
        <f>IF(LEN(VLOOKUP($A34,Questions!$B:$AA,22,FALSE))=0,"",VLOOKUP($A34,Questions!$B:$AA,22,FALSE))</f>
        <v>18.1.1</v>
      </c>
      <c r="F34" s="113" t="str">
        <f>IF(LEN(VLOOKUP($A34,Questions!$B:$AA,23,FALSE))=0,"",VLOOKUP($A34,Questions!$B:$AA,23,FALSE))</f>
        <v/>
      </c>
      <c r="G34" s="113" t="str">
        <f>IF(LEN(VLOOKUP($A34,Questions!$B:$AA,24,FALSE))=0,"",VLOOKUP($A34,Questions!$B:$AA,24,FALSE))</f>
        <v/>
      </c>
      <c r="H34" s="113" t="str">
        <f>IF(LEN(VLOOKUP($A34,Questions!$B:$AA,25,FALSE))=0,"",VLOOKUP($A34,Questions!$B:$AA,25,FALSE))</f>
        <v>SA-9</v>
      </c>
      <c r="I34" s="113" t="str">
        <f>IF(LEN(VLOOKUP($A34,Questions!$B:$AA,26,FALSE))=0,"",VLOOKUP($A34,Questions!$B:$AA,26,FALSE))</f>
        <v>15: Baseline Control Set</v>
      </c>
      <c r="J34" s="184"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3" t="str">
        <f>IF(LEN(VLOOKUP($A35,Questions!$B:$AA,20,FALSE))=0,"",VLOOKUP($A35,Questions!$B:$AA,20,FALSE))</f>
        <v/>
      </c>
      <c r="D35" s="113" t="str">
        <f>IF(LEN(VLOOKUP($A35,Questions!$B:$AA,21,FALSE))=0,"",VLOOKUP($A35,Questions!$B:$AA,21,FALSE))</f>
        <v/>
      </c>
      <c r="E35" s="113" t="str">
        <f>IF(LEN(VLOOKUP($A35,Questions!$B:$AA,22,FALSE))=0,"",VLOOKUP($A35,Questions!$B:$AA,22,FALSE))</f>
        <v>18.1.1</v>
      </c>
      <c r="F35" s="113" t="str">
        <f>IF(LEN(VLOOKUP($A35,Questions!$B:$AA,23,FALSE))=0,"",VLOOKUP($A35,Questions!$B:$AA,23,FALSE))</f>
        <v/>
      </c>
      <c r="G35" s="113" t="str">
        <f>IF(LEN(VLOOKUP($A35,Questions!$B:$AA,24,FALSE))=0,"",VLOOKUP($A35,Questions!$B:$AA,24,FALSE))</f>
        <v/>
      </c>
      <c r="H35" s="113" t="str">
        <f>IF(LEN(VLOOKUP($A35,Questions!$B:$AA,25,FALSE))=0,"",VLOOKUP($A35,Questions!$B:$AA,25,FALSE))</f>
        <v>SA-9</v>
      </c>
      <c r="I35" s="113" t="str">
        <f>IF(LEN(VLOOKUP($A35,Questions!$B:$AA,26,FALSE))=0,"",VLOOKUP($A35,Questions!$B:$AA,26,FALSE))</f>
        <v>2: Stakeholders and Obligations</v>
      </c>
      <c r="J35" s="184"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3" t="str">
        <f>IF(LEN(VLOOKUP($A36,Questions!$B:$AA,20,FALSE))=0,"",VLOOKUP($A36,Questions!$B:$AA,20,FALSE))</f>
        <v/>
      </c>
      <c r="D36" s="113" t="str">
        <f>IF(LEN(VLOOKUP($A36,Questions!$B:$AA,21,FALSE))=0,"",VLOOKUP($A36,Questions!$B:$AA,21,FALSE))</f>
        <v>§164.308(a)(1)(i)</v>
      </c>
      <c r="E36" s="113" t="str">
        <f>IF(LEN(VLOOKUP($A36,Questions!$B:$AA,22,FALSE))=0,"",VLOOKUP($A36,Questions!$B:$AA,22,FALSE))</f>
        <v>18.1.4</v>
      </c>
      <c r="F36" s="113" t="str">
        <f>IF(LEN(VLOOKUP($A36,Questions!$B:$AA,23,FALSE))=0,"",VLOOKUP($A36,Questions!$B:$AA,23,FALSE))</f>
        <v>ID.GV-3</v>
      </c>
      <c r="G36" s="113" t="str">
        <f>IF(LEN(VLOOKUP($A36,Questions!$B:$AA,24,FALSE))=0,"",VLOOKUP($A36,Questions!$B:$AA,24,FALSE))</f>
        <v/>
      </c>
      <c r="H36" s="113" t="str">
        <f>IF(LEN(VLOOKUP($A36,Questions!$B:$AA,25,FALSE))=0,"",VLOOKUP($A36,Questions!$B:$AA,25,FALSE))</f>
        <v>SA-9</v>
      </c>
      <c r="I36" s="113" t="str">
        <f>IF(LEN(VLOOKUP($A36,Questions!$B:$AA,26,FALSE))=0,"",VLOOKUP($A36,Questions!$B:$AA,26,FALSE))</f>
        <v>3: Information Assets</v>
      </c>
      <c r="J36" s="184"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3" t="str">
        <f>IF(LEN(VLOOKUP($A37,Questions!$B:$AA,20,FALSE))=0,"",VLOOKUP($A37,Questions!$B:$AA,20,FALSE))</f>
        <v/>
      </c>
      <c r="D37" s="113" t="str">
        <f>IF(LEN(VLOOKUP($A37,Questions!$B:$AA,21,FALSE))=0,"",VLOOKUP($A37,Questions!$B:$AA,21,FALSE))</f>
        <v/>
      </c>
      <c r="E37" s="113" t="str">
        <f>IF(LEN(VLOOKUP($A37,Questions!$B:$AA,22,FALSE))=0,"",VLOOKUP($A37,Questions!$B:$AA,22,FALSE))</f>
        <v/>
      </c>
      <c r="F37" s="113" t="str">
        <f>IF(LEN(VLOOKUP($A37,Questions!$B:$AA,23,FALSE))=0,"",VLOOKUP($A37,Questions!$B:$AA,23,FALSE))</f>
        <v/>
      </c>
      <c r="G37" s="113" t="str">
        <f>IF(LEN(VLOOKUP($A37,Questions!$B:$AA,24,FALSE))=0,"",VLOOKUP($A37,Questions!$B:$AA,24,FALSE))</f>
        <v/>
      </c>
      <c r="H37" s="113" t="str">
        <f>IF(LEN(VLOOKUP($A37,Questions!$B:$AA,25,FALSE))=0,"",VLOOKUP($A37,Questions!$B:$AA,25,FALSE))</f>
        <v/>
      </c>
      <c r="I37" s="113" t="str">
        <f>IF(LEN(VLOOKUP($A37,Questions!$B:$AA,26,FALSE))=0,"",VLOOKUP($A37,Questions!$B:$AA,26,FALSE))</f>
        <v>9: Policy</v>
      </c>
      <c r="J37" s="184">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3" t="str">
        <f>IF(LEN(VLOOKUP($A38,Questions!$B:$AA,20,FALSE))=0,"",VLOOKUP($A38,Questions!$B:$AA,20,FALSE))</f>
        <v/>
      </c>
      <c r="D38" s="113" t="str">
        <f>IF(LEN(VLOOKUP($A38,Questions!$B:$AA,21,FALSE))=0,"",VLOOKUP($A38,Questions!$B:$AA,21,FALSE))</f>
        <v/>
      </c>
      <c r="E38" s="113" t="str">
        <f>IF(LEN(VLOOKUP($A38,Questions!$B:$AA,22,FALSE))=0,"",VLOOKUP($A38,Questions!$B:$AA,22,FALSE))</f>
        <v/>
      </c>
      <c r="F38" s="113" t="str">
        <f>IF(LEN(VLOOKUP($A38,Questions!$B:$AA,23,FALSE))=0,"",VLOOKUP($A38,Questions!$B:$AA,23,FALSE))</f>
        <v/>
      </c>
      <c r="G38" s="113" t="str">
        <f>IF(LEN(VLOOKUP($A38,Questions!$B:$AA,24,FALSE))=0,"",VLOOKUP($A38,Questions!$B:$AA,24,FALSE))</f>
        <v/>
      </c>
      <c r="H38" s="113" t="str">
        <f>IF(LEN(VLOOKUP($A38,Questions!$B:$AA,25,FALSE))=0,"",VLOOKUP($A38,Questions!$B:$AA,25,FALSE))</f>
        <v/>
      </c>
      <c r="I38" s="113" t="str">
        <f>IF(LEN(VLOOKUP($A38,Questions!$B:$AA,26,FALSE))=0,"",VLOOKUP($A38,Questions!$B:$AA,26,FALSE))</f>
        <v>9: Policy</v>
      </c>
      <c r="J38" s="184">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3" t="str">
        <f>IF(LEN(VLOOKUP($A39,Questions!$B:$AA,20,FALSE))=0,"",VLOOKUP($A39,Questions!$B:$AA,20,FALSE))</f>
        <v/>
      </c>
      <c r="D39" s="113" t="str">
        <f>IF(LEN(VLOOKUP($A39,Questions!$B:$AA,21,FALSE))=0,"",VLOOKUP($A39,Questions!$B:$AA,21,FALSE))</f>
        <v/>
      </c>
      <c r="E39" s="113" t="str">
        <f>IF(LEN(VLOOKUP($A39,Questions!$B:$AA,22,FALSE))=0,"",VLOOKUP($A39,Questions!$B:$AA,22,FALSE))</f>
        <v/>
      </c>
      <c r="F39" s="113" t="str">
        <f>IF(LEN(VLOOKUP($A39,Questions!$B:$AA,23,FALSE))=0,"",VLOOKUP($A39,Questions!$B:$AA,23,FALSE))</f>
        <v/>
      </c>
      <c r="G39" s="113" t="str">
        <f>IF(LEN(VLOOKUP($A39,Questions!$B:$AA,24,FALSE))=0,"",VLOOKUP($A39,Questions!$B:$AA,24,FALSE))</f>
        <v/>
      </c>
      <c r="H39" s="113" t="str">
        <f>IF(LEN(VLOOKUP($A39,Questions!$B:$AA,25,FALSE))=0,"",VLOOKUP($A39,Questions!$B:$AA,25,FALSE))</f>
        <v>3.6.1</v>
      </c>
      <c r="I39" s="113" t="str">
        <f>IF(LEN(VLOOKUP($A39,Questions!$B:$AA,26,FALSE))=0,"",VLOOKUP($A39,Questions!$B:$AA,26,FALSE))</f>
        <v>6: Risk Acceptance, 9: Policy, 10: Evaluation &amp; Refinement</v>
      </c>
      <c r="J39" s="184"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3" t="str">
        <f>IF(LEN(VLOOKUP($A40,Questions!$B:$AA,20,FALSE))=0,"",VLOOKUP($A40,Questions!$B:$AA,20,FALSE))</f>
        <v/>
      </c>
      <c r="D40" s="113" t="str">
        <f>IF(LEN(VLOOKUP($A40,Questions!$B:$AA,21,FALSE))=0,"",VLOOKUP($A40,Questions!$B:$AA,21,FALSE))</f>
        <v/>
      </c>
      <c r="E40" s="113" t="str">
        <f>IF(LEN(VLOOKUP($A40,Questions!$B:$AA,22,FALSE))=0,"",VLOOKUP($A40,Questions!$B:$AA,22,FALSE))</f>
        <v/>
      </c>
      <c r="F40" s="113" t="str">
        <f>IF(LEN(VLOOKUP($A40,Questions!$B:$AA,23,FALSE))=0,"",VLOOKUP($A40,Questions!$B:$AA,23,FALSE))</f>
        <v/>
      </c>
      <c r="G40" s="113" t="str">
        <f>IF(LEN(VLOOKUP($A40,Questions!$B:$AA,24,FALSE))=0,"",VLOOKUP($A40,Questions!$B:$AA,24,FALSE))</f>
        <v/>
      </c>
      <c r="H40" s="113" t="str">
        <f>IF(LEN(VLOOKUP($A40,Questions!$B:$AA,25,FALSE))=0,"",VLOOKUP($A40,Questions!$B:$AA,25,FALSE))</f>
        <v/>
      </c>
      <c r="I40" s="113" t="str">
        <f>IF(LEN(VLOOKUP($A40,Questions!$B:$AA,26,FALSE))=0,"",VLOOKUP($A40,Questions!$B:$AA,26,FALSE))</f>
        <v>6: Risk Acceptance, 9: Policy, 10: Evaluation &amp; Refinement</v>
      </c>
      <c r="J40" s="184"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3" t="str">
        <f>IF(LEN(VLOOKUP($A41,Questions!$B:$AA,20,FALSE))=0,"",VLOOKUP($A41,Questions!$B:$AA,20,FALSE))</f>
        <v/>
      </c>
      <c r="D41" s="113" t="str">
        <f>IF(LEN(VLOOKUP($A41,Questions!$B:$AA,21,FALSE))=0,"",VLOOKUP($A41,Questions!$B:$AA,21,FALSE))</f>
        <v/>
      </c>
      <c r="E41" s="113" t="str">
        <f>IF(LEN(VLOOKUP($A41,Questions!$B:$AA,22,FALSE))=0,"",VLOOKUP($A41,Questions!$B:$AA,22,FALSE))</f>
        <v/>
      </c>
      <c r="F41" s="113" t="str">
        <f>IF(LEN(VLOOKUP($A41,Questions!$B:$AA,23,FALSE))=0,"",VLOOKUP($A41,Questions!$B:$AA,23,FALSE))</f>
        <v/>
      </c>
      <c r="G41" s="113" t="str">
        <f>IF(LEN(VLOOKUP($A41,Questions!$B:$AA,24,FALSE))=0,"",VLOOKUP($A41,Questions!$B:$AA,24,FALSE))</f>
        <v>3.4.3</v>
      </c>
      <c r="H41" s="113" t="str">
        <f>IF(LEN(VLOOKUP($A41,Questions!$B:$AA,25,FALSE))=0,"",VLOOKUP($A41,Questions!$B:$AA,25,FALSE))</f>
        <v/>
      </c>
      <c r="I41" s="113" t="str">
        <f>IF(LEN(VLOOKUP($A41,Questions!$B:$AA,26,FALSE))=0,"",VLOOKUP($A41,Questions!$B:$AA,26,FALSE))</f>
        <v>10: Evaluation and Refinement</v>
      </c>
      <c r="J41" s="18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1" t="s">
        <v>97</v>
      </c>
      <c r="B42" s="218"/>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210</v>
      </c>
      <c r="J42" s="187"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3" t="str">
        <f>IF(LEN(VLOOKUP($A43,Questions!$B:$AA,20,FALSE))=0,"",VLOOKUP($A43,Questions!$B:$AA,20,FALSE))</f>
        <v>CSC 14</v>
      </c>
      <c r="D43" s="113" t="str">
        <f>IF(LEN(VLOOKUP($A43,Questions!$B:$AA,21,FALSE))=0,"",VLOOKUP($A43,Questions!$B:$AA,21,FALSE))</f>
        <v/>
      </c>
      <c r="E43" s="113" t="str">
        <f>IF(LEN(VLOOKUP($A43,Questions!$B:$AA,22,FALSE))=0,"",VLOOKUP($A43,Questions!$B:$AA,22,FALSE))</f>
        <v>9.2.2</v>
      </c>
      <c r="F43" s="113" t="str">
        <f>IF(LEN(VLOOKUP($A43,Questions!$B:$AA,23,FALSE))=0,"",VLOOKUP($A43,Questions!$B:$AA,23,FALSE))</f>
        <v>PR.AC-4</v>
      </c>
      <c r="G43" s="113" t="str">
        <f>IF(LEN(VLOOKUP($A43,Questions!$B:$AA,24,FALSE))=0,"",VLOOKUP($A43,Questions!$B:$AA,24,FALSE))</f>
        <v>3.1.1, 3.1.2, 3.1.7</v>
      </c>
      <c r="H43" s="113" t="str">
        <f>IF(LEN(VLOOKUP($A43,Questions!$B:$AA,25,FALSE))=0,"",VLOOKUP($A43,Questions!$B:$AA,25,FALSE))</f>
        <v>AC-2, AC-3, AC-6</v>
      </c>
      <c r="I43" s="113" t="str">
        <f>IF(LEN(VLOOKUP($A43,Questions!$B:$AA,26,FALSE))=0,"",VLOOKUP($A43,Questions!$B:$AA,26,FALSE))</f>
        <v>4: Asset Classification, 8: Comprehensive Application, 15: Baseline Control Set</v>
      </c>
      <c r="J43" s="184"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3" t="str">
        <f>IF(LEN(VLOOKUP($A44,Questions!$B:$AA,20,FALSE))=0,"",VLOOKUP($A44,Questions!$B:$AA,20,FALSE))</f>
        <v>CSC 16</v>
      </c>
      <c r="D44" s="113" t="str">
        <f>IF(LEN(VLOOKUP($A44,Questions!$B:$AA,21,FALSE))=0,"",VLOOKUP($A44,Questions!$B:$AA,21,FALSE))</f>
        <v/>
      </c>
      <c r="E44" s="113" t="str">
        <f>IF(LEN(VLOOKUP($A44,Questions!$B:$AA,22,FALSE))=0,"",VLOOKUP($A44,Questions!$B:$AA,22,FALSE))</f>
        <v>9.1.1</v>
      </c>
      <c r="F44" s="113" t="str">
        <f>IF(LEN(VLOOKUP($A44,Questions!$B:$AA,23,FALSE))=0,"",VLOOKUP($A44,Questions!$B:$AA,23,FALSE))</f>
        <v>PR.AC-4, PR.PT-3</v>
      </c>
      <c r="G44" s="113" t="str">
        <f>IF(LEN(VLOOKUP($A44,Questions!$B:$AA,24,FALSE))=0,"",VLOOKUP($A44,Questions!$B:$AA,24,FALSE))</f>
        <v>3.4.9</v>
      </c>
      <c r="H44" s="113" t="str">
        <f>IF(LEN(VLOOKUP($A44,Questions!$B:$AA,25,FALSE))=0,"",VLOOKUP($A44,Questions!$B:$AA,25,FALSE))</f>
        <v>CM-11</v>
      </c>
      <c r="I44" s="113" t="str">
        <f>IF(LEN(VLOOKUP($A44,Questions!$B:$AA,26,FALSE))=0,"",VLOOKUP($A44,Questions!$B:$AA,26,FALSE))</f>
        <v>4: Asset Classification, 8: Comprehensive Application, 15: Baseline Control Set</v>
      </c>
      <c r="J44" s="184"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3" t="str">
        <f>IF(LEN(VLOOKUP($A45,Questions!$B:$AA,20,FALSE))=0,"",VLOOKUP($A45,Questions!$B:$AA,20,FALSE))</f>
        <v>CSC 12</v>
      </c>
      <c r="D45" s="113" t="str">
        <f>IF(LEN(VLOOKUP($A45,Questions!$B:$AA,21,FALSE))=0,"",VLOOKUP($A45,Questions!$B:$AA,21,FALSE))</f>
        <v/>
      </c>
      <c r="E45" s="113">
        <f>IF(LEN(VLOOKUP($A45,Questions!$B:$AA,22,FALSE))=0,"",VLOOKUP($A45,Questions!$B:$AA,22,FALSE))</f>
        <v>6.2</v>
      </c>
      <c r="F45" s="113" t="str">
        <f>IF(LEN(VLOOKUP($A45,Questions!$B:$AA,23,FALSE))=0,"",VLOOKUP($A45,Questions!$B:$AA,23,FALSE))</f>
        <v>PR.PT-3</v>
      </c>
      <c r="G45" s="113" t="str">
        <f>IF(LEN(VLOOKUP($A45,Questions!$B:$AA,24,FALSE))=0,"",VLOOKUP($A45,Questions!$B:$AA,24,FALSE))</f>
        <v>3.1.12, 3.1.13, 3.1.14, 3.1.15, 3.1.8, 3.1.20, 3.7.5, 3.8.2, 3.13.7</v>
      </c>
      <c r="H45" s="113" t="str">
        <f>IF(LEN(VLOOKUP($A45,Questions!$B:$AA,25,FALSE))=0,"",VLOOKUP($A45,Questions!$B:$AA,25,FALSE))</f>
        <v>AC-3, CM-7; NIST SP 800-46</v>
      </c>
      <c r="I45" s="113" t="str">
        <f>IF(LEN(VLOOKUP($A45,Questions!$B:$AA,26,FALSE))=0,"",VLOOKUP($A45,Questions!$B:$AA,26,FALSE))</f>
        <v>8: Comprehensive Application, 15: Baseline Control Set</v>
      </c>
      <c r="J45" s="184"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3" t="str">
        <f>IF(LEN(VLOOKUP($A46,Questions!$B:$AA,20,FALSE))=0,"",VLOOKUP($A46,Questions!$B:$AA,20,FALSE))</f>
        <v>CSC 2</v>
      </c>
      <c r="D46" s="113" t="str">
        <f>IF(LEN(VLOOKUP($A46,Questions!$B:$AA,21,FALSE))=0,"",VLOOKUP($A46,Questions!$B:$AA,21,FALSE))</f>
        <v/>
      </c>
      <c r="E46" s="113" t="str">
        <f>IF(LEN(VLOOKUP($A46,Questions!$B:$AA,22,FALSE))=0,"",VLOOKUP($A46,Questions!$B:$AA,22,FALSE))</f>
        <v>12.1.1</v>
      </c>
      <c r="F46" s="113" t="str">
        <f>IF(LEN(VLOOKUP($A46,Questions!$B:$AA,23,FALSE))=0,"",VLOOKUP($A46,Questions!$B:$AA,23,FALSE))</f>
        <v>ID.AM-1, ID.AM-2, ID.AM-4</v>
      </c>
      <c r="G46" s="113" t="str">
        <f>IF(LEN(VLOOKUP($A46,Questions!$B:$AA,24,FALSE))=0,"",VLOOKUP($A46,Questions!$B:$AA,24,FALSE))</f>
        <v/>
      </c>
      <c r="H46" s="113" t="str">
        <f>IF(LEN(VLOOKUP($A46,Questions!$B:$AA,25,FALSE))=0,"",VLOOKUP($A46,Questions!$B:$AA,25,FALSE))</f>
        <v>CA-9, SC-4</v>
      </c>
      <c r="I46" s="113" t="str">
        <f>IF(LEN(VLOOKUP($A46,Questions!$B:$AA,26,FALSE))=0,"",VLOOKUP($A46,Questions!$B:$AA,26,FALSE))</f>
        <v>15: Baseline Control Set</v>
      </c>
      <c r="J46" s="184"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3" t="str">
        <f>IF(LEN(VLOOKUP($A47,Questions!$B:$AA,20,FALSE))=0,"",VLOOKUP($A47,Questions!$B:$AA,20,FALSE))</f>
        <v>CSC 16</v>
      </c>
      <c r="D47" s="113" t="str">
        <f>IF(LEN(VLOOKUP($A47,Questions!$B:$AA,21,FALSE))=0,"",VLOOKUP($A47,Questions!$B:$AA,21,FALSE))</f>
        <v/>
      </c>
      <c r="E47" s="113" t="str">
        <f>IF(LEN(VLOOKUP($A47,Questions!$B:$AA,22,FALSE))=0,"",VLOOKUP($A47,Questions!$B:$AA,22,FALSE))</f>
        <v>14.2.5</v>
      </c>
      <c r="F47" s="113" t="str">
        <f>IF(LEN(VLOOKUP($A47,Questions!$B:$AA,23,FALSE))=0,"",VLOOKUP($A47,Questions!$B:$AA,23,FALSE))</f>
        <v>PR.DS-6</v>
      </c>
      <c r="G47" s="113" t="str">
        <f>IF(LEN(VLOOKUP($A47,Questions!$B:$AA,24,FALSE))=0,"",VLOOKUP($A47,Questions!$B:$AA,24,FALSE))</f>
        <v/>
      </c>
      <c r="H47" s="113" t="str">
        <f>IF(LEN(VLOOKUP($A47,Questions!$B:$AA,25,FALSE))=0,"",VLOOKUP($A47,Questions!$B:$AA,25,FALSE))</f>
        <v/>
      </c>
      <c r="I47" s="113" t="str">
        <f>IF(LEN(VLOOKUP($A47,Questions!$B:$AA,26,FALSE))=0,"",VLOOKUP($A47,Questions!$B:$AA,26,FALSE))</f>
        <v>15: Baseline Control Set</v>
      </c>
      <c r="J47" s="184">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3" t="str">
        <f>IF(LEN(VLOOKUP($A48,Questions!$B:$AA,20,FALSE))=0,"",VLOOKUP($A48,Questions!$B:$AA,20,FALSE))</f>
        <v>CSC 12</v>
      </c>
      <c r="D48" s="113" t="str">
        <f>IF(LEN(VLOOKUP($A48,Questions!$B:$AA,21,FALSE))=0,"",VLOOKUP($A48,Questions!$B:$AA,21,FALSE))</f>
        <v/>
      </c>
      <c r="E48" s="113" t="str">
        <f>IF(LEN(VLOOKUP($A48,Questions!$B:$AA,22,FALSE))=0,"",VLOOKUP($A48,Questions!$B:$AA,22,FALSE))</f>
        <v>14.2.5</v>
      </c>
      <c r="F48" s="113" t="str">
        <f>IF(LEN(VLOOKUP($A48,Questions!$B:$AA,23,FALSE))=0,"",VLOOKUP($A48,Questions!$B:$AA,23,FALSE))</f>
        <v/>
      </c>
      <c r="G48" s="113" t="str">
        <f>IF(LEN(VLOOKUP($A48,Questions!$B:$AA,24,FALSE))=0,"",VLOOKUP($A48,Questions!$B:$AA,24,FALSE))</f>
        <v/>
      </c>
      <c r="H48" s="113" t="str">
        <f>IF(LEN(VLOOKUP($A48,Questions!$B:$AA,25,FALSE))=0,"",VLOOKUP($A48,Questions!$B:$AA,25,FALSE))</f>
        <v>RA-2</v>
      </c>
      <c r="I48" s="113" t="str">
        <f>IF(LEN(VLOOKUP($A48,Questions!$B:$AA,26,FALSE))=0,"",VLOOKUP($A48,Questions!$B:$AA,26,FALSE))</f>
        <v>8: Comprehensive Application</v>
      </c>
      <c r="J48" s="18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1" t="s">
        <v>104</v>
      </c>
      <c r="B49" s="218"/>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210</v>
      </c>
      <c r="J49" s="187"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3" t="str">
        <f>IF(LEN(VLOOKUP($A50,Questions!$B:$AA,20,FALSE))=0,"",VLOOKUP($A50,Questions!$B:$AA,20,FALSE))</f>
        <v>CSC 16</v>
      </c>
      <c r="D50" s="113" t="str">
        <f>IF(LEN(VLOOKUP($A50,Questions!$B:$AA,21,FALSE))=0,"",VLOOKUP($A50,Questions!$B:$AA,21,FALSE))</f>
        <v/>
      </c>
      <c r="E50" s="113" t="str">
        <f>IF(LEN(VLOOKUP($A50,Questions!$B:$AA,22,FALSE))=0,"",VLOOKUP($A50,Questions!$B:$AA,22,FALSE))</f>
        <v>9.2.3, 9.3.1, 9.4.3</v>
      </c>
      <c r="F50" s="113" t="str">
        <f>IF(LEN(VLOOKUP($A50,Questions!$B:$AA,23,FALSE))=0,"",VLOOKUP($A50,Questions!$B:$AA,23,FALSE))</f>
        <v>PR.AC-1</v>
      </c>
      <c r="G50" s="113" t="str">
        <f>IF(LEN(VLOOKUP($A50,Questions!$B:$AA,24,FALSE))=0,"",VLOOKUP($A50,Questions!$B:$AA,24,FALSE))</f>
        <v>3.5.7</v>
      </c>
      <c r="H50" s="113" t="str">
        <f>IF(LEN(VLOOKUP($A50,Questions!$B:$AA,25,FALSE))=0,"",VLOOKUP($A50,Questions!$B:$AA,25,FALSE))</f>
        <v>IA-5(1)</v>
      </c>
      <c r="I50" s="113" t="str">
        <f>IF(LEN(VLOOKUP($A50,Questions!$B:$AA,26,FALSE))=0,"",VLOOKUP($A50,Questions!$B:$AA,26,FALSE))</f>
        <v>15: Baseline Control Set</v>
      </c>
      <c r="J50" s="184"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6" t="s">
        <v>106</v>
      </c>
      <c r="B51" s="16" t="str">
        <f>VLOOKUP(A51,Questions!B$3:C$95,2,FALSE)</f>
        <v>Does your organization participate in InCommon or another eduGAIN affiliated trust federation?</v>
      </c>
      <c r="C51" s="113" t="str">
        <f>IF(LEN(VLOOKUP($A51,Questions!$B:$AA,20,FALSE))=0,"",VLOOKUP($A51,Questions!$B:$AA,20,FALSE))</f>
        <v>CSC 16</v>
      </c>
      <c r="D51" s="113" t="str">
        <f>IF(LEN(VLOOKUP($A51,Questions!$B:$AA,21,FALSE))=0,"",VLOOKUP($A51,Questions!$B:$AA,21,FALSE))</f>
        <v/>
      </c>
      <c r="E51" s="113" t="str">
        <f>IF(LEN(VLOOKUP($A51,Questions!$B:$AA,22,FALSE))=0,"",VLOOKUP($A51,Questions!$B:$AA,22,FALSE))</f>
        <v>9.1.1, 9.2.3, 9.3.1, 9.4.3</v>
      </c>
      <c r="F51" s="113" t="str">
        <f>IF(LEN(VLOOKUP($A51,Questions!$B:$AA,23,FALSE))=0,"",VLOOKUP($A51,Questions!$B:$AA,23,FALSE))</f>
        <v>PR.AC-1</v>
      </c>
      <c r="G51" s="113" t="str">
        <f>IF(LEN(VLOOKUP($A51,Questions!$B:$AA,24,FALSE))=0,"",VLOOKUP($A51,Questions!$B:$AA,24,FALSE))</f>
        <v>3.5.1</v>
      </c>
      <c r="H51" s="113" t="str">
        <f>IF(LEN(VLOOKUP($A51,Questions!$B:$AA,25,FALSE))=0,"",VLOOKUP($A51,Questions!$B:$AA,25,FALSE))</f>
        <v>IA-2, IA-5</v>
      </c>
      <c r="I51" s="113" t="str">
        <f>IF(LEN(VLOOKUP($A51,Questions!$B:$AA,26,FALSE))=0,"",VLOOKUP($A51,Questions!$B:$AA,26,FALSE))</f>
        <v>14: External Resources, 15: Baseline Control Set</v>
      </c>
      <c r="J51" s="184"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3" t="str">
        <f>IF(LEN(VLOOKUP($A52,Questions!$B:$AA,20,FALSE))=0,"",VLOOKUP($A52,Questions!$B:$AA,20,FALSE))</f>
        <v>CSC 16</v>
      </c>
      <c r="D52" s="113" t="str">
        <f>IF(LEN(VLOOKUP($A52,Questions!$B:$AA,21,FALSE))=0,"",VLOOKUP($A52,Questions!$B:$AA,21,FALSE))</f>
        <v/>
      </c>
      <c r="E52" s="113" t="str">
        <f>IF(LEN(VLOOKUP($A52,Questions!$B:$AA,22,FALSE))=0,"",VLOOKUP($A52,Questions!$B:$AA,22,FALSE))</f>
        <v>9.4.3</v>
      </c>
      <c r="F52" s="113" t="str">
        <f>IF(LEN(VLOOKUP($A52,Questions!$B:$AA,23,FALSE))=0,"",VLOOKUP($A52,Questions!$B:$AA,23,FALSE))</f>
        <v>PR.AC-1, PR.AC-4</v>
      </c>
      <c r="G52" s="113" t="str">
        <f>IF(LEN(VLOOKUP($A52,Questions!$B:$AA,24,FALSE))=0,"",VLOOKUP($A52,Questions!$B:$AA,24,FALSE))</f>
        <v/>
      </c>
      <c r="H52" s="113" t="str">
        <f>IF(LEN(VLOOKUP($A52,Questions!$B:$AA,25,FALSE))=0,"",VLOOKUP($A52,Questions!$B:$AA,25,FALSE))</f>
        <v/>
      </c>
      <c r="I52" s="113" t="str">
        <f>IF(LEN(VLOOKUP($A52,Questions!$B:$AA,26,FALSE))=0,"",VLOOKUP($A52,Questions!$B:$AA,26,FALSE))</f>
        <v>14: External Resources, 15: Baseline Control Set</v>
      </c>
      <c r="J52" s="184"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3" t="str">
        <f>IF(LEN(VLOOKUP($A53,Questions!$B:$AA,20,FALSE))=0,"",VLOOKUP($A53,Questions!$B:$AA,20,FALSE))</f>
        <v>CSC 16</v>
      </c>
      <c r="D53" s="113" t="str">
        <f>IF(LEN(VLOOKUP($A53,Questions!$B:$AA,21,FALSE))=0,"",VLOOKUP($A53,Questions!$B:$AA,21,FALSE))</f>
        <v/>
      </c>
      <c r="E53" s="113" t="str">
        <f>IF(LEN(VLOOKUP($A53,Questions!$B:$AA,22,FALSE))=0,"",VLOOKUP($A53,Questions!$B:$AA,22,FALSE))</f>
        <v>9.4.3</v>
      </c>
      <c r="F53" s="113" t="str">
        <f>IF(LEN(VLOOKUP($A53,Questions!$B:$AA,23,FALSE))=0,"",VLOOKUP($A53,Questions!$B:$AA,23,FALSE))</f>
        <v>PR.AC-1, PR.AC-4</v>
      </c>
      <c r="G53" s="113" t="str">
        <f>IF(LEN(VLOOKUP($A53,Questions!$B:$AA,24,FALSE))=0,"",VLOOKUP($A53,Questions!$B:$AA,24,FALSE))</f>
        <v/>
      </c>
      <c r="H53" s="113" t="str">
        <f>IF(LEN(VLOOKUP($A53,Questions!$B:$AA,25,FALSE))=0,"",VLOOKUP($A53,Questions!$B:$AA,25,FALSE))</f>
        <v/>
      </c>
      <c r="I53" s="113" t="str">
        <f>IF(LEN(VLOOKUP($A53,Questions!$B:$AA,26,FALSE))=0,"",VLOOKUP($A53,Questions!$B:$AA,26,FALSE))</f>
        <v>15: Baseline Control Set</v>
      </c>
      <c r="J53" s="184"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3" t="str">
        <f>IF(LEN(VLOOKUP($A54,Questions!$B:$AA,20,FALSE))=0,"",VLOOKUP($A54,Questions!$B:$AA,20,FALSE))</f>
        <v>CSC 6</v>
      </c>
      <c r="D54" s="113" t="str">
        <f>IF(LEN(VLOOKUP($A54,Questions!$B:$AA,21,FALSE))=0,"",VLOOKUP($A54,Questions!$B:$AA,21,FALSE))</f>
        <v/>
      </c>
      <c r="E54" s="113">
        <f>IF(LEN(VLOOKUP($A54,Questions!$B:$AA,22,FALSE))=0,"",VLOOKUP($A54,Questions!$B:$AA,22,FALSE))</f>
        <v>12.4</v>
      </c>
      <c r="F54" s="113" t="str">
        <f>IF(LEN(VLOOKUP($A54,Questions!$B:$AA,23,FALSE))=0,"",VLOOKUP($A54,Questions!$B:$AA,23,FALSE))</f>
        <v>PR.PT-1</v>
      </c>
      <c r="G54" s="113" t="str">
        <f>IF(LEN(VLOOKUP($A54,Questions!$B:$AA,24,FALSE))=0,"",VLOOKUP($A54,Questions!$B:$AA,24,FALSE))</f>
        <v>3.1.7, 3.3.2, 3.3.3, 3.3.4, 3.3.5, 3.4.3, 3.7.1, 3.7.6, 3.10.4, 3.10.5</v>
      </c>
      <c r="H54" s="113" t="str">
        <f>IF(LEN(VLOOKUP($A54,Questions!$B:$AA,25,FALSE))=0,"",VLOOKUP($A54,Questions!$B:$AA,25,FALSE))</f>
        <v>AU-2(3), AU-6, AU-12, AC-6(9), CM-3, MA-2, MA-5, PE-3</v>
      </c>
      <c r="I54" s="113" t="str">
        <f>IF(LEN(VLOOKUP($A54,Questions!$B:$AA,26,FALSE))=0,"",VLOOKUP($A54,Questions!$B:$AA,26,FALSE))</f>
        <v>15: Baseline Control Set</v>
      </c>
      <c r="J54" s="18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1" t="s">
        <v>114</v>
      </c>
      <c r="B55" s="218"/>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210</v>
      </c>
      <c r="J55" s="187"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3" t="str">
        <f>IF(LEN(VLOOKUP($A56,Questions!$B:$AA,20,FALSE))=0,"",VLOOKUP($A56,Questions!$B:$AA,20,FALSE))</f>
        <v/>
      </c>
      <c r="D56" s="113" t="str">
        <f>IF(LEN(VLOOKUP($A56,Questions!$B:$AA,21,FALSE))=0,"",VLOOKUP($A56,Questions!$B:$AA,21,FALSE))</f>
        <v/>
      </c>
      <c r="E56" s="113" t="str">
        <f>IF(LEN(VLOOKUP($A56,Questions!$B:$AA,22,FALSE))=0,"",VLOOKUP($A56,Questions!$B:$AA,22,FALSE))</f>
        <v/>
      </c>
      <c r="F56" s="113" t="str">
        <f>IF(LEN(VLOOKUP($A56,Questions!$B:$AA,23,FALSE))=0,"",VLOOKUP($A56,Questions!$B:$AA,23,FALSE))</f>
        <v/>
      </c>
      <c r="G56" s="113" t="str">
        <f>IF(LEN(VLOOKUP($A56,Questions!$B:$AA,24,FALSE))=0,"",VLOOKUP($A56,Questions!$B:$AA,24,FALSE))</f>
        <v>3.4.1</v>
      </c>
      <c r="H56" s="113" t="str">
        <f>IF(LEN(VLOOKUP($A56,Questions!$B:$AA,25,FALSE))=0,"",VLOOKUP($A56,Questions!$B:$AA,25,FALSE))</f>
        <v/>
      </c>
      <c r="I56" s="113" t="str">
        <f>IF(LEN(VLOOKUP($A56,Questions!$B:$AA,26,FALSE))=0,"",VLOOKUP($A56,Questions!$B:$AA,26,FALSE))</f>
        <v>8: Comprehensive Application</v>
      </c>
      <c r="J56" s="18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3" t="str">
        <f>IF(LEN(VLOOKUP($A57,Questions!$B:$AA,20,FALSE))=0,"",VLOOKUP($A57,Questions!$B:$AA,20,FALSE))</f>
        <v/>
      </c>
      <c r="D57" s="113" t="str">
        <f>IF(LEN(VLOOKUP($A57,Questions!$B:$AA,21,FALSE))=0,"",VLOOKUP($A57,Questions!$B:$AA,21,FALSE))</f>
        <v/>
      </c>
      <c r="E57" s="113" t="str">
        <f>IF(LEN(VLOOKUP($A57,Questions!$B:$AA,22,FALSE))=0,"",VLOOKUP($A57,Questions!$B:$AA,22,FALSE))</f>
        <v/>
      </c>
      <c r="F57" s="113" t="str">
        <f>IF(LEN(VLOOKUP($A57,Questions!$B:$AA,23,FALSE))=0,"",VLOOKUP($A57,Questions!$B:$AA,23,FALSE))</f>
        <v/>
      </c>
      <c r="G57" s="113" t="str">
        <f>IF(LEN(VLOOKUP($A57,Questions!$B:$AA,24,FALSE))=0,"",VLOOKUP($A57,Questions!$B:$AA,24,FALSE))</f>
        <v>3.4.4</v>
      </c>
      <c r="H57" s="113" t="str">
        <f>IF(LEN(VLOOKUP($A57,Questions!$B:$AA,25,FALSE))=0,"",VLOOKUP($A57,Questions!$B:$AA,25,FALSE))</f>
        <v/>
      </c>
      <c r="I57" s="113" t="str">
        <f>IF(LEN(VLOOKUP($A57,Questions!$B:$AA,26,FALSE))=0,"",VLOOKUP($A57,Questions!$B:$AA,26,FALSE))</f>
        <v>2: Stakeholders and Obligations, 9: Policy</v>
      </c>
      <c r="J57" s="18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3" t="str">
        <f>IF(LEN(VLOOKUP($A58,Questions!$B:$AA,20,FALSE))=0,"",VLOOKUP($A58,Questions!$B:$AA,20,FALSE))</f>
        <v/>
      </c>
      <c r="D58" s="113" t="str">
        <f>IF(LEN(VLOOKUP($A58,Questions!$B:$AA,21,FALSE))=0,"",VLOOKUP($A58,Questions!$B:$AA,21,FALSE))</f>
        <v/>
      </c>
      <c r="E58" s="113" t="str">
        <f>IF(LEN(VLOOKUP($A58,Questions!$B:$AA,22,FALSE))=0,"",VLOOKUP($A58,Questions!$B:$AA,22,FALSE))</f>
        <v/>
      </c>
      <c r="F58" s="113" t="str">
        <f>IF(LEN(VLOOKUP($A58,Questions!$B:$AA,23,FALSE))=0,"",VLOOKUP($A58,Questions!$B:$AA,23,FALSE))</f>
        <v/>
      </c>
      <c r="G58" s="113" t="str">
        <f>IF(LEN(VLOOKUP($A58,Questions!$B:$AA,24,FALSE))=0,"",VLOOKUP($A58,Questions!$B:$AA,24,FALSE))</f>
        <v>3.11.2</v>
      </c>
      <c r="H58" s="113" t="str">
        <f>IF(LEN(VLOOKUP($A58,Questions!$B:$AA,25,FALSE))=0,"",VLOOKUP($A58,Questions!$B:$AA,25,FALSE))</f>
        <v/>
      </c>
      <c r="I58" s="113" t="str">
        <f>IF(LEN(VLOOKUP($A58,Questions!$B:$AA,26,FALSE))=0,"",VLOOKUP($A58,Questions!$B:$AA,26,FALSE))</f>
        <v>15: Baseline Control Set</v>
      </c>
      <c r="J58" s="18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3" t="str">
        <f>IF(LEN(VLOOKUP($A59,Questions!$B:$AA,20,FALSE))=0,"",VLOOKUP($A59,Questions!$B:$AA,20,FALSE))</f>
        <v/>
      </c>
      <c r="D59" s="113" t="str">
        <f>IF(LEN(VLOOKUP($A59,Questions!$B:$AA,21,FALSE))=0,"",VLOOKUP($A59,Questions!$B:$AA,21,FALSE))</f>
        <v/>
      </c>
      <c r="E59" s="113" t="str">
        <f>IF(LEN(VLOOKUP($A59,Questions!$B:$AA,22,FALSE))=0,"",VLOOKUP($A59,Questions!$B:$AA,22,FALSE))</f>
        <v/>
      </c>
      <c r="F59" s="113" t="str">
        <f>IF(LEN(VLOOKUP($A59,Questions!$B:$AA,23,FALSE))=0,"",VLOOKUP($A59,Questions!$B:$AA,23,FALSE))</f>
        <v/>
      </c>
      <c r="G59" s="113" t="str">
        <f>IF(LEN(VLOOKUP($A59,Questions!$B:$AA,24,FALSE))=0,"",VLOOKUP($A59,Questions!$B:$AA,24,FALSE))</f>
        <v/>
      </c>
      <c r="H59" s="113" t="str">
        <f>IF(LEN(VLOOKUP($A59,Questions!$B:$AA,25,FALSE))=0,"",VLOOKUP($A59,Questions!$B:$AA,25,FALSE))</f>
        <v/>
      </c>
      <c r="I59" s="113" t="str">
        <f>IF(LEN(VLOOKUP($A59,Questions!$B:$AA,26,FALSE))=0,"",VLOOKUP($A59,Questions!$B:$AA,26,FALSE))</f>
        <v>10: Evaluation and Refinement</v>
      </c>
      <c r="J59" s="18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3" t="str">
        <f>IF(LEN(VLOOKUP($A60,Questions!$B:$AA,20,FALSE))=0,"",VLOOKUP($A60,Questions!$B:$AA,20,FALSE))</f>
        <v/>
      </c>
      <c r="D60" s="113" t="str">
        <f>IF(LEN(VLOOKUP($A60,Questions!$B:$AA,21,FALSE))=0,"",VLOOKUP($A60,Questions!$B:$AA,21,FALSE))</f>
        <v/>
      </c>
      <c r="E60" s="113" t="str">
        <f>IF(LEN(VLOOKUP($A60,Questions!$B:$AA,22,FALSE))=0,"",VLOOKUP($A60,Questions!$B:$AA,22,FALSE))</f>
        <v/>
      </c>
      <c r="F60" s="113" t="str">
        <f>IF(LEN(VLOOKUP($A60,Questions!$B:$AA,23,FALSE))=0,"",VLOOKUP($A60,Questions!$B:$AA,23,FALSE))</f>
        <v/>
      </c>
      <c r="G60" s="113" t="str">
        <f>IF(LEN(VLOOKUP($A60,Questions!$B:$AA,24,FALSE))=0,"",VLOOKUP($A60,Questions!$B:$AA,24,FALSE))</f>
        <v>3.14.1</v>
      </c>
      <c r="H60" s="113" t="str">
        <f>IF(LEN(VLOOKUP($A60,Questions!$B:$AA,25,FALSE))=0,"",VLOOKUP($A60,Questions!$B:$AA,25,FALSE))</f>
        <v/>
      </c>
      <c r="I60" s="113" t="str">
        <f>IF(LEN(VLOOKUP($A60,Questions!$B:$AA,26,FALSE))=0,"",VLOOKUP($A60,Questions!$B:$AA,26,FALSE))</f>
        <v>6: Risk Acceptance, 9: Policy</v>
      </c>
      <c r="J60" s="18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1" t="s">
        <v>120</v>
      </c>
      <c r="B61" s="218"/>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210</v>
      </c>
      <c r="J61" s="187" t="s">
        <v>833</v>
      </c>
      <c r="K61" s="6"/>
      <c r="L61" s="6"/>
      <c r="M61" s="6"/>
      <c r="N61" s="6"/>
      <c r="O61" s="6"/>
      <c r="P61" s="6"/>
      <c r="Q61" s="6"/>
      <c r="R61" s="6"/>
      <c r="S61" s="6"/>
      <c r="T61" s="6"/>
      <c r="U61" s="6"/>
      <c r="V61" s="6"/>
      <c r="W61" s="6"/>
      <c r="X61" s="6"/>
      <c r="Y61" s="6"/>
      <c r="Z61" s="6"/>
    </row>
    <row r="62" spans="1:26" ht="48" customHeight="1" x14ac:dyDescent="0.15">
      <c r="A62" s="30"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3" t="str">
        <f>IF(LEN(VLOOKUP($A62,Questions!$B:$AA,20,FALSE))=0,"",VLOOKUP($A62,Questions!$B:$AA,20,FALSE))</f>
        <v>CSC 12</v>
      </c>
      <c r="D62" s="113" t="str">
        <f>IF(LEN(VLOOKUP($A62,Questions!$B:$AA,21,FALSE))=0,"",VLOOKUP($A62,Questions!$B:$AA,21,FALSE))</f>
        <v/>
      </c>
      <c r="E62" s="113" t="str">
        <f>IF(LEN(VLOOKUP($A62,Questions!$B:$AA,22,FALSE))=0,"",VLOOKUP($A62,Questions!$B:$AA,22,FALSE))</f>
        <v/>
      </c>
      <c r="F62" s="113" t="str">
        <f>IF(LEN(VLOOKUP($A62,Questions!$B:$AA,23,FALSE))=0,"",VLOOKUP($A62,Questions!$B:$AA,23,FALSE))</f>
        <v>PR.AC-2, PR.IP-5</v>
      </c>
      <c r="G62" s="113" t="str">
        <f>IF(LEN(VLOOKUP($A62,Questions!$B:$AA,24,FALSE))=0,"",VLOOKUP($A62,Questions!$B:$AA,24,FALSE))</f>
        <v>3.1.3, 3.8.1</v>
      </c>
      <c r="H62" s="113" t="str">
        <f>IF(LEN(VLOOKUP($A62,Questions!$B:$AA,25,FALSE))=0,"",VLOOKUP($A62,Questions!$B:$AA,25,FALSE))</f>
        <v>AC-4, MP-2, MP-4</v>
      </c>
      <c r="I62" s="113" t="str">
        <f>IF(LEN(VLOOKUP($A62,Questions!$B:$AA,26,FALSE))=0,"",VLOOKUP($A62,Questions!$B:$AA,26,FALSE))</f>
        <v>15: Baseline Control Set</v>
      </c>
      <c r="J62" s="184"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3" t="str">
        <f>IF(LEN(VLOOKUP($A63,Questions!$B:$AA,20,FALSE))=0,"",VLOOKUP($A63,Questions!$B:$AA,20,FALSE))</f>
        <v>CSC 13</v>
      </c>
      <c r="D63" s="113" t="str">
        <f>IF(LEN(VLOOKUP($A63,Questions!$B:$AA,21,FALSE))=0,"",VLOOKUP($A63,Questions!$B:$AA,21,FALSE))</f>
        <v/>
      </c>
      <c r="E63" s="113" t="str">
        <f>IF(LEN(VLOOKUP($A63,Questions!$B:$AA,22,FALSE))=0,"",VLOOKUP($A63,Questions!$B:$AA,22,FALSE))</f>
        <v>8.2.3, 10.1.1</v>
      </c>
      <c r="F63" s="113" t="str">
        <f>IF(LEN(VLOOKUP($A63,Questions!$B:$AA,23,FALSE))=0,"",VLOOKUP($A63,Questions!$B:$AA,23,FALSE))</f>
        <v>PR.DS-1, PR.DS-2</v>
      </c>
      <c r="G63" s="113" t="str">
        <f>IF(LEN(VLOOKUP($A63,Questions!$B:$AA,24,FALSE))=0,"",VLOOKUP($A63,Questions!$B:$AA,24,FALSE))</f>
        <v>3.1.19, 3.8.1</v>
      </c>
      <c r="H63" s="113" t="str">
        <f>IF(LEN(VLOOKUP($A63,Questions!$B:$AA,25,FALSE))=0,"",VLOOKUP($A63,Questions!$B:$AA,25,FALSE))</f>
        <v>MP-2, AC-19(5)</v>
      </c>
      <c r="I63" s="113" t="str">
        <f>IF(LEN(VLOOKUP($A63,Questions!$B:$AA,26,FALSE))=0,"",VLOOKUP($A63,Questions!$B:$AA,26,FALSE))</f>
        <v>2: Stakeholders &amp; Obligations, 15: Baseline Control Set</v>
      </c>
      <c r="J63" s="184"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3" t="str">
        <f>IF(LEN(VLOOKUP($A64,Questions!$B:$AA,20,FALSE))=0,"",VLOOKUP($A64,Questions!$B:$AA,20,FALSE))</f>
        <v>CSC 13</v>
      </c>
      <c r="D64" s="113" t="str">
        <f>IF(LEN(VLOOKUP($A64,Questions!$B:$AA,21,FALSE))=0,"",VLOOKUP($A64,Questions!$B:$AA,21,FALSE))</f>
        <v/>
      </c>
      <c r="E64" s="113" t="str">
        <f>IF(LEN(VLOOKUP($A64,Questions!$B:$AA,22,FALSE))=0,"",VLOOKUP($A64,Questions!$B:$AA,22,FALSE))</f>
        <v>8.2.3, 10.1.1</v>
      </c>
      <c r="F64" s="113" t="str">
        <f>IF(LEN(VLOOKUP($A64,Questions!$B:$AA,23,FALSE))=0,"",VLOOKUP($A64,Questions!$B:$AA,23,FALSE))</f>
        <v>PR.DS-1</v>
      </c>
      <c r="G64" s="113" t="str">
        <f>IF(LEN(VLOOKUP($A64,Questions!$B:$AA,24,FALSE))=0,"",VLOOKUP($A64,Questions!$B:$AA,24,FALSE))</f>
        <v>3.1.19, 3.8.1</v>
      </c>
      <c r="H64" s="113" t="str">
        <f>IF(LEN(VLOOKUP($A64,Questions!$B:$AA,25,FALSE))=0,"",VLOOKUP($A64,Questions!$B:$AA,25,FALSE))</f>
        <v>MP-2, AC-19(5)</v>
      </c>
      <c r="I64" s="113" t="str">
        <f>IF(LEN(VLOOKUP($A64,Questions!$B:$AA,26,FALSE))=0,"",VLOOKUP($A64,Questions!$B:$AA,26,FALSE))</f>
        <v>2: Stakeholders &amp; Obligations, 15: Baseline Control Set</v>
      </c>
      <c r="J64" s="184"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6" t="s">
        <v>124</v>
      </c>
      <c r="B65" s="16" t="str">
        <f>VLOOKUP(A65,Questions!B$3:C$95,2,FALSE)</f>
        <v>Are involatile backup copies made according to pre-defined schedules and securely stored and protected?</v>
      </c>
      <c r="C65" s="113" t="str">
        <f>IF(LEN(VLOOKUP($A65,Questions!$B:$AA,20,FALSE))=0,"",VLOOKUP($A65,Questions!$B:$AA,20,FALSE))</f>
        <v>CSC 13</v>
      </c>
      <c r="D65" s="113" t="str">
        <f>IF(LEN(VLOOKUP($A65,Questions!$B:$AA,21,FALSE))=0,"",VLOOKUP($A65,Questions!$B:$AA,21,FALSE))</f>
        <v/>
      </c>
      <c r="E65" s="113" t="str">
        <f>IF(LEN(VLOOKUP($A65,Questions!$B:$AA,22,FALSE))=0,"",VLOOKUP($A65,Questions!$B:$AA,22,FALSE))</f>
        <v>12.3.1</v>
      </c>
      <c r="F65" s="113" t="str">
        <f>IF(LEN(VLOOKUP($A65,Questions!$B:$AA,23,FALSE))=0,"",VLOOKUP($A65,Questions!$B:$AA,23,FALSE))</f>
        <v/>
      </c>
      <c r="G65" s="113" t="str">
        <f>IF(LEN(VLOOKUP($A65,Questions!$B:$AA,24,FALSE))=0,"",VLOOKUP($A65,Questions!$B:$AA,24,FALSE))</f>
        <v>3.8.9</v>
      </c>
      <c r="H65" s="113" t="str">
        <f>IF(LEN(VLOOKUP($A65,Questions!$B:$AA,25,FALSE))=0,"",VLOOKUP($A65,Questions!$B:$AA,25,FALSE))</f>
        <v>CP-9, MP-5</v>
      </c>
      <c r="I65" s="113" t="str">
        <f>IF(LEN(VLOOKUP($A65,Questions!$B:$AA,26,FALSE))=0,"",VLOOKUP($A65,Questions!$B:$AA,26,FALSE))</f>
        <v>15: Baseline Control Set</v>
      </c>
      <c r="J65" s="184"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3" t="str">
        <f>IF(LEN(VLOOKUP($A66,Questions!$B:$AA,20,FALSE))=0,"",VLOOKUP($A66,Questions!$B:$AA,20,FALSE))</f>
        <v>CSC 13</v>
      </c>
      <c r="D66" s="113" t="str">
        <f>IF(LEN(VLOOKUP($A66,Questions!$B:$AA,21,FALSE))=0,"",VLOOKUP($A66,Questions!$B:$AA,21,FALSE))</f>
        <v/>
      </c>
      <c r="E66" s="113" t="str">
        <f>IF(LEN(VLOOKUP($A66,Questions!$B:$AA,22,FALSE))=0,"",VLOOKUP($A66,Questions!$B:$AA,22,FALSE))</f>
        <v>8.3.1</v>
      </c>
      <c r="F66" s="113" t="str">
        <f>IF(LEN(VLOOKUP($A66,Questions!$B:$AA,23,FALSE))=0,"",VLOOKUP($A66,Questions!$B:$AA,23,FALSE))</f>
        <v>PR.DS-3</v>
      </c>
      <c r="G66" s="113" t="str">
        <f>IF(LEN(VLOOKUP($A66,Questions!$B:$AA,24,FALSE))=0,"",VLOOKUP($A66,Questions!$B:$AA,24,FALSE))</f>
        <v>3.7.1, 3.7.2, 3.8.3</v>
      </c>
      <c r="H66" s="113" t="str">
        <f>IF(LEN(VLOOKUP($A66,Questions!$B:$AA,25,FALSE))=0,"",VLOOKUP($A66,Questions!$B:$AA,25,FALSE))</f>
        <v>CP-9 MP-6, NIST SP 800-60, NIST SP 800-88, AC-2, AC-6, IA-4, PM-2, PM-10, SI-5, MA-2, MA-3, MP-6</v>
      </c>
      <c r="I66" s="113" t="str">
        <f>IF(LEN(VLOOKUP($A66,Questions!$B:$AA,26,FALSE))=0,"",VLOOKUP($A66,Questions!$B:$AA,26,FALSE))</f>
        <v>15: Baseline Control Set</v>
      </c>
      <c r="J66" s="184"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3" t="str">
        <f>IF(LEN(VLOOKUP($A67,Questions!$B:$AA,20,FALSE))=0,"",VLOOKUP($A67,Questions!$B:$AA,20,FALSE))</f>
        <v>CSC 13, CSC 14</v>
      </c>
      <c r="D67" s="113" t="str">
        <f>IF(LEN(VLOOKUP($A67,Questions!$B:$AA,21,FALSE))=0,"",VLOOKUP($A67,Questions!$B:$AA,21,FALSE))</f>
        <v/>
      </c>
      <c r="E67" s="113" t="str">
        <f>IF(LEN(VLOOKUP($A67,Questions!$B:$AA,22,FALSE))=0,"",VLOOKUP($A67,Questions!$B:$AA,22,FALSE))</f>
        <v>14.2.5</v>
      </c>
      <c r="F67" s="113" t="str">
        <f>IF(LEN(VLOOKUP($A67,Questions!$B:$AA,23,FALSE))=0,"",VLOOKUP($A67,Questions!$B:$AA,23,FALSE))</f>
        <v>PR.AC-4</v>
      </c>
      <c r="G67" s="113" t="str">
        <f>IF(LEN(VLOOKUP($A67,Questions!$B:$AA,24,FALSE))=0,"",VLOOKUP($A67,Questions!$B:$AA,24,FALSE))</f>
        <v/>
      </c>
      <c r="H67" s="113" t="str">
        <f>IF(LEN(VLOOKUP($A67,Questions!$B:$AA,25,FALSE))=0,"",VLOOKUP($A67,Questions!$B:$AA,25,FALSE))</f>
        <v/>
      </c>
      <c r="I67" s="113" t="str">
        <f>IF(LEN(VLOOKUP($A67,Questions!$B:$AA,26,FALSE))=0,"",VLOOKUP($A67,Questions!$B:$AA,26,FALSE))</f>
        <v>9: Policy</v>
      </c>
      <c r="J67" s="184">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3" t="str">
        <f>IF(LEN(VLOOKUP($A68,Questions!$B:$AA,20,FALSE))=0,"",VLOOKUP($A68,Questions!$B:$AA,20,FALSE))</f>
        <v/>
      </c>
      <c r="D68" s="113" t="str">
        <f>IF(LEN(VLOOKUP($A68,Questions!$B:$AA,21,FALSE))=0,"",VLOOKUP($A68,Questions!$B:$AA,21,FALSE))</f>
        <v/>
      </c>
      <c r="E68" s="113" t="str">
        <f>IF(LEN(VLOOKUP($A68,Questions!$B:$AA,22,FALSE))=0,"",VLOOKUP($A68,Questions!$B:$AA,22,FALSE))</f>
        <v/>
      </c>
      <c r="F68" s="113" t="str">
        <f>IF(LEN(VLOOKUP($A68,Questions!$B:$AA,23,FALSE))=0,"",VLOOKUP($A68,Questions!$B:$AA,23,FALSE))</f>
        <v/>
      </c>
      <c r="G68" s="113" t="str">
        <f>IF(LEN(VLOOKUP($A68,Questions!$B:$AA,24,FALSE))=0,"",VLOOKUP($A68,Questions!$B:$AA,24,FALSE))</f>
        <v/>
      </c>
      <c r="H68" s="113" t="str">
        <f>IF(LEN(VLOOKUP($A68,Questions!$B:$AA,25,FALSE))=0,"",VLOOKUP($A68,Questions!$B:$AA,25,FALSE))</f>
        <v/>
      </c>
      <c r="I68" s="113" t="str">
        <f>IF(LEN(VLOOKUP($A68,Questions!$B:$AA,26,FALSE))=0,"",VLOOKUP($A68,Questions!$B:$AA,26,FALSE))</f>
        <v>2: Stakeholders &amp; Obligations, 9: Policy</v>
      </c>
      <c r="J68" s="18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1" t="s">
        <v>128</v>
      </c>
      <c r="B69" s="218"/>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210</v>
      </c>
      <c r="J69" s="187"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3" t="str">
        <f>IF(LEN(VLOOKUP($A70,Questions!$B:$AA,20,FALSE))=0,"",VLOOKUP($A70,Questions!$B:$AA,20,FALSE))</f>
        <v>CSC 12</v>
      </c>
      <c r="D70" s="113" t="str">
        <f>IF(LEN(VLOOKUP($A70,Questions!$B:$AA,21,FALSE))=0,"",VLOOKUP($A70,Questions!$B:$AA,21,FALSE))</f>
        <v/>
      </c>
      <c r="E70" s="113" t="str">
        <f>IF(LEN(VLOOKUP($A70,Questions!$B:$AA,22,FALSE))=0,"",VLOOKUP($A70,Questions!$B:$AA,22,FALSE))</f>
        <v>11.2.1</v>
      </c>
      <c r="F70" s="113" t="str">
        <f>IF(LEN(VLOOKUP($A70,Questions!$B:$AA,23,FALSE))=0,"",VLOOKUP($A70,Questions!$B:$AA,23,FALSE))</f>
        <v/>
      </c>
      <c r="G70" s="113" t="str">
        <f>IF(LEN(VLOOKUP($A70,Questions!$B:$AA,24,FALSE))=0,"",VLOOKUP($A70,Questions!$B:$AA,24,FALSE))</f>
        <v/>
      </c>
      <c r="H70" s="113" t="str">
        <f>IF(LEN(VLOOKUP($A70,Questions!$B:$AA,25,FALSE))=0,"",VLOOKUP($A70,Questions!$B:$AA,25,FALSE))</f>
        <v/>
      </c>
      <c r="I70" s="113" t="str">
        <f>IF(LEN(VLOOKUP($A70,Questions!$B:$AA,26,FALSE))=0,"",VLOOKUP($A70,Questions!$B:$AA,26,FALSE))</f>
        <v>1: Mission Focus, 2: Stakeholders and Obligations</v>
      </c>
      <c r="J70" s="184">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3" t="str">
        <f>IF(LEN(VLOOKUP($A71,Questions!$B:$AA,20,FALSE))=0,"",VLOOKUP($A71,Questions!$B:$AA,20,FALSE))</f>
        <v>CSC 14</v>
      </c>
      <c r="D71" s="113" t="str">
        <f>IF(LEN(VLOOKUP($A71,Questions!$B:$AA,21,FALSE))=0,"",VLOOKUP($A71,Questions!$B:$AA,21,FALSE))</f>
        <v/>
      </c>
      <c r="E71" s="113" t="str">
        <f>IF(LEN(VLOOKUP($A71,Questions!$B:$AA,22,FALSE))=0,"",VLOOKUP($A71,Questions!$B:$AA,22,FALSE))</f>
        <v>11.1.1</v>
      </c>
      <c r="F71" s="113" t="str">
        <f>IF(LEN(VLOOKUP($A71,Questions!$B:$AA,23,FALSE))=0,"",VLOOKUP($A71,Questions!$B:$AA,23,FALSE))</f>
        <v>PR.AC-2, PR.IP-5</v>
      </c>
      <c r="G71" s="113" t="str">
        <f>IF(LEN(VLOOKUP($A71,Questions!$B:$AA,24,FALSE))=0,"",VLOOKUP($A71,Questions!$B:$AA,24,FALSE))</f>
        <v/>
      </c>
      <c r="H71" s="113" t="str">
        <f>IF(LEN(VLOOKUP($A71,Questions!$B:$AA,25,FALSE))=0,"",VLOOKUP($A71,Questions!$B:$AA,25,FALSE))</f>
        <v/>
      </c>
      <c r="I71" s="113" t="str">
        <f>IF(LEN(VLOOKUP($A71,Questions!$B:$AA,26,FALSE))=0,"",VLOOKUP($A71,Questions!$B:$AA,26,FALSE))</f>
        <v>2: Stakeholders and Obligations</v>
      </c>
      <c r="J71" s="184"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3" t="str">
        <f>IF(LEN(VLOOKUP($A72,Questions!$B:$AA,20,FALSE))=0,"",VLOOKUP($A72,Questions!$B:$AA,20,FALSE))</f>
        <v>CSC 13</v>
      </c>
      <c r="D72" s="113" t="str">
        <f>IF(LEN(VLOOKUP($A72,Questions!$B:$AA,21,FALSE))=0,"",VLOOKUP($A72,Questions!$B:$AA,21,FALSE))</f>
        <v/>
      </c>
      <c r="E72" s="113" t="str">
        <f>IF(LEN(VLOOKUP($A72,Questions!$B:$AA,22,FALSE))=0,"",VLOOKUP($A72,Questions!$B:$AA,22,FALSE))</f>
        <v>11.1.1</v>
      </c>
      <c r="F72" s="113" t="str">
        <f>IF(LEN(VLOOKUP($A72,Questions!$B:$AA,23,FALSE))=0,"",VLOOKUP($A72,Questions!$B:$AA,23,FALSE))</f>
        <v/>
      </c>
      <c r="G72" s="113" t="str">
        <f>IF(LEN(VLOOKUP($A72,Questions!$B:$AA,24,FALSE))=0,"",VLOOKUP($A72,Questions!$B:$AA,24,FALSE))</f>
        <v/>
      </c>
      <c r="H72" s="113" t="str">
        <f>IF(LEN(VLOOKUP($A72,Questions!$B:$AA,25,FALSE))=0,"",VLOOKUP($A72,Questions!$B:$AA,25,FALSE))</f>
        <v/>
      </c>
      <c r="I72" s="113" t="str">
        <f>IF(LEN(VLOOKUP($A72,Questions!$B:$AA,26,FALSE))=0,"",VLOOKUP($A72,Questions!$B:$AA,26,FALSE))</f>
        <v>2: Stakeholders and Obligations, 10: Evaluation &amp; Refinement, 14: External Resources , 15: Baseline Control Set</v>
      </c>
      <c r="J72" s="184"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3" t="str">
        <f>IF(LEN(VLOOKUP($A73,Questions!$B:$AA,20,FALSE))=0,"",VLOOKUP($A73,Questions!$B:$AA,20,FALSE))</f>
        <v>CSC 14</v>
      </c>
      <c r="D73" s="113" t="str">
        <f>IF(LEN(VLOOKUP($A73,Questions!$B:$AA,21,FALSE))=0,"",VLOOKUP($A73,Questions!$B:$AA,21,FALSE))</f>
        <v/>
      </c>
      <c r="E73" s="113" t="str">
        <f>IF(LEN(VLOOKUP($A73,Questions!$B:$AA,22,FALSE))=0,"",VLOOKUP($A73,Questions!$B:$AA,22,FALSE))</f>
        <v>11.1.1, 11.1.2</v>
      </c>
      <c r="F73" s="113" t="str">
        <f>IF(LEN(VLOOKUP($A73,Questions!$B:$AA,23,FALSE))=0,"",VLOOKUP($A73,Questions!$B:$AA,23,FALSE))</f>
        <v>PR.AC-2</v>
      </c>
      <c r="G73" s="113" t="str">
        <f>IF(LEN(VLOOKUP($A73,Questions!$B:$AA,24,FALSE))=0,"",VLOOKUP($A73,Questions!$B:$AA,24,FALSE))</f>
        <v>3.8.1, 3.8.2</v>
      </c>
      <c r="H73" s="113" t="str">
        <f>IF(LEN(VLOOKUP($A73,Questions!$B:$AA,25,FALSE))=0,"",VLOOKUP($A73,Questions!$B:$AA,25,FALSE))</f>
        <v/>
      </c>
      <c r="I73" s="113" t="str">
        <f>IF(LEN(VLOOKUP($A73,Questions!$B:$AA,26,FALSE))=0,"",VLOOKUP($A73,Questions!$B:$AA,26,FALSE))</f>
        <v>9: Policy, 15: Baseline Control Set</v>
      </c>
      <c r="J73" s="184"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3" t="str">
        <f>IF(LEN(VLOOKUP($A74,Questions!$B:$AA,20,FALSE))=0,"",VLOOKUP($A74,Questions!$B:$AA,20,FALSE))</f>
        <v/>
      </c>
      <c r="D74" s="113" t="str">
        <f>IF(LEN(VLOOKUP($A74,Questions!$B:$AA,21,FALSE))=0,"",VLOOKUP($A74,Questions!$B:$AA,21,FALSE))</f>
        <v/>
      </c>
      <c r="E74" s="113" t="str">
        <f>IF(LEN(VLOOKUP($A74,Questions!$B:$AA,22,FALSE))=0,"",VLOOKUP($A74,Questions!$B:$AA,22,FALSE))</f>
        <v/>
      </c>
      <c r="F74" s="113" t="str">
        <f>IF(LEN(VLOOKUP($A74,Questions!$B:$AA,23,FALSE))=0,"",VLOOKUP($A74,Questions!$B:$AA,23,FALSE))</f>
        <v/>
      </c>
      <c r="G74" s="113" t="str">
        <f>IF(LEN(VLOOKUP($A74,Questions!$B:$AA,24,FALSE))=0,"",VLOOKUP($A74,Questions!$B:$AA,24,FALSE))</f>
        <v>3.10.2</v>
      </c>
      <c r="H74" s="113" t="str">
        <f>IF(LEN(VLOOKUP($A74,Questions!$B:$AA,25,FALSE))=0,"",VLOOKUP($A74,Questions!$B:$AA,25,FALSE))</f>
        <v/>
      </c>
      <c r="I74" s="113" t="str">
        <f>IF(LEN(VLOOKUP($A74,Questions!$B:$AA,26,FALSE))=0,"",VLOOKUP($A74,Questions!$B:$AA,26,FALSE))</f>
        <v>15: Baseline Control Set</v>
      </c>
      <c r="J74" s="18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1" t="s">
        <v>134</v>
      </c>
      <c r="B75" s="218"/>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210</v>
      </c>
      <c r="J75" s="187"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3" t="str">
        <f>IF(LEN(VLOOKUP($A76,Questions!$B:$AA,20,FALSE))=0,"",VLOOKUP($A76,Questions!$B:$AA,20,FALSE))</f>
        <v/>
      </c>
      <c r="D76" s="113" t="str">
        <f>IF(LEN(VLOOKUP($A76,Questions!$B:$AA,21,FALSE))=0,"",VLOOKUP($A76,Questions!$B:$AA,21,FALSE))</f>
        <v/>
      </c>
      <c r="E76" s="113" t="str">
        <f>IF(LEN(VLOOKUP($A76,Questions!$B:$AA,22,FALSE))=0,"",VLOOKUP($A76,Questions!$B:$AA,22,FALSE))</f>
        <v/>
      </c>
      <c r="F76" s="113" t="str">
        <f>IF(LEN(VLOOKUP($A76,Questions!$B:$AA,23,FALSE))=0,"",VLOOKUP($A76,Questions!$B:$AA,23,FALSE))</f>
        <v/>
      </c>
      <c r="G76" s="113" t="str">
        <f>IF(LEN(VLOOKUP($A76,Questions!$B:$AA,24,FALSE))=0,"",VLOOKUP($A76,Questions!$B:$AA,24,FALSE))</f>
        <v>3.13.1, 3.13.5</v>
      </c>
      <c r="H76" s="113" t="str">
        <f>IF(LEN(VLOOKUP($A76,Questions!$B:$AA,25,FALSE))=0,"",VLOOKUP($A76,Questions!$B:$AA,25,FALSE))</f>
        <v/>
      </c>
      <c r="I76" s="113" t="str">
        <f>IF(LEN(VLOOKUP($A76,Questions!$B:$AA,26,FALSE))=0,"",VLOOKUP($A76,Questions!$B:$AA,26,FALSE))</f>
        <v>15: Baseline Control Set</v>
      </c>
      <c r="J76" s="184">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30" t="s">
        <v>137</v>
      </c>
      <c r="B77" s="16" t="str">
        <f>VLOOKUP(A77,Questions!B$3:C$95,2,FALSE)</f>
        <v>Are you utilizing a stateful packet inspection (SPI) firewall?</v>
      </c>
      <c r="C77" s="113" t="str">
        <f>IF(LEN(VLOOKUP($A77,Questions!$B:$AA,20,FALSE))=0,"",VLOOKUP($A77,Questions!$B:$AA,20,FALSE))</f>
        <v/>
      </c>
      <c r="D77" s="113" t="str">
        <f>IF(LEN(VLOOKUP($A77,Questions!$B:$AA,21,FALSE))=0,"",VLOOKUP($A77,Questions!$B:$AA,21,FALSE))</f>
        <v/>
      </c>
      <c r="E77" s="113" t="str">
        <f>IF(LEN(VLOOKUP($A77,Questions!$B:$AA,22,FALSE))=0,"",VLOOKUP($A77,Questions!$B:$AA,22,FALSE))</f>
        <v/>
      </c>
      <c r="F77" s="113" t="str">
        <f>IF(LEN(VLOOKUP($A77,Questions!$B:$AA,23,FALSE))=0,"",VLOOKUP($A77,Questions!$B:$AA,23,FALSE))</f>
        <v/>
      </c>
      <c r="G77" s="113" t="str">
        <f>IF(LEN(VLOOKUP($A77,Questions!$B:$AA,24,FALSE))=0,"",VLOOKUP($A77,Questions!$B:$AA,24,FALSE))</f>
        <v>3.1.3</v>
      </c>
      <c r="H77" s="113" t="str">
        <f>IF(LEN(VLOOKUP($A77,Questions!$B:$AA,25,FALSE))=0,"",VLOOKUP($A77,Questions!$B:$AA,25,FALSE))</f>
        <v/>
      </c>
      <c r="I77" s="113" t="str">
        <f>IF(LEN(VLOOKUP($A77,Questions!$B:$AA,26,FALSE))=0,"",VLOOKUP($A77,Questions!$B:$AA,26,FALSE))</f>
        <v>15: Baseline Control Set</v>
      </c>
      <c r="J77" s="184"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3" t="str">
        <f>IF(LEN(VLOOKUP($A78,Questions!$B:$AA,20,FALSE))=0,"",VLOOKUP($A78,Questions!$B:$AA,20,FALSE))</f>
        <v/>
      </c>
      <c r="D78" s="113" t="str">
        <f>IF(LEN(VLOOKUP($A78,Questions!$B:$AA,21,FALSE))=0,"",VLOOKUP($A78,Questions!$B:$AA,21,FALSE))</f>
        <v/>
      </c>
      <c r="E78" s="113" t="str">
        <f>IF(LEN(VLOOKUP($A78,Questions!$B:$AA,22,FALSE))=0,"",VLOOKUP($A78,Questions!$B:$AA,22,FALSE))</f>
        <v/>
      </c>
      <c r="F78" s="113" t="str">
        <f>IF(LEN(VLOOKUP($A78,Questions!$B:$AA,23,FALSE))=0,"",VLOOKUP($A78,Questions!$B:$AA,23,FALSE))</f>
        <v/>
      </c>
      <c r="G78" s="113" t="str">
        <f>IF(LEN(VLOOKUP($A78,Questions!$B:$AA,24,FALSE))=0,"",VLOOKUP($A78,Questions!$B:$AA,24,FALSE))</f>
        <v>3.14.6</v>
      </c>
      <c r="H78" s="113" t="str">
        <f>IF(LEN(VLOOKUP($A78,Questions!$B:$AA,25,FALSE))=0,"",VLOOKUP($A78,Questions!$B:$AA,25,FALSE))</f>
        <v/>
      </c>
      <c r="I78" s="113" t="str">
        <f>IF(LEN(VLOOKUP($A78,Questions!$B:$AA,26,FALSE))=0,"",VLOOKUP($A78,Questions!$B:$AA,26,FALSE))</f>
        <v>15: Baseline Control Set</v>
      </c>
      <c r="J78" s="184"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3" t="str">
        <f>IF(LEN(VLOOKUP($A79,Questions!$B:$AA,20,FALSE))=0,"",VLOOKUP($A79,Questions!$B:$AA,20,FALSE))</f>
        <v/>
      </c>
      <c r="D79" s="113" t="str">
        <f>IF(LEN(VLOOKUP($A79,Questions!$B:$AA,21,FALSE))=0,"",VLOOKUP($A79,Questions!$B:$AA,21,FALSE))</f>
        <v/>
      </c>
      <c r="E79" s="113" t="str">
        <f>IF(LEN(VLOOKUP($A79,Questions!$B:$AA,22,FALSE))=0,"",VLOOKUP($A79,Questions!$B:$AA,22,FALSE))</f>
        <v/>
      </c>
      <c r="F79" s="113" t="str">
        <f>IF(LEN(VLOOKUP($A79,Questions!$B:$AA,23,FALSE))=0,"",VLOOKUP($A79,Questions!$B:$AA,23,FALSE))</f>
        <v/>
      </c>
      <c r="G79" s="113" t="str">
        <f>IF(LEN(VLOOKUP($A79,Questions!$B:$AA,24,FALSE))=0,"",VLOOKUP($A79,Questions!$B:$AA,24,FALSE))</f>
        <v/>
      </c>
      <c r="H79" s="113" t="str">
        <f>IF(LEN(VLOOKUP($A79,Questions!$B:$AA,25,FALSE))=0,"",VLOOKUP($A79,Questions!$B:$AA,25,FALSE))</f>
        <v/>
      </c>
      <c r="I79" s="113" t="str">
        <f>IF(LEN(VLOOKUP($A79,Questions!$B:$AA,26,FALSE))=0,"",VLOOKUP($A79,Questions!$B:$AA,26,FALSE))</f>
        <v>15: Baseline Control Set</v>
      </c>
      <c r="J79" s="184"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3" t="str">
        <f>IF(LEN(VLOOKUP($A80,Questions!$B:$AA,20,FALSE))=0,"",VLOOKUP($A80,Questions!$B:$AA,20,FALSE))</f>
        <v/>
      </c>
      <c r="D80" s="113" t="str">
        <f>IF(LEN(VLOOKUP($A80,Questions!$B:$AA,21,FALSE))=0,"",VLOOKUP($A80,Questions!$B:$AA,21,FALSE))</f>
        <v/>
      </c>
      <c r="E80" s="113" t="str">
        <f>IF(LEN(VLOOKUP($A80,Questions!$B:$AA,22,FALSE))=0,"",VLOOKUP($A80,Questions!$B:$AA,22,FALSE))</f>
        <v/>
      </c>
      <c r="F80" s="113" t="str">
        <f>IF(LEN(VLOOKUP($A80,Questions!$B:$AA,23,FALSE))=0,"",VLOOKUP($A80,Questions!$B:$AA,23,FALSE))</f>
        <v/>
      </c>
      <c r="G80" s="113" t="str">
        <f>IF(LEN(VLOOKUP($A80,Questions!$B:$AA,24,FALSE))=0,"",VLOOKUP($A80,Questions!$B:$AA,24,FALSE))</f>
        <v/>
      </c>
      <c r="H80" s="113" t="str">
        <f>IF(LEN(VLOOKUP($A80,Questions!$B:$AA,25,FALSE))=0,"",VLOOKUP($A80,Questions!$B:$AA,25,FALSE))</f>
        <v/>
      </c>
      <c r="I80" s="113" t="str">
        <f>IF(LEN(VLOOKUP($A80,Questions!$B:$AA,26,FALSE))=0,"",VLOOKUP($A80,Questions!$B:$AA,26,FALSE))</f>
        <v>9: Policy</v>
      </c>
      <c r="J80" s="18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1" t="s">
        <v>653</v>
      </c>
      <c r="B81" s="218"/>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210</v>
      </c>
      <c r="J81" s="187"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3" t="str">
        <f>IF(LEN(VLOOKUP($A82,Questions!$B:$AA,20,FALSE))=0,"",VLOOKUP($A82,Questions!$B:$AA,20,FALSE))</f>
        <v/>
      </c>
      <c r="D82" s="113" t="str">
        <f>IF(LEN(VLOOKUP($A82,Questions!$B:$AA,21,FALSE))=0,"",VLOOKUP($A82,Questions!$B:$AA,21,FALSE))</f>
        <v/>
      </c>
      <c r="E82" s="113" t="str">
        <f>IF(LEN(VLOOKUP($A82,Questions!$B:$AA,22,FALSE))=0,"",VLOOKUP($A82,Questions!$B:$AA,22,FALSE))</f>
        <v/>
      </c>
      <c r="F82" s="113" t="str">
        <f>IF(LEN(VLOOKUP($A82,Questions!$B:$AA,23,FALSE))=0,"",VLOOKUP($A82,Questions!$B:$AA,23,FALSE))</f>
        <v/>
      </c>
      <c r="G82" s="113" t="str">
        <f>IF(LEN(VLOOKUP($A82,Questions!$B:$AA,24,FALSE))=0,"",VLOOKUP($A82,Questions!$B:$AA,24,FALSE))</f>
        <v>3.6.1</v>
      </c>
      <c r="H82" s="113" t="str">
        <f>IF(LEN(VLOOKUP($A82,Questions!$B:$AA,25,FALSE))=0,"",VLOOKUP($A82,Questions!$B:$AA,25,FALSE))</f>
        <v/>
      </c>
      <c r="I82" s="113" t="str">
        <f>IF(LEN(VLOOKUP($A82,Questions!$B:$AA,26,FALSE))=0,"",VLOOKUP($A82,Questions!$B:$AA,26,FALSE))</f>
        <v>9: Policy</v>
      </c>
      <c r="J82" s="184"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3" t="str">
        <f>IF(LEN(VLOOKUP($A83,Questions!$B:$AA,20,FALSE))=0,"",VLOOKUP($A83,Questions!$B:$AA,20,FALSE))</f>
        <v/>
      </c>
      <c r="D83" s="113" t="str">
        <f>IF(LEN(VLOOKUP($A83,Questions!$B:$AA,21,FALSE))=0,"",VLOOKUP($A83,Questions!$B:$AA,21,FALSE))</f>
        <v/>
      </c>
      <c r="E83" s="113" t="str">
        <f>IF(LEN(VLOOKUP($A83,Questions!$B:$AA,22,FALSE))=0,"",VLOOKUP($A83,Questions!$B:$AA,22,FALSE))</f>
        <v/>
      </c>
      <c r="F83" s="113" t="str">
        <f>IF(LEN(VLOOKUP($A83,Questions!$B:$AA,23,FALSE))=0,"",VLOOKUP($A83,Questions!$B:$AA,23,FALSE))</f>
        <v/>
      </c>
      <c r="G83" s="113" t="str">
        <f>IF(LEN(VLOOKUP($A83,Questions!$B:$AA,24,FALSE))=0,"",VLOOKUP($A83,Questions!$B:$AA,24,FALSE))</f>
        <v>3.6.2</v>
      </c>
      <c r="H83" s="113" t="str">
        <f>IF(LEN(VLOOKUP($A83,Questions!$B:$AA,25,FALSE))=0,"",VLOOKUP($A83,Questions!$B:$AA,25,FALSE))</f>
        <v/>
      </c>
      <c r="I83" s="113" t="str">
        <f>IF(LEN(VLOOKUP($A83,Questions!$B:$AA,26,FALSE))=0,"",VLOOKUP($A83,Questions!$B:$AA,26,FALSE))</f>
        <v>9: Policy</v>
      </c>
      <c r="J83" s="184"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3" t="str">
        <f>IF(LEN(VLOOKUP($A84,Questions!$B:$AA,20,FALSE))=0,"",VLOOKUP($A84,Questions!$B:$AA,20,FALSE))</f>
        <v/>
      </c>
      <c r="D84" s="113" t="str">
        <f>IF(LEN(VLOOKUP($A84,Questions!$B:$AA,21,FALSE))=0,"",VLOOKUP($A84,Questions!$B:$AA,21,FALSE))</f>
        <v/>
      </c>
      <c r="E84" s="113" t="str">
        <f>IF(LEN(VLOOKUP($A84,Questions!$B:$AA,22,FALSE))=0,"",VLOOKUP($A84,Questions!$B:$AA,22,FALSE))</f>
        <v/>
      </c>
      <c r="F84" s="113" t="str">
        <f>IF(LEN(VLOOKUP($A84,Questions!$B:$AA,23,FALSE))=0,"",VLOOKUP($A84,Questions!$B:$AA,23,FALSE))</f>
        <v/>
      </c>
      <c r="G84" s="113" t="str">
        <f>IF(LEN(VLOOKUP($A84,Questions!$B:$AA,24,FALSE))=0,"",VLOOKUP($A84,Questions!$B:$AA,24,FALSE))</f>
        <v/>
      </c>
      <c r="H84" s="113" t="str">
        <f>IF(LEN(VLOOKUP($A84,Questions!$B:$AA,25,FALSE))=0,"",VLOOKUP($A84,Questions!$B:$AA,25,FALSE))</f>
        <v/>
      </c>
      <c r="I84" s="113" t="str">
        <f>IF(LEN(VLOOKUP($A84,Questions!$B:$AA,26,FALSE))=0,"",VLOOKUP($A84,Questions!$B:$AA,26,FALSE))</f>
        <v>6: Risk Acceptance</v>
      </c>
      <c r="J84" s="184"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3" t="str">
        <f>IF(LEN(VLOOKUP($A85,Questions!$B:$AA,20,FALSE))=0,"",VLOOKUP($A85,Questions!$B:$AA,20,FALSE))</f>
        <v/>
      </c>
      <c r="D85" s="113" t="str">
        <f>IF(LEN(VLOOKUP($A85,Questions!$B:$AA,21,FALSE))=0,"",VLOOKUP($A85,Questions!$B:$AA,21,FALSE))</f>
        <v/>
      </c>
      <c r="E85" s="113" t="str">
        <f>IF(LEN(VLOOKUP($A85,Questions!$B:$AA,22,FALSE))=0,"",VLOOKUP($A85,Questions!$B:$AA,22,FALSE))</f>
        <v/>
      </c>
      <c r="F85" s="113" t="str">
        <f>IF(LEN(VLOOKUP($A85,Questions!$B:$AA,23,FALSE))=0,"",VLOOKUP($A85,Questions!$B:$AA,23,FALSE))</f>
        <v/>
      </c>
      <c r="G85" s="113" t="str">
        <f>IF(LEN(VLOOKUP($A85,Questions!$B:$AA,24,FALSE))=0,"",VLOOKUP($A85,Questions!$B:$AA,24,FALSE))</f>
        <v>3.6.1</v>
      </c>
      <c r="H85" s="113" t="str">
        <f>IF(LEN(VLOOKUP($A85,Questions!$B:$AA,25,FALSE))=0,"",VLOOKUP($A85,Questions!$B:$AA,25,FALSE))</f>
        <v/>
      </c>
      <c r="I85" s="113" t="str">
        <f>IF(LEN(VLOOKUP($A85,Questions!$B:$AA,26,FALSE))=0,"",VLOOKUP($A85,Questions!$B:$AA,26,FALSE))</f>
        <v>13: Personnel, 14: External Resources</v>
      </c>
      <c r="J85" s="184"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3" t="str">
        <f>IF(LEN(VLOOKUP($A86,Questions!$B:$AA,20,FALSE))=0,"",VLOOKUP($A86,Questions!$B:$AA,20,FALSE))</f>
        <v/>
      </c>
      <c r="D86" s="113" t="str">
        <f>IF(LEN(VLOOKUP($A86,Questions!$B:$AA,21,FALSE))=0,"",VLOOKUP($A86,Questions!$B:$AA,21,FALSE))</f>
        <v/>
      </c>
      <c r="E86" s="113" t="str">
        <f>IF(LEN(VLOOKUP($A86,Questions!$B:$AA,22,FALSE))=0,"",VLOOKUP($A86,Questions!$B:$AA,22,FALSE))</f>
        <v/>
      </c>
      <c r="F86" s="113" t="str">
        <f>IF(LEN(VLOOKUP($A86,Questions!$B:$AA,23,FALSE))=0,"",VLOOKUP($A86,Questions!$B:$AA,23,FALSE))</f>
        <v/>
      </c>
      <c r="G86" s="113" t="str">
        <f>IF(LEN(VLOOKUP($A86,Questions!$B:$AA,24,FALSE))=0,"",VLOOKUP($A86,Questions!$B:$AA,24,FALSE))</f>
        <v/>
      </c>
      <c r="H86" s="113" t="str">
        <f>IF(LEN(VLOOKUP($A86,Questions!$B:$AA,25,FALSE))=0,"",VLOOKUP($A86,Questions!$B:$AA,25,FALSE))</f>
        <v/>
      </c>
      <c r="I86" s="113" t="str">
        <f>IF(LEN(VLOOKUP($A86,Questions!$B:$AA,26,FALSE))=0,"",VLOOKUP($A86,Questions!$B:$AA,26,FALSE))</f>
        <v>15: Baseline Control Set</v>
      </c>
      <c r="J86" s="18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1" t="s">
        <v>147</v>
      </c>
      <c r="B87" s="218"/>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210</v>
      </c>
      <c r="J87" s="187"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3" t="str">
        <f>IF(LEN(VLOOKUP($A88,Questions!$B:$AA,20,FALSE))=0,"",VLOOKUP($A88,Questions!$B:$AA,20,FALSE))</f>
        <v/>
      </c>
      <c r="D88" s="113" t="str">
        <f>IF(LEN(VLOOKUP($A88,Questions!$B:$AA,21,FALSE))=0,"",VLOOKUP($A88,Questions!$B:$AA,21,FALSE))</f>
        <v/>
      </c>
      <c r="E88" s="113" t="str">
        <f>IF(LEN(VLOOKUP($A88,Questions!$B:$AA,22,FALSE))=0,"",VLOOKUP($A88,Questions!$B:$AA,22,FALSE))</f>
        <v/>
      </c>
      <c r="F88" s="113" t="str">
        <f>IF(LEN(VLOOKUP($A88,Questions!$B:$AA,23,FALSE))=0,"",VLOOKUP($A88,Questions!$B:$AA,23,FALSE))</f>
        <v/>
      </c>
      <c r="G88" s="113" t="str">
        <f>IF(LEN(VLOOKUP($A88,Questions!$B:$AA,24,FALSE))=0,"",VLOOKUP($A88,Questions!$B:$AA,24,FALSE))</f>
        <v/>
      </c>
      <c r="H88" s="113" t="str">
        <f>IF(LEN(VLOOKUP($A88,Questions!$B:$AA,25,FALSE))=0,"",VLOOKUP($A88,Questions!$B:$AA,25,FALSE))</f>
        <v/>
      </c>
      <c r="I88" s="113" t="str">
        <f>IF(LEN(VLOOKUP($A88,Questions!$B:$AA,26,FALSE))=0,"",VLOOKUP($A88,Questions!$B:$AA,26,FALSE))</f>
        <v>1: Mission Focus, 9: Policy</v>
      </c>
      <c r="J88" s="184"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3" t="str">
        <f>IF(LEN(VLOOKUP($A89,Questions!$B:$AA,20,FALSE))=0,"",VLOOKUP($A89,Questions!$B:$AA,20,FALSE))</f>
        <v/>
      </c>
      <c r="D89" s="113" t="str">
        <f>IF(LEN(VLOOKUP($A89,Questions!$B:$AA,21,FALSE))=0,"",VLOOKUP($A89,Questions!$B:$AA,21,FALSE))</f>
        <v/>
      </c>
      <c r="E89" s="113" t="str">
        <f>IF(LEN(VLOOKUP($A89,Questions!$B:$AA,22,FALSE))=0,"",VLOOKUP($A89,Questions!$B:$AA,22,FALSE))</f>
        <v/>
      </c>
      <c r="F89" s="113" t="str">
        <f>IF(LEN(VLOOKUP($A89,Questions!$B:$AA,23,FALSE))=0,"",VLOOKUP($A89,Questions!$B:$AA,23,FALSE))</f>
        <v/>
      </c>
      <c r="G89" s="113" t="str">
        <f>IF(LEN(VLOOKUP($A89,Questions!$B:$AA,24,FALSE))=0,"",VLOOKUP($A89,Questions!$B:$AA,24,FALSE))</f>
        <v/>
      </c>
      <c r="H89" s="113" t="str">
        <f>IF(LEN(VLOOKUP($A89,Questions!$B:$AA,25,FALSE))=0,"",VLOOKUP($A89,Questions!$B:$AA,25,FALSE))</f>
        <v/>
      </c>
      <c r="I89" s="113" t="str">
        <f>IF(LEN(VLOOKUP($A89,Questions!$B:$AA,26,FALSE))=0,"",VLOOKUP($A89,Questions!$B:$AA,26,FALSE))</f>
        <v>8: Comprehensive Application, 9: Policy</v>
      </c>
      <c r="J89" s="184"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3" t="str">
        <f>IF(LEN(VLOOKUP($A90,Questions!$B:$AA,20,FALSE))=0,"",VLOOKUP($A90,Questions!$B:$AA,20,FALSE))</f>
        <v/>
      </c>
      <c r="D90" s="113" t="str">
        <f>IF(LEN(VLOOKUP($A90,Questions!$B:$AA,21,FALSE))=0,"",VLOOKUP($A90,Questions!$B:$AA,21,FALSE))</f>
        <v/>
      </c>
      <c r="E90" s="113" t="str">
        <f>IF(LEN(VLOOKUP($A90,Questions!$B:$AA,22,FALSE))=0,"",VLOOKUP($A90,Questions!$B:$AA,22,FALSE))</f>
        <v/>
      </c>
      <c r="F90" s="113" t="str">
        <f>IF(LEN(VLOOKUP($A90,Questions!$B:$AA,23,FALSE))=0,"",VLOOKUP($A90,Questions!$B:$AA,23,FALSE))</f>
        <v/>
      </c>
      <c r="G90" s="113" t="str">
        <f>IF(LEN(VLOOKUP($A90,Questions!$B:$AA,24,FALSE))=0,"",VLOOKUP($A90,Questions!$B:$AA,24,FALSE))</f>
        <v/>
      </c>
      <c r="H90" s="113" t="str">
        <f>IF(LEN(VLOOKUP($A90,Questions!$B:$AA,25,FALSE))=0,"",VLOOKUP($A90,Questions!$B:$AA,25,FALSE))</f>
        <v/>
      </c>
      <c r="I90" s="113" t="str">
        <f>IF(LEN(VLOOKUP($A90,Questions!$B:$AA,26,FALSE))=0,"",VLOOKUP($A90,Questions!$B:$AA,26,FALSE))</f>
        <v>9: Policy</v>
      </c>
      <c r="J90" s="18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1" t="s">
        <v>151</v>
      </c>
      <c r="B91" s="218"/>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210</v>
      </c>
      <c r="J91" s="187"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3" t="str">
        <f>IF(LEN(VLOOKUP($A92,Questions!$B:$AA,20,FALSE))=0,"",VLOOKUP($A92,Questions!$B:$AA,20,FALSE))</f>
        <v/>
      </c>
      <c r="D92" s="113" t="str">
        <f>IF(LEN(VLOOKUP($A92,Questions!$B:$AA,21,FALSE))=0,"",VLOOKUP($A92,Questions!$B:$AA,21,FALSE))</f>
        <v/>
      </c>
      <c r="E92" s="113" t="str">
        <f>IF(LEN(VLOOKUP($A92,Questions!$B:$AA,22,FALSE))=0,"",VLOOKUP($A92,Questions!$B:$AA,22,FALSE))</f>
        <v/>
      </c>
      <c r="F92" s="113" t="str">
        <f>IF(LEN(VLOOKUP($A92,Questions!$B:$AA,23,FALSE))=0,"",VLOOKUP($A92,Questions!$B:$AA,23,FALSE))</f>
        <v/>
      </c>
      <c r="G92" s="113" t="str">
        <f>IF(LEN(VLOOKUP($A92,Questions!$B:$AA,24,FALSE))=0,"",VLOOKUP($A92,Questions!$B:$AA,24,FALSE))</f>
        <v/>
      </c>
      <c r="H92" s="113" t="str">
        <f>IF(LEN(VLOOKUP($A92,Questions!$B:$AA,25,FALSE))=0,"",VLOOKUP($A92,Questions!$B:$AA,25,FALSE))</f>
        <v/>
      </c>
      <c r="I92" s="113" t="str">
        <f>IF(LEN(VLOOKUP($A92,Questions!$B:$AA,26,FALSE))=0,"",VLOOKUP($A92,Questions!$B:$AA,26,FALSE))</f>
        <v>2: Stakeholders &amp; Obligations, 8: Comprehensive Application, 9: Policy</v>
      </c>
      <c r="J92" s="184"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3" t="str">
        <f>IF(LEN(VLOOKUP($A93,Questions!$B:$AA,20,FALSE))=0,"",VLOOKUP($A93,Questions!$B:$AA,20,FALSE))</f>
        <v/>
      </c>
      <c r="D93" s="113" t="str">
        <f>IF(LEN(VLOOKUP($A93,Questions!$B:$AA,21,FALSE))=0,"",VLOOKUP($A93,Questions!$B:$AA,21,FALSE))</f>
        <v/>
      </c>
      <c r="E93" s="113" t="str">
        <f>IF(LEN(VLOOKUP($A93,Questions!$B:$AA,22,FALSE))=0,"",VLOOKUP($A93,Questions!$B:$AA,22,FALSE))</f>
        <v/>
      </c>
      <c r="F93" s="113" t="str">
        <f>IF(LEN(VLOOKUP($A93,Questions!$B:$AA,23,FALSE))=0,"",VLOOKUP($A93,Questions!$B:$AA,23,FALSE))</f>
        <v/>
      </c>
      <c r="G93" s="113" t="str">
        <f>IF(LEN(VLOOKUP($A93,Questions!$B:$AA,24,FALSE))=0,"",VLOOKUP($A93,Questions!$B:$AA,24,FALSE))</f>
        <v/>
      </c>
      <c r="H93" s="113" t="str">
        <f>IF(LEN(VLOOKUP($A93,Questions!$B:$AA,25,FALSE))=0,"",VLOOKUP($A93,Questions!$B:$AA,25,FALSE))</f>
        <v/>
      </c>
      <c r="I93" s="113" t="str">
        <f>IF(LEN(VLOOKUP($A93,Questions!$B:$AA,26,FALSE))=0,"",VLOOKUP($A93,Questions!$B:$AA,26,FALSE))</f>
        <v>8: Comprehensive Application, 10: Evaluation &amp; Refinement</v>
      </c>
      <c r="J93" s="184"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3" t="str">
        <f>IF(LEN(VLOOKUP($A94,Questions!$B:$AA,20,FALSE))=0,"",VLOOKUP($A94,Questions!$B:$AA,20,FALSE))</f>
        <v/>
      </c>
      <c r="D94" s="113" t="str">
        <f>IF(LEN(VLOOKUP($A94,Questions!$B:$AA,21,FALSE))=0,"",VLOOKUP($A94,Questions!$B:$AA,21,FALSE))</f>
        <v/>
      </c>
      <c r="E94" s="113" t="str">
        <f>IF(LEN(VLOOKUP($A94,Questions!$B:$AA,22,FALSE))=0,"",VLOOKUP($A94,Questions!$B:$AA,22,FALSE))</f>
        <v/>
      </c>
      <c r="F94" s="113" t="str">
        <f>IF(LEN(VLOOKUP($A94,Questions!$B:$AA,23,FALSE))=0,"",VLOOKUP($A94,Questions!$B:$AA,23,FALSE))</f>
        <v/>
      </c>
      <c r="G94" s="113" t="str">
        <f>IF(LEN(VLOOKUP($A94,Questions!$B:$AA,24,FALSE))=0,"",VLOOKUP($A94,Questions!$B:$AA,24,FALSE))</f>
        <v/>
      </c>
      <c r="H94" s="113" t="str">
        <f>IF(LEN(VLOOKUP($A94,Questions!$B:$AA,25,FALSE))=0,"",VLOOKUP($A94,Questions!$B:$AA,25,FALSE))</f>
        <v/>
      </c>
      <c r="I94" s="113" t="str">
        <f>IF(LEN(VLOOKUP($A94,Questions!$B:$AA,26,FALSE))=0,"",VLOOKUP($A94,Questions!$B:$AA,26,FALSE))</f>
        <v>2: Stakeholders &amp; Obligations, 9: Policy</v>
      </c>
      <c r="J94" s="184">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3" t="str">
        <f>IF(LEN(VLOOKUP($A95,Questions!$B:$AA,20,FALSE))=0,"",VLOOKUP($A95,Questions!$B:$AA,20,FALSE))</f>
        <v/>
      </c>
      <c r="D95" s="113" t="str">
        <f>IF(LEN(VLOOKUP($A95,Questions!$B:$AA,21,FALSE))=0,"",VLOOKUP($A95,Questions!$B:$AA,21,FALSE))</f>
        <v/>
      </c>
      <c r="E95" s="113" t="str">
        <f>IF(LEN(VLOOKUP($A95,Questions!$B:$AA,22,FALSE))=0,"",VLOOKUP($A95,Questions!$B:$AA,22,FALSE))</f>
        <v/>
      </c>
      <c r="F95" s="113" t="str">
        <f>IF(LEN(VLOOKUP($A95,Questions!$B:$AA,23,FALSE))=0,"",VLOOKUP($A95,Questions!$B:$AA,23,FALSE))</f>
        <v/>
      </c>
      <c r="G95" s="113" t="str">
        <f>IF(LEN(VLOOKUP($A95,Questions!$B:$AA,24,FALSE))=0,"",VLOOKUP($A95,Questions!$B:$AA,24,FALSE))</f>
        <v/>
      </c>
      <c r="H95" s="113" t="str">
        <f>IF(LEN(VLOOKUP($A95,Questions!$B:$AA,25,FALSE))=0,"",VLOOKUP($A95,Questions!$B:$AA,25,FALSE))</f>
        <v/>
      </c>
      <c r="I95" s="113" t="str">
        <f>IF(LEN(VLOOKUP($A95,Questions!$B:$AA,26,FALSE))=0,"",VLOOKUP($A95,Questions!$B:$AA,26,FALSE))</f>
        <v>8: Comprehensive Application, 9: Policy, 15: Baseline Control Set</v>
      </c>
      <c r="J95" s="18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20"/>
      <c r="D96" s="34"/>
      <c r="E96" s="35"/>
      <c r="F96" s="120"/>
      <c r="G96" s="34"/>
      <c r="H96" s="122"/>
      <c r="I96" s="122"/>
      <c r="J96" s="188"/>
      <c r="K96" s="6"/>
      <c r="L96" s="6"/>
      <c r="M96" s="6"/>
      <c r="N96" s="6"/>
      <c r="O96" s="6"/>
      <c r="P96" s="6"/>
      <c r="Q96" s="6"/>
      <c r="R96" s="6"/>
      <c r="S96" s="6"/>
      <c r="T96" s="6"/>
      <c r="U96" s="6"/>
      <c r="V96" s="6"/>
      <c r="W96" s="6"/>
      <c r="X96" s="6"/>
      <c r="Y96" s="6"/>
      <c r="Z96" s="6"/>
    </row>
    <row r="97" spans="2:26" ht="15.75" customHeight="1" x14ac:dyDescent="0.15">
      <c r="B97" s="6"/>
      <c r="C97" s="120"/>
      <c r="D97" s="34"/>
      <c r="E97" s="35"/>
      <c r="F97" s="120"/>
      <c r="G97" s="34"/>
      <c r="H97" s="122"/>
      <c r="I97" s="122"/>
      <c r="J97" s="188"/>
      <c r="K97" s="6"/>
      <c r="L97" s="6"/>
      <c r="M97" s="6"/>
      <c r="N97" s="6"/>
      <c r="O97" s="6"/>
      <c r="P97" s="6"/>
      <c r="Q97" s="6"/>
      <c r="R97" s="6"/>
      <c r="S97" s="6"/>
      <c r="T97" s="6"/>
      <c r="U97" s="6"/>
      <c r="V97" s="6"/>
      <c r="W97" s="6"/>
      <c r="X97" s="6"/>
      <c r="Y97" s="6"/>
      <c r="Z97" s="6"/>
    </row>
    <row r="98" spans="2:26" ht="15.75" customHeight="1" x14ac:dyDescent="0.15">
      <c r="B98" s="6"/>
      <c r="C98" s="120"/>
      <c r="D98" s="34"/>
      <c r="E98" s="35"/>
      <c r="F98" s="120"/>
      <c r="G98" s="34"/>
      <c r="H98" s="122"/>
      <c r="I98" s="122"/>
      <c r="J98" s="188"/>
      <c r="K98" s="6"/>
      <c r="L98" s="6"/>
      <c r="M98" s="6"/>
      <c r="N98" s="6"/>
      <c r="O98" s="6"/>
      <c r="P98" s="6"/>
      <c r="Q98" s="6"/>
      <c r="R98" s="6"/>
      <c r="S98" s="6"/>
      <c r="T98" s="6"/>
      <c r="U98" s="6"/>
      <c r="V98" s="6"/>
      <c r="W98" s="6"/>
      <c r="X98" s="6"/>
      <c r="Y98" s="6"/>
      <c r="Z98" s="6"/>
    </row>
    <row r="99" spans="2:26" ht="15.75" customHeight="1" x14ac:dyDescent="0.15">
      <c r="B99" s="6"/>
      <c r="C99" s="120"/>
      <c r="D99" s="34"/>
      <c r="E99" s="35"/>
      <c r="F99" s="120"/>
      <c r="G99" s="34"/>
      <c r="H99" s="122"/>
      <c r="I99" s="122"/>
      <c r="J99" s="188"/>
      <c r="K99" s="6"/>
      <c r="L99" s="6"/>
      <c r="M99" s="6"/>
      <c r="N99" s="6"/>
      <c r="O99" s="6"/>
      <c r="P99" s="6"/>
      <c r="Q99" s="6"/>
      <c r="R99" s="6"/>
      <c r="S99" s="6"/>
      <c r="T99" s="6"/>
      <c r="U99" s="6"/>
      <c r="V99" s="6"/>
      <c r="W99" s="6"/>
      <c r="X99" s="6"/>
      <c r="Y99" s="6"/>
      <c r="Z99" s="6"/>
    </row>
    <row r="100" spans="2:26" ht="15.75" customHeight="1" x14ac:dyDescent="0.15">
      <c r="B100" s="6"/>
      <c r="C100" s="120"/>
      <c r="D100" s="34"/>
      <c r="E100" s="35"/>
      <c r="F100" s="120"/>
      <c r="G100" s="34"/>
      <c r="H100" s="122"/>
      <c r="I100" s="122"/>
      <c r="J100" s="188"/>
      <c r="K100" s="6"/>
      <c r="L100" s="6"/>
      <c r="M100" s="6"/>
      <c r="N100" s="6"/>
      <c r="O100" s="6"/>
      <c r="P100" s="6"/>
      <c r="Q100" s="6"/>
      <c r="R100" s="6"/>
      <c r="S100" s="6"/>
      <c r="T100" s="6"/>
      <c r="U100" s="6"/>
      <c r="V100" s="6"/>
      <c r="W100" s="6"/>
      <c r="X100" s="6"/>
      <c r="Y100" s="6"/>
      <c r="Z100" s="6"/>
    </row>
    <row r="101" spans="2:26" ht="15.75" customHeight="1" x14ac:dyDescent="0.15">
      <c r="B101" s="6"/>
      <c r="C101" s="120"/>
      <c r="D101" s="34"/>
      <c r="E101" s="35"/>
      <c r="F101" s="120"/>
      <c r="G101" s="34"/>
      <c r="H101" s="122"/>
      <c r="I101" s="122"/>
      <c r="J101" s="188"/>
      <c r="K101" s="6"/>
      <c r="L101" s="6"/>
      <c r="M101" s="6"/>
      <c r="N101" s="6"/>
      <c r="O101" s="6"/>
      <c r="P101" s="6"/>
      <c r="Q101" s="6"/>
      <c r="R101" s="6"/>
      <c r="S101" s="6"/>
      <c r="T101" s="6"/>
      <c r="U101" s="6"/>
      <c r="V101" s="6"/>
      <c r="W101" s="6"/>
      <c r="X101" s="6"/>
      <c r="Y101" s="6"/>
      <c r="Z101" s="6"/>
    </row>
    <row r="102" spans="2:26" ht="15.75" customHeight="1" x14ac:dyDescent="0.15">
      <c r="B102" s="6"/>
      <c r="C102" s="120"/>
      <c r="D102" s="34"/>
      <c r="E102" s="35"/>
      <c r="F102" s="120"/>
      <c r="G102" s="34"/>
      <c r="H102" s="122"/>
      <c r="I102" s="122"/>
      <c r="J102" s="188"/>
      <c r="K102" s="6"/>
      <c r="L102" s="6"/>
      <c r="M102" s="6"/>
      <c r="N102" s="6"/>
      <c r="O102" s="6"/>
      <c r="P102" s="6"/>
      <c r="Q102" s="6"/>
      <c r="R102" s="6"/>
      <c r="S102" s="6"/>
      <c r="T102" s="6"/>
      <c r="U102" s="6"/>
      <c r="V102" s="6"/>
      <c r="W102" s="6"/>
      <c r="X102" s="6"/>
      <c r="Y102" s="6"/>
      <c r="Z102" s="6"/>
    </row>
    <row r="103" spans="2:26" ht="15.75" customHeight="1" x14ac:dyDescent="0.15">
      <c r="B103" s="6"/>
      <c r="C103" s="120"/>
      <c r="D103" s="34"/>
      <c r="E103" s="35"/>
      <c r="F103" s="120"/>
      <c r="G103" s="34"/>
      <c r="H103" s="122"/>
      <c r="I103" s="122"/>
      <c r="J103" s="188"/>
      <c r="K103" s="6"/>
      <c r="L103" s="6"/>
      <c r="M103" s="6"/>
      <c r="N103" s="6"/>
      <c r="O103" s="6"/>
      <c r="P103" s="6"/>
      <c r="Q103" s="6"/>
      <c r="R103" s="6"/>
      <c r="S103" s="6"/>
      <c r="T103" s="6"/>
      <c r="U103" s="6"/>
      <c r="V103" s="6"/>
      <c r="W103" s="6"/>
      <c r="X103" s="6"/>
      <c r="Y103" s="6"/>
      <c r="Z103" s="6"/>
    </row>
    <row r="104" spans="2:26" ht="15.75" customHeight="1" x14ac:dyDescent="0.15">
      <c r="B104" s="6"/>
      <c r="C104" s="120"/>
      <c r="D104" s="34"/>
      <c r="E104" s="35"/>
      <c r="F104" s="120"/>
      <c r="G104" s="34"/>
      <c r="H104" s="122"/>
      <c r="I104" s="122"/>
      <c r="J104" s="188"/>
      <c r="K104" s="6"/>
      <c r="L104" s="6"/>
      <c r="M104" s="6"/>
      <c r="N104" s="6"/>
      <c r="O104" s="6"/>
      <c r="P104" s="6"/>
      <c r="Q104" s="6"/>
      <c r="R104" s="6"/>
      <c r="S104" s="6"/>
      <c r="T104" s="6"/>
      <c r="U104" s="6"/>
      <c r="V104" s="6"/>
      <c r="W104" s="6"/>
      <c r="X104" s="6"/>
      <c r="Y104" s="6"/>
      <c r="Z104" s="6"/>
    </row>
    <row r="105" spans="2:26" ht="15.75" customHeight="1" x14ac:dyDescent="0.15">
      <c r="C105" s="120"/>
      <c r="D105" s="34"/>
      <c r="E105" s="35"/>
      <c r="F105" s="120"/>
      <c r="G105" s="34"/>
      <c r="H105" s="122"/>
      <c r="I105" s="122"/>
      <c r="J105" s="188"/>
      <c r="K105" s="6"/>
      <c r="L105" s="6"/>
      <c r="M105" s="6"/>
      <c r="N105" s="6"/>
      <c r="O105" s="6"/>
      <c r="P105" s="6"/>
      <c r="Q105" s="6"/>
      <c r="R105" s="6"/>
      <c r="S105" s="6"/>
      <c r="T105" s="6"/>
      <c r="U105" s="6"/>
      <c r="V105" s="6"/>
      <c r="W105" s="6"/>
      <c r="X105" s="6"/>
      <c r="Y105" s="6"/>
      <c r="Z105" s="6"/>
    </row>
    <row r="106" spans="2:26" ht="15.75" customHeight="1" x14ac:dyDescent="0.15">
      <c r="C106" s="120"/>
      <c r="D106" s="34"/>
      <c r="E106" s="35"/>
      <c r="F106" s="120"/>
      <c r="G106" s="34"/>
      <c r="H106" s="122"/>
      <c r="I106" s="122"/>
      <c r="J106" s="188"/>
      <c r="K106" s="6"/>
      <c r="L106" s="6"/>
      <c r="M106" s="6"/>
      <c r="N106" s="6"/>
      <c r="O106" s="6"/>
      <c r="P106" s="6"/>
      <c r="Q106" s="6"/>
      <c r="R106" s="6"/>
      <c r="S106" s="6"/>
      <c r="T106" s="6"/>
      <c r="U106" s="6"/>
      <c r="V106" s="6"/>
      <c r="W106" s="6"/>
      <c r="X106" s="6"/>
      <c r="Y106" s="6"/>
      <c r="Z106" s="6"/>
    </row>
    <row r="107" spans="2:26" ht="15.75" customHeight="1" x14ac:dyDescent="0.15">
      <c r="C107" s="120"/>
      <c r="D107" s="34"/>
      <c r="E107" s="35"/>
      <c r="F107" s="120"/>
      <c r="G107" s="34"/>
      <c r="H107" s="122"/>
      <c r="I107" s="122"/>
      <c r="J107" s="188"/>
      <c r="K107" s="6"/>
      <c r="L107" s="6"/>
      <c r="M107" s="6"/>
      <c r="N107" s="6"/>
      <c r="O107" s="6"/>
      <c r="P107" s="6"/>
      <c r="Q107" s="6"/>
      <c r="R107" s="6"/>
      <c r="S107" s="6"/>
      <c r="T107" s="6"/>
      <c r="U107" s="6"/>
      <c r="V107" s="6"/>
      <c r="W107" s="6"/>
      <c r="X107" s="6"/>
      <c r="Y107" s="6"/>
      <c r="Z107" s="6"/>
    </row>
    <row r="108" spans="2:26" ht="15.75" customHeight="1" x14ac:dyDescent="0.15">
      <c r="C108" s="120"/>
      <c r="D108" s="34"/>
      <c r="E108" s="35"/>
      <c r="F108" s="120"/>
      <c r="G108" s="34"/>
      <c r="H108" s="122"/>
      <c r="I108" s="122"/>
      <c r="J108" s="188"/>
      <c r="K108" s="6"/>
      <c r="L108" s="6"/>
      <c r="M108" s="6"/>
      <c r="N108" s="6"/>
      <c r="O108" s="6"/>
      <c r="P108" s="6"/>
      <c r="Q108" s="6"/>
      <c r="R108" s="6"/>
      <c r="S108" s="6"/>
      <c r="T108" s="6"/>
      <c r="U108" s="6"/>
      <c r="V108" s="6"/>
      <c r="W108" s="6"/>
      <c r="X108" s="6"/>
      <c r="Y108" s="6"/>
      <c r="Z108" s="6"/>
    </row>
    <row r="109" spans="2:26" ht="15.75" customHeight="1" x14ac:dyDescent="0.15">
      <c r="C109" s="120"/>
      <c r="D109" s="34"/>
      <c r="E109" s="35"/>
      <c r="F109" s="120"/>
      <c r="G109" s="34"/>
      <c r="H109" s="122"/>
      <c r="I109" s="122"/>
      <c r="J109" s="188"/>
      <c r="K109" s="6"/>
      <c r="L109" s="6"/>
      <c r="M109" s="6"/>
      <c r="N109" s="6"/>
      <c r="O109" s="6"/>
      <c r="P109" s="6"/>
      <c r="Q109" s="6"/>
      <c r="R109" s="6"/>
      <c r="S109" s="6"/>
      <c r="T109" s="6"/>
      <c r="U109" s="6"/>
      <c r="V109" s="6"/>
      <c r="W109" s="6"/>
      <c r="X109" s="6"/>
      <c r="Y109" s="6"/>
      <c r="Z109" s="6"/>
    </row>
    <row r="110" spans="2:26" ht="15.75" customHeight="1" x14ac:dyDescent="0.15">
      <c r="C110" s="120"/>
      <c r="D110" s="34"/>
      <c r="E110" s="35"/>
      <c r="F110" s="120"/>
      <c r="G110" s="34"/>
      <c r="H110" s="122"/>
      <c r="I110" s="122"/>
      <c r="J110" s="188"/>
      <c r="K110" s="6"/>
      <c r="L110" s="6"/>
      <c r="M110" s="6"/>
      <c r="N110" s="6"/>
      <c r="O110" s="6"/>
      <c r="P110" s="6"/>
      <c r="Q110" s="6"/>
      <c r="R110" s="6"/>
      <c r="S110" s="6"/>
      <c r="T110" s="6"/>
      <c r="U110" s="6"/>
      <c r="V110" s="6"/>
      <c r="W110" s="6"/>
      <c r="X110" s="6"/>
      <c r="Y110" s="6"/>
      <c r="Z110" s="6"/>
    </row>
    <row r="111" spans="2:26" ht="15.75" customHeight="1" x14ac:dyDescent="0.15">
      <c r="C111" s="120"/>
      <c r="D111" s="34"/>
      <c r="E111" s="35"/>
      <c r="F111" s="120"/>
      <c r="G111" s="34"/>
      <c r="H111" s="122"/>
      <c r="I111" s="122"/>
      <c r="J111" s="188"/>
      <c r="K111" s="6"/>
      <c r="L111" s="6"/>
      <c r="M111" s="6"/>
      <c r="N111" s="6"/>
      <c r="O111" s="6"/>
      <c r="P111" s="6"/>
      <c r="Q111" s="6"/>
      <c r="R111" s="6"/>
      <c r="S111" s="6"/>
      <c r="T111" s="6"/>
      <c r="U111" s="6"/>
      <c r="V111" s="6"/>
      <c r="W111" s="6"/>
      <c r="X111" s="6"/>
      <c r="Y111" s="6"/>
      <c r="Z111" s="6"/>
    </row>
    <row r="112" spans="2:26" ht="15.75" customHeight="1" x14ac:dyDescent="0.15">
      <c r="C112" s="120"/>
      <c r="D112" s="34"/>
      <c r="E112" s="35"/>
      <c r="F112" s="120"/>
      <c r="G112" s="34"/>
      <c r="H112" s="122"/>
      <c r="I112" s="122"/>
      <c r="J112" s="188"/>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22"/>
      <c r="J113" s="188"/>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22"/>
      <c r="J114" s="188"/>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22"/>
      <c r="J115" s="188"/>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22"/>
      <c r="J116" s="188"/>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22"/>
      <c r="J117" s="188"/>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22"/>
      <c r="J118" s="188"/>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22"/>
      <c r="J119" s="188"/>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22"/>
      <c r="J120" s="188"/>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22"/>
      <c r="J121" s="188"/>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22"/>
      <c r="J122" s="188"/>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22"/>
      <c r="J123" s="188"/>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22"/>
      <c r="J124" s="188"/>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22"/>
      <c r="J125" s="188"/>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22"/>
      <c r="J126" s="188"/>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22"/>
      <c r="J127" s="188"/>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22"/>
      <c r="J128" s="188"/>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22"/>
      <c r="J129" s="188"/>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22"/>
      <c r="J130" s="188"/>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22"/>
      <c r="J131" s="188"/>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22"/>
      <c r="J132" s="188"/>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22"/>
      <c r="J133" s="188"/>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22"/>
      <c r="J134" s="188"/>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22"/>
      <c r="J135" s="188"/>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22"/>
      <c r="J136" s="188"/>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22"/>
      <c r="J137" s="188"/>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22"/>
      <c r="J138" s="188"/>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22"/>
      <c r="J139" s="188"/>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22"/>
      <c r="J140" s="188"/>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22"/>
      <c r="J141" s="188"/>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22"/>
      <c r="J142" s="188"/>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22"/>
      <c r="J143" s="188"/>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22"/>
      <c r="J144" s="188"/>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22"/>
      <c r="J145" s="188"/>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22"/>
      <c r="J146" s="188"/>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22"/>
      <c r="J147" s="188"/>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22"/>
      <c r="J148" s="188"/>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22"/>
      <c r="J149" s="188"/>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22"/>
      <c r="J150" s="188"/>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22"/>
      <c r="J151" s="188"/>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22"/>
      <c r="J152" s="188"/>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22"/>
      <c r="J153" s="188"/>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22"/>
      <c r="J154" s="188"/>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22"/>
      <c r="J155" s="188"/>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22"/>
      <c r="J156" s="188"/>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22"/>
      <c r="J157" s="188"/>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22"/>
      <c r="J158" s="188"/>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22"/>
      <c r="J159" s="188"/>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22"/>
      <c r="J160" s="188"/>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22"/>
      <c r="J161" s="188"/>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22"/>
      <c r="J162" s="188"/>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22"/>
      <c r="J163" s="188"/>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22"/>
      <c r="J164" s="188"/>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22"/>
      <c r="J165" s="188"/>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22"/>
      <c r="J166" s="188"/>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22"/>
      <c r="J167" s="188"/>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22"/>
      <c r="J168" s="188"/>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22"/>
      <c r="J169" s="188"/>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22"/>
      <c r="J170" s="188"/>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22"/>
      <c r="J171" s="188"/>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22"/>
      <c r="J172" s="188"/>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22"/>
      <c r="J173" s="188"/>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22"/>
      <c r="J174" s="188"/>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22"/>
      <c r="J175" s="188"/>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22"/>
      <c r="J176" s="188"/>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22"/>
      <c r="J177" s="188"/>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22"/>
      <c r="J178" s="188"/>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22"/>
      <c r="J179" s="188"/>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22"/>
      <c r="J180" s="188"/>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22"/>
      <c r="J181" s="188"/>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22"/>
      <c r="J182" s="188"/>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22"/>
      <c r="J183" s="188"/>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22"/>
      <c r="J184" s="188"/>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22"/>
      <c r="J185" s="188"/>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22"/>
      <c r="J186" s="188"/>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22"/>
      <c r="J187" s="188"/>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22"/>
      <c r="J188" s="188"/>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22"/>
      <c r="J189" s="188"/>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22"/>
      <c r="J190" s="188"/>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22"/>
      <c r="J191" s="188"/>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22"/>
      <c r="J192" s="188"/>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22"/>
      <c r="J193" s="188"/>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22"/>
      <c r="J194" s="188"/>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22"/>
      <c r="J195" s="188"/>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22"/>
      <c r="J196" s="188"/>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22"/>
      <c r="J197" s="188"/>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22"/>
      <c r="J198" s="188"/>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22"/>
      <c r="J199" s="188"/>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22"/>
      <c r="J200" s="188"/>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22"/>
      <c r="J201" s="188"/>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22"/>
      <c r="J202" s="188"/>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22"/>
      <c r="J203" s="188"/>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22"/>
      <c r="J204" s="188"/>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22"/>
      <c r="J205" s="188"/>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22"/>
      <c r="J206" s="188"/>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22"/>
      <c r="J207" s="188"/>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22"/>
      <c r="J208" s="188"/>
      <c r="K208" s="6"/>
      <c r="L208" s="6"/>
      <c r="M208" s="6"/>
      <c r="N208" s="6"/>
      <c r="O208" s="6"/>
      <c r="P208" s="6"/>
      <c r="Q208" s="6"/>
      <c r="R208" s="6"/>
      <c r="S208" s="6"/>
      <c r="T208" s="6"/>
      <c r="U208" s="6"/>
      <c r="V208" s="6"/>
      <c r="W208" s="6"/>
      <c r="X208" s="6"/>
      <c r="Y208" s="6"/>
      <c r="Z208" s="6"/>
    </row>
    <row r="209" spans="2:26" ht="15.75" customHeight="1" x14ac:dyDescent="0.15">
      <c r="C209" s="120"/>
      <c r="D209" s="34"/>
      <c r="E209" s="35"/>
      <c r="F209" s="120"/>
      <c r="G209" s="34"/>
      <c r="H209" s="122"/>
      <c r="I209" s="122"/>
      <c r="J209" s="188"/>
      <c r="K209" s="6"/>
      <c r="L209" s="6"/>
      <c r="M209" s="6"/>
      <c r="N209" s="6"/>
      <c r="O209" s="6"/>
      <c r="P209" s="6"/>
      <c r="Q209" s="6"/>
      <c r="R209" s="6"/>
      <c r="S209" s="6"/>
      <c r="T209" s="6"/>
      <c r="U209" s="6"/>
      <c r="V209" s="6"/>
      <c r="W209" s="6"/>
      <c r="X209" s="6"/>
      <c r="Y209" s="6"/>
      <c r="Z209" s="6"/>
    </row>
    <row r="210" spans="2:26" ht="15.75" customHeight="1" x14ac:dyDescent="0.15">
      <c r="C210" s="120"/>
      <c r="D210" s="34"/>
      <c r="E210" s="35"/>
      <c r="F210" s="120"/>
      <c r="G210" s="34"/>
      <c r="H210" s="122"/>
      <c r="I210" s="122"/>
      <c r="J210" s="188"/>
      <c r="K210" s="6"/>
      <c r="L210" s="6"/>
      <c r="M210" s="6"/>
      <c r="N210" s="6"/>
      <c r="O210" s="6"/>
      <c r="P210" s="6"/>
      <c r="Q210" s="6"/>
      <c r="R210" s="6"/>
      <c r="S210" s="6"/>
      <c r="T210" s="6"/>
      <c r="U210" s="6"/>
      <c r="V210" s="6"/>
      <c r="W210" s="6"/>
      <c r="X210" s="6"/>
      <c r="Y210" s="6"/>
      <c r="Z210" s="6"/>
    </row>
    <row r="211" spans="2:26" ht="15.75" customHeight="1" x14ac:dyDescent="0.15">
      <c r="C211" s="120"/>
      <c r="D211" s="34"/>
      <c r="E211" s="35"/>
      <c r="F211" s="120"/>
      <c r="G211" s="34"/>
      <c r="H211" s="122"/>
      <c r="I211" s="122"/>
      <c r="J211" s="188"/>
      <c r="K211" s="6"/>
      <c r="L211" s="6"/>
      <c r="M211" s="6"/>
      <c r="N211" s="6"/>
      <c r="O211" s="6"/>
      <c r="P211" s="6"/>
      <c r="Q211" s="6"/>
      <c r="R211" s="6"/>
      <c r="S211" s="6"/>
      <c r="T211" s="6"/>
      <c r="U211" s="6"/>
      <c r="V211" s="6"/>
      <c r="W211" s="6"/>
      <c r="X211" s="6"/>
      <c r="Y211" s="6"/>
      <c r="Z211" s="6"/>
    </row>
    <row r="212" spans="2:26" ht="15.75" customHeight="1" x14ac:dyDescent="0.15">
      <c r="C212" s="120"/>
      <c r="D212" s="34"/>
      <c r="E212" s="35"/>
      <c r="F212" s="120"/>
      <c r="G212" s="34"/>
      <c r="H212" s="122"/>
      <c r="I212" s="122"/>
      <c r="J212" s="188"/>
      <c r="K212" s="6"/>
      <c r="L212" s="6"/>
      <c r="M212" s="6"/>
      <c r="N212" s="6"/>
      <c r="O212" s="6"/>
      <c r="P212" s="6"/>
      <c r="Q212" s="6"/>
      <c r="R212" s="6"/>
      <c r="S212" s="6"/>
      <c r="T212" s="6"/>
      <c r="U212" s="6"/>
      <c r="V212" s="6"/>
      <c r="W212" s="6"/>
      <c r="X212" s="6"/>
      <c r="Y212" s="6"/>
      <c r="Z212" s="6"/>
    </row>
    <row r="213" spans="2:26" ht="15.75" customHeight="1" x14ac:dyDescent="0.15">
      <c r="C213" s="120"/>
      <c r="D213" s="34"/>
      <c r="E213" s="35"/>
      <c r="F213" s="120"/>
      <c r="G213" s="34"/>
      <c r="H213" s="122"/>
      <c r="I213" s="122"/>
      <c r="J213" s="188"/>
      <c r="K213" s="6"/>
      <c r="L213" s="6"/>
      <c r="M213" s="6"/>
      <c r="N213" s="6"/>
      <c r="O213" s="6"/>
      <c r="P213" s="6"/>
      <c r="Q213" s="6"/>
      <c r="R213" s="6"/>
      <c r="S213" s="6"/>
      <c r="T213" s="6"/>
      <c r="U213" s="6"/>
      <c r="V213" s="6"/>
      <c r="W213" s="6"/>
      <c r="X213" s="6"/>
      <c r="Y213" s="6"/>
      <c r="Z213" s="6"/>
    </row>
    <row r="214" spans="2:26" ht="15.75" customHeight="1" x14ac:dyDescent="0.15">
      <c r="C214" s="120"/>
      <c r="D214" s="34"/>
      <c r="E214" s="35"/>
      <c r="F214" s="120"/>
      <c r="G214" s="34"/>
      <c r="H214" s="122"/>
      <c r="I214" s="122"/>
      <c r="J214" s="188"/>
      <c r="K214" s="6"/>
      <c r="L214" s="6"/>
      <c r="M214" s="6"/>
      <c r="N214" s="6"/>
      <c r="O214" s="6"/>
      <c r="P214" s="6"/>
      <c r="Q214" s="6"/>
      <c r="R214" s="6"/>
      <c r="S214" s="6"/>
      <c r="T214" s="6"/>
      <c r="U214" s="6"/>
      <c r="V214" s="6"/>
      <c r="W214" s="6"/>
      <c r="X214" s="6"/>
      <c r="Y214" s="6"/>
      <c r="Z214" s="6"/>
    </row>
    <row r="215" spans="2:26" ht="15.75" customHeight="1" x14ac:dyDescent="0.15">
      <c r="C215" s="120"/>
      <c r="D215" s="34"/>
      <c r="E215" s="35"/>
      <c r="F215" s="120"/>
      <c r="G215" s="34"/>
      <c r="H215" s="122"/>
      <c r="I215" s="122"/>
      <c r="J215" s="188"/>
      <c r="K215" s="6"/>
      <c r="L215" s="6"/>
      <c r="M215" s="6"/>
      <c r="N215" s="6"/>
      <c r="O215" s="6"/>
      <c r="P215" s="6"/>
      <c r="Q215" s="6"/>
      <c r="R215" s="6"/>
      <c r="S215" s="6"/>
      <c r="T215" s="6"/>
      <c r="U215" s="6"/>
      <c r="V215" s="6"/>
      <c r="W215" s="6"/>
      <c r="X215" s="6"/>
      <c r="Y215" s="6"/>
      <c r="Z215" s="6"/>
    </row>
    <row r="216" spans="2:26" ht="15.75" customHeight="1" x14ac:dyDescent="0.15">
      <c r="C216" s="120"/>
      <c r="D216" s="34"/>
      <c r="E216" s="35"/>
      <c r="F216" s="120"/>
      <c r="G216" s="34"/>
      <c r="H216" s="122"/>
      <c r="I216" s="122"/>
      <c r="J216" s="188"/>
      <c r="K216" s="6"/>
      <c r="L216" s="6"/>
      <c r="M216" s="6"/>
      <c r="N216" s="6"/>
      <c r="O216" s="6"/>
      <c r="P216" s="6"/>
      <c r="Q216" s="6"/>
      <c r="R216" s="6"/>
      <c r="S216" s="6"/>
      <c r="T216" s="6"/>
      <c r="U216" s="6"/>
      <c r="V216" s="6"/>
      <c r="W216" s="6"/>
      <c r="X216" s="6"/>
      <c r="Y216" s="6"/>
      <c r="Z216" s="6"/>
    </row>
    <row r="217" spans="2:26" ht="15.75" customHeight="1" x14ac:dyDescent="0.15">
      <c r="C217" s="120"/>
      <c r="D217" s="34"/>
      <c r="E217" s="35"/>
      <c r="F217" s="120"/>
      <c r="G217" s="34"/>
      <c r="H217" s="122"/>
      <c r="I217" s="122"/>
      <c r="J217" s="188"/>
      <c r="K217" s="6"/>
      <c r="L217" s="6"/>
      <c r="M217" s="6"/>
      <c r="N217" s="6"/>
      <c r="O217" s="6"/>
      <c r="P217" s="6"/>
      <c r="Q217" s="6"/>
      <c r="R217" s="6"/>
      <c r="S217" s="6"/>
      <c r="T217" s="6"/>
      <c r="U217" s="6"/>
      <c r="V217" s="6"/>
      <c r="W217" s="6"/>
      <c r="X217" s="6"/>
      <c r="Y217" s="6"/>
      <c r="Z217" s="6"/>
    </row>
    <row r="218" spans="2:26" ht="15.75" customHeight="1" x14ac:dyDescent="0.15">
      <c r="C218" s="120"/>
      <c r="D218" s="34"/>
      <c r="E218" s="35"/>
      <c r="F218" s="120"/>
      <c r="G218" s="34"/>
      <c r="H218" s="122"/>
      <c r="I218" s="122"/>
      <c r="J218" s="188"/>
      <c r="K218" s="6"/>
      <c r="L218" s="6"/>
      <c r="M218" s="6"/>
      <c r="N218" s="6"/>
      <c r="O218" s="6"/>
      <c r="P218" s="6"/>
      <c r="Q218" s="6"/>
      <c r="R218" s="6"/>
      <c r="S218" s="6"/>
      <c r="T218" s="6"/>
      <c r="U218" s="6"/>
      <c r="V218" s="6"/>
      <c r="W218" s="6"/>
      <c r="X218" s="6"/>
      <c r="Y218" s="6"/>
      <c r="Z218" s="6"/>
    </row>
    <row r="219" spans="2:26" ht="15.75" customHeight="1" x14ac:dyDescent="0.15">
      <c r="C219" s="120"/>
      <c r="D219" s="34"/>
      <c r="E219" s="35"/>
      <c r="F219" s="120"/>
      <c r="G219" s="34"/>
      <c r="H219" s="122"/>
      <c r="I219" s="122"/>
      <c r="J219" s="188"/>
      <c r="K219" s="6"/>
      <c r="L219" s="6"/>
      <c r="M219" s="6"/>
      <c r="N219" s="6"/>
      <c r="O219" s="6"/>
      <c r="P219" s="6"/>
      <c r="Q219" s="6"/>
      <c r="R219" s="6"/>
      <c r="S219" s="6"/>
      <c r="T219" s="6"/>
      <c r="U219" s="6"/>
      <c r="V219" s="6"/>
      <c r="W219" s="6"/>
      <c r="X219" s="6"/>
      <c r="Y219" s="6"/>
      <c r="Z219" s="6"/>
    </row>
    <row r="220" spans="2:26" ht="15.75" customHeight="1" x14ac:dyDescent="0.15">
      <c r="C220" s="120"/>
      <c r="D220" s="34"/>
      <c r="E220" s="35"/>
      <c r="F220" s="120"/>
      <c r="G220" s="34"/>
      <c r="H220" s="122"/>
      <c r="I220" s="122"/>
      <c r="J220" s="188"/>
      <c r="K220" s="6"/>
      <c r="L220" s="6"/>
      <c r="M220" s="6"/>
      <c r="N220" s="6"/>
      <c r="O220" s="6"/>
      <c r="P220" s="6"/>
      <c r="Q220" s="6"/>
      <c r="R220" s="6"/>
      <c r="S220" s="6"/>
      <c r="T220" s="6"/>
      <c r="U220" s="6"/>
      <c r="V220" s="6"/>
      <c r="W220" s="6"/>
      <c r="X220" s="6"/>
      <c r="Y220" s="6"/>
      <c r="Z220" s="6"/>
    </row>
    <row r="221" spans="2:26" ht="15.75" customHeight="1" x14ac:dyDescent="0.15">
      <c r="C221" s="120"/>
      <c r="D221" s="34"/>
      <c r="E221" s="35"/>
      <c r="F221" s="120"/>
      <c r="G221" s="34"/>
      <c r="H221" s="122"/>
      <c r="I221" s="122"/>
      <c r="J221" s="188"/>
      <c r="K221" s="6"/>
      <c r="L221" s="6"/>
      <c r="M221" s="6"/>
      <c r="N221" s="6"/>
      <c r="O221" s="6"/>
      <c r="P221" s="6"/>
      <c r="Q221" s="6"/>
      <c r="R221" s="6"/>
      <c r="S221" s="6"/>
      <c r="T221" s="6"/>
      <c r="U221" s="6"/>
      <c r="V221" s="6"/>
      <c r="W221" s="6"/>
      <c r="X221" s="6"/>
      <c r="Y221" s="6"/>
      <c r="Z221" s="6"/>
    </row>
    <row r="222" spans="2:26" ht="15.75" customHeight="1" x14ac:dyDescent="0.15">
      <c r="C222" s="120"/>
      <c r="D222" s="34"/>
      <c r="E222" s="35"/>
      <c r="F222" s="120"/>
      <c r="G222" s="34"/>
      <c r="H222" s="122"/>
      <c r="I222" s="122"/>
      <c r="J222" s="188"/>
      <c r="K222" s="6"/>
      <c r="L222" s="6"/>
      <c r="M222" s="6"/>
      <c r="N222" s="6"/>
      <c r="O222" s="6"/>
      <c r="P222" s="6"/>
      <c r="Q222" s="6"/>
      <c r="R222" s="6"/>
      <c r="S222" s="6"/>
      <c r="T222" s="6"/>
      <c r="U222" s="6"/>
      <c r="V222" s="6"/>
      <c r="W222" s="6"/>
      <c r="X222" s="6"/>
      <c r="Y222" s="6"/>
      <c r="Z222" s="6"/>
    </row>
    <row r="223" spans="2:26" ht="15.75" customHeight="1" x14ac:dyDescent="0.15">
      <c r="B223" s="6"/>
      <c r="C223" s="120"/>
      <c r="D223" s="34"/>
      <c r="E223" s="35"/>
      <c r="F223" s="120"/>
      <c r="G223" s="34"/>
      <c r="H223" s="122"/>
      <c r="I223" s="122"/>
      <c r="J223" s="188"/>
      <c r="K223" s="6"/>
      <c r="L223" s="6"/>
      <c r="M223" s="6"/>
      <c r="N223" s="6"/>
      <c r="O223" s="6"/>
      <c r="P223" s="6"/>
      <c r="Q223" s="6"/>
      <c r="R223" s="6"/>
      <c r="S223" s="6"/>
      <c r="T223" s="6"/>
      <c r="U223" s="6"/>
      <c r="V223" s="6"/>
      <c r="W223" s="6"/>
      <c r="X223" s="6"/>
      <c r="Y223" s="6"/>
      <c r="Z223" s="6"/>
    </row>
    <row r="224" spans="2:26" ht="15.75" customHeight="1" x14ac:dyDescent="0.15">
      <c r="B224" s="6"/>
      <c r="C224" s="120"/>
      <c r="D224" s="34"/>
      <c r="E224" s="35"/>
      <c r="F224" s="120"/>
      <c r="G224" s="34"/>
      <c r="H224" s="122"/>
      <c r="I224" s="122"/>
      <c r="J224" s="188"/>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22"/>
      <c r="J225" s="188"/>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22"/>
      <c r="J226" s="188"/>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22"/>
      <c r="J227" s="188"/>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22"/>
      <c r="J228" s="188"/>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22"/>
      <c r="J229" s="188"/>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22"/>
      <c r="J230" s="188"/>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22"/>
      <c r="J231" s="188"/>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22"/>
      <c r="J232" s="188"/>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22"/>
      <c r="J233" s="188"/>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22"/>
      <c r="J234" s="188"/>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22"/>
      <c r="J235" s="188"/>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22"/>
      <c r="J236" s="188"/>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22"/>
      <c r="J237" s="188"/>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22"/>
      <c r="J238" s="188"/>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22"/>
      <c r="J239" s="188"/>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22"/>
      <c r="J240" s="188"/>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22"/>
      <c r="J241" s="188"/>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22"/>
      <c r="J242" s="188"/>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22"/>
      <c r="J243" s="188"/>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22"/>
      <c r="J244" s="188"/>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22"/>
      <c r="J245" s="188"/>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22"/>
      <c r="J246" s="188"/>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22"/>
      <c r="J247" s="188"/>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22"/>
      <c r="J248" s="188"/>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22"/>
      <c r="J249" s="188"/>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22"/>
      <c r="J250" s="188"/>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22"/>
      <c r="J251" s="188"/>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22"/>
      <c r="J252" s="188"/>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22"/>
      <c r="J253" s="188"/>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22"/>
      <c r="J254" s="188"/>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22"/>
      <c r="J255" s="188"/>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22"/>
      <c r="J256" s="188"/>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22"/>
      <c r="J257" s="188"/>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22"/>
      <c r="J258" s="188"/>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22"/>
      <c r="J259" s="188"/>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22"/>
      <c r="J260" s="188"/>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22"/>
      <c r="J261" s="188"/>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22"/>
      <c r="J262" s="188"/>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22"/>
      <c r="J263" s="188"/>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22"/>
      <c r="J264" s="188"/>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22"/>
      <c r="J265" s="188"/>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22"/>
      <c r="J266" s="188"/>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22"/>
      <c r="J267" s="188"/>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22"/>
      <c r="J268" s="188"/>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22"/>
      <c r="J269" s="188"/>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22"/>
      <c r="J270" s="188"/>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22"/>
      <c r="J271" s="188"/>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22"/>
      <c r="J272" s="188"/>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22"/>
      <c r="J273" s="188"/>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22"/>
      <c r="J274" s="188"/>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22"/>
      <c r="J275" s="188"/>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22"/>
      <c r="J276" s="188"/>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22"/>
      <c r="J277" s="188"/>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22"/>
      <c r="J278" s="188"/>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22"/>
      <c r="J279" s="188"/>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22"/>
      <c r="J280" s="188"/>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22"/>
      <c r="J281" s="188"/>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22"/>
      <c r="J282" s="188"/>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22"/>
      <c r="J283" s="188"/>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22"/>
      <c r="J284" s="188"/>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22"/>
      <c r="J285" s="188"/>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22"/>
      <c r="J286" s="188"/>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22"/>
      <c r="J287" s="188"/>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22"/>
      <c r="J288" s="188"/>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22"/>
      <c r="J289" s="188"/>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22"/>
      <c r="J290" s="188"/>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22"/>
      <c r="J291" s="188"/>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22"/>
      <c r="J292" s="188"/>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22"/>
      <c r="J293" s="188"/>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22"/>
      <c r="J294" s="188"/>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22"/>
      <c r="J295" s="18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8" t="s">
        <v>823</v>
      </c>
      <c r="B1" s="220"/>
      <c r="C1" s="220"/>
      <c r="D1" s="220"/>
      <c r="E1" s="220"/>
      <c r="F1" s="220"/>
      <c r="G1" s="220"/>
      <c r="H1" s="218"/>
      <c r="I1" s="14"/>
      <c r="J1" s="6"/>
      <c r="K1" s="6"/>
      <c r="L1" s="6"/>
      <c r="M1" s="6"/>
      <c r="N1" s="6"/>
      <c r="O1" s="6"/>
      <c r="P1" s="6"/>
      <c r="Q1" s="6"/>
      <c r="R1" s="6"/>
      <c r="S1" s="6"/>
      <c r="T1" s="6"/>
      <c r="U1" s="6"/>
      <c r="V1" s="6"/>
      <c r="W1" s="6"/>
      <c r="X1" s="6"/>
      <c r="Y1" s="6"/>
      <c r="Z1" s="6"/>
    </row>
    <row r="2" spans="1:26" ht="22.5" customHeight="1" x14ac:dyDescent="0.15">
      <c r="A2" s="229" t="s">
        <v>29</v>
      </c>
      <c r="B2" s="220"/>
      <c r="C2" s="220"/>
      <c r="D2" s="220"/>
      <c r="E2" s="220"/>
      <c r="F2" s="220"/>
      <c r="G2" s="220"/>
      <c r="H2" s="218"/>
      <c r="I2" s="14"/>
      <c r="J2" s="6"/>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10"/>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1" t="s">
        <v>8</v>
      </c>
      <c r="B22" s="218"/>
      <c r="C22" s="111" t="s">
        <v>834</v>
      </c>
      <c r="D22" s="111" t="s">
        <v>205</v>
      </c>
      <c r="E22" s="111" t="s">
        <v>835</v>
      </c>
      <c r="F22" s="111" t="s">
        <v>207</v>
      </c>
      <c r="G22" s="18" t="s">
        <v>836</v>
      </c>
      <c r="H22" s="111"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2"/>
      <c r="D23" s="112"/>
      <c r="E23" s="114" t="s">
        <v>246</v>
      </c>
      <c r="F23" s="112"/>
      <c r="G23" s="113"/>
      <c r="H23" s="114"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2"/>
      <c r="D24" s="112"/>
      <c r="E24" s="114" t="s">
        <v>246</v>
      </c>
      <c r="F24" s="112"/>
      <c r="G24" s="113"/>
      <c r="H24" s="114"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2"/>
      <c r="D25" s="112"/>
      <c r="E25" s="114" t="s">
        <v>246</v>
      </c>
      <c r="F25" s="112"/>
      <c r="G25" s="113"/>
      <c r="H25" s="114"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2"/>
      <c r="D26" s="112"/>
      <c r="E26" s="114" t="s">
        <v>293</v>
      </c>
      <c r="F26" s="112"/>
      <c r="G26" s="113"/>
      <c r="H26" s="114"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2"/>
      <c r="D27" s="112"/>
      <c r="E27" s="114" t="s">
        <v>293</v>
      </c>
      <c r="F27" s="112"/>
      <c r="G27" s="113"/>
      <c r="H27" s="114"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2"/>
      <c r="D28" s="114" t="s">
        <v>306</v>
      </c>
      <c r="E28" s="114" t="s">
        <v>307</v>
      </c>
      <c r="F28" s="114" t="s">
        <v>308</v>
      </c>
      <c r="G28" s="60" t="s">
        <v>308</v>
      </c>
      <c r="H28" s="114" t="s">
        <v>274</v>
      </c>
      <c r="I28" s="14"/>
      <c r="J28" s="6"/>
      <c r="K28" s="6"/>
      <c r="L28" s="6"/>
      <c r="M28" s="6"/>
      <c r="N28" s="6"/>
      <c r="O28" s="6"/>
      <c r="P28" s="6"/>
      <c r="Q28" s="6"/>
      <c r="R28" s="6"/>
      <c r="S28" s="6"/>
      <c r="T28" s="6"/>
      <c r="U28" s="6"/>
      <c r="V28" s="6"/>
      <c r="W28" s="6"/>
      <c r="X28" s="6"/>
      <c r="Y28" s="6"/>
      <c r="Z28" s="6"/>
    </row>
    <row r="29" spans="1:26" ht="36" customHeight="1" x14ac:dyDescent="0.15">
      <c r="A29" s="231" t="s">
        <v>10</v>
      </c>
      <c r="B29" s="218"/>
      <c r="C29" s="111" t="str">
        <f>$C$22</f>
        <v>CIS Critical Security Controls v6.1</v>
      </c>
      <c r="D29" s="111" t="str">
        <f>$D$22</f>
        <v>HIPAA</v>
      </c>
      <c r="E29" s="111" t="str">
        <f>$E$22</f>
        <v>ISO 27002:2013</v>
      </c>
      <c r="F29" s="111" t="str">
        <f>$F$22</f>
        <v>NIST Cybersecurity Framework</v>
      </c>
      <c r="G29" s="18" t="str">
        <f>$G$22</f>
        <v>NIST SP 800-171r1</v>
      </c>
      <c r="H29" s="111"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2"/>
      <c r="D30" s="112"/>
      <c r="E30" s="112"/>
      <c r="F30" s="112"/>
      <c r="G30" s="113"/>
      <c r="H30" s="112"/>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2"/>
      <c r="D31" s="112"/>
      <c r="E31" s="112"/>
      <c r="F31" s="112"/>
      <c r="G31" s="113"/>
      <c r="H31" s="112"/>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2"/>
      <c r="D32" s="112"/>
      <c r="E32" s="114" t="s">
        <v>246</v>
      </c>
      <c r="F32" s="112"/>
      <c r="G32" s="113"/>
      <c r="H32" s="112"/>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2"/>
      <c r="D33" s="112"/>
      <c r="E33" s="114" t="s">
        <v>253</v>
      </c>
      <c r="F33" s="112"/>
      <c r="G33" s="113"/>
      <c r="H33" s="112"/>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2"/>
      <c r="D34" s="112"/>
      <c r="E34" s="114" t="s">
        <v>246</v>
      </c>
      <c r="F34" s="112"/>
      <c r="G34" s="113"/>
      <c r="H34" s="112"/>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2"/>
      <c r="D35" s="112"/>
      <c r="E35" s="114" t="s">
        <v>263</v>
      </c>
      <c r="F35" s="112"/>
      <c r="G35" s="113"/>
      <c r="H35" s="114"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2"/>
      <c r="D36" s="112"/>
      <c r="E36" s="114" t="s">
        <v>246</v>
      </c>
      <c r="F36" s="112"/>
      <c r="G36" s="113"/>
      <c r="H36" s="112"/>
      <c r="I36" s="14"/>
      <c r="J36" s="6"/>
      <c r="K36" s="6"/>
      <c r="L36" s="6"/>
      <c r="M36" s="6"/>
      <c r="N36" s="6"/>
      <c r="O36" s="6"/>
      <c r="P36" s="6"/>
      <c r="Q36" s="6"/>
      <c r="R36" s="6"/>
      <c r="S36" s="6"/>
      <c r="T36" s="6"/>
      <c r="U36" s="6"/>
      <c r="V36" s="6"/>
      <c r="W36" s="6"/>
      <c r="X36" s="6"/>
      <c r="Y36" s="6"/>
      <c r="Z36" s="6"/>
    </row>
    <row r="37" spans="1:26" ht="46.5" customHeight="1" x14ac:dyDescent="0.15">
      <c r="A37" s="231" t="s">
        <v>97</v>
      </c>
      <c r="B37" s="218"/>
      <c r="C37" s="111" t="str">
        <f>$C$22</f>
        <v>CIS Critical Security Controls v6.1</v>
      </c>
      <c r="D37" s="111" t="str">
        <f>$D$22</f>
        <v>HIPAA</v>
      </c>
      <c r="E37" s="111" t="str">
        <f>$E$22</f>
        <v>ISO 27002:2013</v>
      </c>
      <c r="F37" s="111" t="str">
        <f>$F$22</f>
        <v>NIST Cybersecurity Framework</v>
      </c>
      <c r="G37" s="18" t="str">
        <f>$G$22</f>
        <v>NIST SP 800-171r1</v>
      </c>
      <c r="H37" s="111"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4" t="s">
        <v>395</v>
      </c>
      <c r="D38" s="112"/>
      <c r="E38" s="114" t="s">
        <v>396</v>
      </c>
      <c r="F38" s="114" t="s">
        <v>397</v>
      </c>
      <c r="G38" s="60" t="s">
        <v>398</v>
      </c>
      <c r="H38" s="114"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4" t="s">
        <v>407</v>
      </c>
      <c r="D39" s="112"/>
      <c r="E39" s="114" t="s">
        <v>408</v>
      </c>
      <c r="F39" s="114" t="s">
        <v>409</v>
      </c>
      <c r="G39" s="60" t="s">
        <v>410</v>
      </c>
      <c r="H39" s="114"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4" t="s">
        <v>416</v>
      </c>
      <c r="D40" s="112"/>
      <c r="E40" s="114">
        <v>6.2</v>
      </c>
      <c r="F40" s="114" t="s">
        <v>417</v>
      </c>
      <c r="G40" s="60" t="s">
        <v>418</v>
      </c>
      <c r="H40" s="114"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4" t="s">
        <v>426</v>
      </c>
      <c r="D41" s="112"/>
      <c r="E41" s="114" t="s">
        <v>427</v>
      </c>
      <c r="F41" s="114" t="s">
        <v>428</v>
      </c>
      <c r="G41" s="113"/>
      <c r="H41" s="114"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4" t="s">
        <v>407</v>
      </c>
      <c r="D42" s="112"/>
      <c r="E42" s="114" t="s">
        <v>435</v>
      </c>
      <c r="F42" s="114" t="s">
        <v>436</v>
      </c>
      <c r="G42" s="113"/>
      <c r="H42" s="112"/>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4" t="s">
        <v>416</v>
      </c>
      <c r="D43" s="112"/>
      <c r="E43" s="114" t="s">
        <v>435</v>
      </c>
      <c r="F43" s="112"/>
      <c r="G43" s="113"/>
      <c r="H43" s="114" t="s">
        <v>442</v>
      </c>
      <c r="I43" s="14" t="s">
        <v>842</v>
      </c>
      <c r="J43" s="6"/>
      <c r="K43" s="6"/>
      <c r="L43" s="6"/>
      <c r="M43" s="6"/>
      <c r="N43" s="6"/>
      <c r="O43" s="6"/>
      <c r="P43" s="6"/>
      <c r="Q43" s="6"/>
      <c r="R43" s="6"/>
      <c r="S43" s="6"/>
      <c r="T43" s="6"/>
      <c r="U43" s="6"/>
      <c r="V43" s="6"/>
      <c r="W43" s="6"/>
      <c r="X43" s="6"/>
      <c r="Y43" s="6"/>
      <c r="Z43" s="6"/>
    </row>
    <row r="44" spans="1:26" ht="46.5" customHeight="1" x14ac:dyDescent="0.15">
      <c r="A44" s="231" t="s">
        <v>104</v>
      </c>
      <c r="B44" s="218"/>
      <c r="C44" s="111" t="str">
        <f>$C$22</f>
        <v>CIS Critical Security Controls v6.1</v>
      </c>
      <c r="D44" s="111" t="str">
        <f>$D$22</f>
        <v>HIPAA</v>
      </c>
      <c r="E44" s="111" t="str">
        <f>$E$22</f>
        <v>ISO 27002:2013</v>
      </c>
      <c r="F44" s="111" t="str">
        <f>$F$22</f>
        <v>NIST Cybersecurity Framework</v>
      </c>
      <c r="G44" s="18" t="str">
        <f>$G$22</f>
        <v>NIST SP 800-171r1</v>
      </c>
      <c r="H44" s="111"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4" t="s">
        <v>407</v>
      </c>
      <c r="D45" s="115"/>
      <c r="E45" s="114" t="s">
        <v>450</v>
      </c>
      <c r="F45" s="114" t="s">
        <v>451</v>
      </c>
      <c r="G45" s="60" t="s">
        <v>452</v>
      </c>
      <c r="H45" s="114" t="s">
        <v>453</v>
      </c>
      <c r="I45" s="105" t="s">
        <v>843</v>
      </c>
      <c r="J45" s="28"/>
      <c r="K45" s="28"/>
      <c r="L45" s="28"/>
      <c r="M45" s="28"/>
      <c r="N45" s="28"/>
      <c r="O45" s="28"/>
      <c r="P45" s="28"/>
      <c r="Q45" s="28"/>
      <c r="R45" s="28"/>
      <c r="S45" s="28"/>
      <c r="T45" s="29"/>
      <c r="U45" s="29"/>
      <c r="V45" s="29"/>
      <c r="W45" s="29"/>
      <c r="X45" s="29"/>
      <c r="Y45" s="29"/>
      <c r="Z45" s="29"/>
    </row>
    <row r="46" spans="1:26" ht="72" customHeight="1" x14ac:dyDescent="0.15">
      <c r="A46" s="16" t="s">
        <v>106</v>
      </c>
      <c r="B46" s="16" t="str">
        <f>VLOOKUP(A46,'HECVAT - Lite'!A$32:B$111,2,FALSE)</f>
        <v>Does your organization participate in InCommon or another eduGAIN affiliated trust federation?</v>
      </c>
      <c r="C46" s="114" t="s">
        <v>407</v>
      </c>
      <c r="D46" s="115"/>
      <c r="E46" s="114" t="s">
        <v>459</v>
      </c>
      <c r="F46" s="114" t="s">
        <v>451</v>
      </c>
      <c r="G46" s="60" t="s">
        <v>460</v>
      </c>
      <c r="H46" s="114"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4" t="s">
        <v>407</v>
      </c>
      <c r="D47" s="115"/>
      <c r="E47" s="114" t="s">
        <v>467</v>
      </c>
      <c r="F47" s="114" t="s">
        <v>468</v>
      </c>
      <c r="G47" s="113"/>
      <c r="H47" s="112"/>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4" t="s">
        <v>407</v>
      </c>
      <c r="D48" s="115"/>
      <c r="E48" s="114" t="s">
        <v>467</v>
      </c>
      <c r="F48" s="114" t="s">
        <v>468</v>
      </c>
      <c r="G48" s="113"/>
      <c r="H48" s="112"/>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4" t="s">
        <v>477</v>
      </c>
      <c r="D49" s="115"/>
      <c r="E49" s="114" t="s">
        <v>845</v>
      </c>
      <c r="F49" s="114" t="s">
        <v>478</v>
      </c>
      <c r="G49" s="60" t="s">
        <v>479</v>
      </c>
      <c r="H49" s="114" t="s">
        <v>480</v>
      </c>
      <c r="I49" s="14" t="s">
        <v>846</v>
      </c>
      <c r="J49" s="6"/>
      <c r="K49" s="6"/>
      <c r="L49" s="6"/>
      <c r="M49" s="6"/>
      <c r="N49" s="6"/>
      <c r="O49" s="6"/>
      <c r="P49" s="6"/>
      <c r="Q49" s="6"/>
      <c r="R49" s="6"/>
      <c r="S49" s="6"/>
      <c r="T49" s="6"/>
      <c r="U49" s="6"/>
      <c r="V49" s="6"/>
      <c r="W49" s="6"/>
      <c r="X49" s="6"/>
      <c r="Y49" s="6"/>
      <c r="Z49" s="6"/>
    </row>
    <row r="50" spans="1:26" ht="46.5" customHeight="1" x14ac:dyDescent="0.15">
      <c r="A50" s="231" t="s">
        <v>508</v>
      </c>
      <c r="B50" s="218"/>
      <c r="C50" s="111" t="str">
        <f>$C$22</f>
        <v>CIS Critical Security Controls v6.1</v>
      </c>
      <c r="D50" s="111" t="str">
        <f>$D$22</f>
        <v>HIPAA</v>
      </c>
      <c r="E50" s="111" t="str">
        <f>$E$22</f>
        <v>ISO 27002:2013</v>
      </c>
      <c r="F50" s="111" t="str">
        <f>$F$22</f>
        <v>NIST Cybersecurity Framework</v>
      </c>
      <c r="G50" s="18" t="str">
        <f>$G$22</f>
        <v>NIST SP 800-171r1</v>
      </c>
      <c r="H50" s="111"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4" t="s">
        <v>848</v>
      </c>
      <c r="D51" s="115"/>
      <c r="E51" s="114" t="s">
        <v>849</v>
      </c>
      <c r="F51" s="114" t="s">
        <v>850</v>
      </c>
      <c r="G51" s="60" t="s">
        <v>851</v>
      </c>
      <c r="H51" s="114"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4" t="s">
        <v>848</v>
      </c>
      <c r="D52" s="115"/>
      <c r="E52" s="114" t="s">
        <v>854</v>
      </c>
      <c r="F52" s="114" t="s">
        <v>850</v>
      </c>
      <c r="G52" s="60" t="s">
        <v>851</v>
      </c>
      <c r="H52" s="114"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4" t="s">
        <v>848</v>
      </c>
      <c r="D53" s="115"/>
      <c r="E53" s="114" t="s">
        <v>854</v>
      </c>
      <c r="F53" s="114" t="s">
        <v>850</v>
      </c>
      <c r="G53" s="60" t="s">
        <v>851</v>
      </c>
      <c r="H53" s="114"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4" t="s">
        <v>848</v>
      </c>
      <c r="D54" s="115"/>
      <c r="E54" s="114" t="s">
        <v>857</v>
      </c>
      <c r="F54" s="114" t="s">
        <v>850</v>
      </c>
      <c r="G54" s="113"/>
      <c r="H54" s="114" t="s">
        <v>858</v>
      </c>
      <c r="I54" s="14" t="s">
        <v>737</v>
      </c>
      <c r="J54" s="6"/>
      <c r="K54" s="6"/>
      <c r="L54" s="6"/>
      <c r="M54" s="6"/>
      <c r="N54" s="6"/>
      <c r="O54" s="6"/>
      <c r="P54" s="6"/>
      <c r="Q54" s="6"/>
      <c r="R54" s="6"/>
      <c r="S54" s="6"/>
      <c r="T54" s="6"/>
      <c r="U54" s="6"/>
      <c r="V54" s="6"/>
      <c r="W54" s="6"/>
      <c r="X54" s="6"/>
      <c r="Y54" s="6"/>
      <c r="Z54" s="6"/>
    </row>
    <row r="55" spans="1:26" ht="48" customHeight="1" x14ac:dyDescent="0.15">
      <c r="A55" s="231" t="s">
        <v>859</v>
      </c>
      <c r="B55" s="218"/>
      <c r="C55" s="111" t="str">
        <f>$C$22</f>
        <v>CIS Critical Security Controls v6.1</v>
      </c>
      <c r="D55" s="111" t="str">
        <f>$D$22</f>
        <v>HIPAA</v>
      </c>
      <c r="E55" s="111" t="str">
        <f>$E$22</f>
        <v>ISO 27002:2013</v>
      </c>
      <c r="F55" s="111" t="str">
        <f>$F$22</f>
        <v>NIST Cybersecurity Framework</v>
      </c>
      <c r="G55" s="18" t="str">
        <f>$G$22</f>
        <v>NIST SP 800-171r1</v>
      </c>
      <c r="H55" s="111"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4" t="s">
        <v>848</v>
      </c>
      <c r="D56" s="115"/>
      <c r="E56" s="114" t="s">
        <v>861</v>
      </c>
      <c r="F56" s="114" t="s">
        <v>862</v>
      </c>
      <c r="G56" s="60" t="s">
        <v>863</v>
      </c>
      <c r="H56" s="114"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4" t="s">
        <v>848</v>
      </c>
      <c r="D57" s="115"/>
      <c r="E57" s="114" t="s">
        <v>861</v>
      </c>
      <c r="F57" s="112"/>
      <c r="G57" s="113"/>
      <c r="H57" s="114"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4" t="s">
        <v>543</v>
      </c>
      <c r="D58" s="114" t="s">
        <v>867</v>
      </c>
      <c r="E58" s="114" t="s">
        <v>868</v>
      </c>
      <c r="F58" s="112"/>
      <c r="G58" s="113"/>
      <c r="H58" s="114"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4" t="s">
        <v>848</v>
      </c>
      <c r="D59" s="123"/>
      <c r="E59" s="114" t="s">
        <v>861</v>
      </c>
      <c r="F59" s="114" t="s">
        <v>862</v>
      </c>
      <c r="G59" s="113"/>
      <c r="H59" s="114" t="s">
        <v>864</v>
      </c>
      <c r="I59" s="14" t="s">
        <v>741</v>
      </c>
      <c r="J59" s="6"/>
      <c r="K59" s="6"/>
      <c r="L59" s="6"/>
      <c r="M59" s="6"/>
      <c r="N59" s="6"/>
      <c r="O59" s="6"/>
      <c r="P59" s="6"/>
      <c r="Q59" s="6"/>
      <c r="R59" s="6"/>
      <c r="S59" s="6"/>
      <c r="T59" s="6"/>
      <c r="U59" s="6"/>
      <c r="V59" s="6"/>
      <c r="W59" s="6"/>
      <c r="X59" s="6"/>
      <c r="Y59" s="6"/>
      <c r="Z59" s="6"/>
    </row>
    <row r="60" spans="1:26" ht="48" customHeight="1" x14ac:dyDescent="0.15">
      <c r="A60" s="231" t="s">
        <v>120</v>
      </c>
      <c r="B60" s="218"/>
      <c r="C60" s="111" t="str">
        <f>$C$22</f>
        <v>CIS Critical Security Controls v6.1</v>
      </c>
      <c r="D60" s="111" t="str">
        <f>$D$22</f>
        <v>HIPAA</v>
      </c>
      <c r="E60" s="111" t="str">
        <f>$E$22</f>
        <v>ISO 27002:2013</v>
      </c>
      <c r="F60" s="111" t="str">
        <f>$F$22</f>
        <v>NIST Cybersecurity Framework</v>
      </c>
      <c r="G60" s="18" t="str">
        <f>$G$22</f>
        <v>NIST SP 800-171r1</v>
      </c>
      <c r="H60" s="111"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4" t="s">
        <v>416</v>
      </c>
      <c r="D61" s="112"/>
      <c r="E61" s="112"/>
      <c r="F61" s="114" t="s">
        <v>535</v>
      </c>
      <c r="G61" s="60" t="s">
        <v>536</v>
      </c>
      <c r="H61" s="114"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4" t="s">
        <v>543</v>
      </c>
      <c r="D62" s="116"/>
      <c r="E62" s="114" t="s">
        <v>544</v>
      </c>
      <c r="F62" s="114" t="s">
        <v>545</v>
      </c>
      <c r="G62" s="60" t="s">
        <v>546</v>
      </c>
      <c r="H62" s="114" t="s">
        <v>547</v>
      </c>
      <c r="I62" s="14" t="s">
        <v>744</v>
      </c>
      <c r="J62" s="6"/>
      <c r="K62" s="6"/>
      <c r="L62" s="6"/>
      <c r="M62" s="6"/>
      <c r="N62" s="6"/>
      <c r="O62" s="6"/>
      <c r="P62" s="6"/>
      <c r="Q62" s="6"/>
      <c r="R62" s="6"/>
      <c r="S62" s="6"/>
      <c r="T62" s="6"/>
      <c r="U62" s="6"/>
      <c r="V62" s="6"/>
      <c r="W62" s="6"/>
      <c r="X62" s="6"/>
      <c r="Y62" s="6"/>
      <c r="Z62" s="6"/>
    </row>
    <row r="63" spans="1:26" ht="64.5" customHeight="1" x14ac:dyDescent="0.2">
      <c r="A63" s="30" t="s">
        <v>123</v>
      </c>
      <c r="B63" s="16" t="str">
        <f>VLOOKUP(A63,'HECVAT - Lite'!A$32:B$111,2,FALSE)</f>
        <v>Is sensitive data encrypted, using secure protocols/algorithms, in storage? (e.g. disk encryption, at-rest, files, and within a running database)</v>
      </c>
      <c r="C63" s="117" t="s">
        <v>543</v>
      </c>
      <c r="D63" s="118"/>
      <c r="E63" s="117" t="s">
        <v>544</v>
      </c>
      <c r="F63" s="117" t="s">
        <v>555</v>
      </c>
      <c r="G63" s="117" t="s">
        <v>546</v>
      </c>
      <c r="H63" s="117" t="s">
        <v>547</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6" t="s">
        <v>124</v>
      </c>
      <c r="B64" s="16" t="str">
        <f>VLOOKUP(A64,'HECVAT - Lite'!A$32:B$111,2,FALSE)</f>
        <v>Are involatile backup copies made according to pre-defined schedules and securely stored and protected?</v>
      </c>
      <c r="C64" s="114" t="s">
        <v>543</v>
      </c>
      <c r="D64" s="112"/>
      <c r="E64" s="114" t="s">
        <v>563</v>
      </c>
      <c r="F64" s="112"/>
      <c r="G64" s="60" t="s">
        <v>564</v>
      </c>
      <c r="H64" s="114"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4" t="s">
        <v>543</v>
      </c>
      <c r="D65" s="112"/>
      <c r="E65" s="114" t="s">
        <v>571</v>
      </c>
      <c r="F65" s="114" t="s">
        <v>572</v>
      </c>
      <c r="G65" s="60" t="s">
        <v>573</v>
      </c>
      <c r="H65" s="114"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4" t="s">
        <v>580</v>
      </c>
      <c r="D66" s="112"/>
      <c r="E66" s="114" t="s">
        <v>435</v>
      </c>
      <c r="F66" s="114" t="s">
        <v>397</v>
      </c>
      <c r="G66" s="113"/>
      <c r="H66" s="112"/>
      <c r="I66" s="14" t="s">
        <v>873</v>
      </c>
      <c r="J66" s="6"/>
      <c r="K66" s="6"/>
      <c r="L66" s="6"/>
      <c r="M66" s="6"/>
      <c r="N66" s="6"/>
      <c r="O66" s="6"/>
      <c r="P66" s="6"/>
      <c r="Q66" s="6"/>
      <c r="R66" s="6"/>
      <c r="S66" s="6"/>
      <c r="T66" s="6"/>
      <c r="U66" s="6"/>
      <c r="V66" s="6"/>
      <c r="W66" s="6"/>
      <c r="X66" s="6"/>
      <c r="Y66" s="6"/>
      <c r="Z66" s="6"/>
    </row>
    <row r="67" spans="1:26" ht="48" customHeight="1" x14ac:dyDescent="0.15">
      <c r="A67" s="231" t="s">
        <v>874</v>
      </c>
      <c r="B67" s="218"/>
      <c r="C67" s="111" t="str">
        <f>$C$22</f>
        <v>CIS Critical Security Controls v6.1</v>
      </c>
      <c r="D67" s="111" t="str">
        <f>$D$22</f>
        <v>HIPAA</v>
      </c>
      <c r="E67" s="111" t="str">
        <f>$E$22</f>
        <v>ISO 27002:2013</v>
      </c>
      <c r="F67" s="111" t="str">
        <f>$F$22</f>
        <v>NIST Cybersecurity Framework</v>
      </c>
      <c r="G67" s="18" t="str">
        <f>$G$22</f>
        <v>NIST SP 800-171r1</v>
      </c>
      <c r="H67" s="111"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4" t="s">
        <v>543</v>
      </c>
      <c r="D68" s="115"/>
      <c r="E68" s="114" t="s">
        <v>876</v>
      </c>
      <c r="F68" s="114" t="s">
        <v>555</v>
      </c>
      <c r="G68" s="113"/>
      <c r="H68" s="112"/>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4" t="s">
        <v>543</v>
      </c>
      <c r="D69" s="115"/>
      <c r="E69" s="114" t="s">
        <v>876</v>
      </c>
      <c r="F69" s="114" t="s">
        <v>545</v>
      </c>
      <c r="G69" s="113"/>
      <c r="H69" s="112"/>
      <c r="I69" s="14" t="s">
        <v>879</v>
      </c>
      <c r="J69" s="6"/>
      <c r="K69" s="6"/>
      <c r="L69" s="6"/>
      <c r="M69" s="6"/>
      <c r="N69" s="6"/>
      <c r="O69" s="6"/>
      <c r="P69" s="6"/>
      <c r="Q69" s="6"/>
      <c r="R69" s="6"/>
      <c r="S69" s="6"/>
      <c r="T69" s="6"/>
      <c r="U69" s="6"/>
      <c r="V69" s="6"/>
      <c r="W69" s="6"/>
      <c r="X69" s="6"/>
      <c r="Y69" s="6"/>
      <c r="Z69" s="6"/>
    </row>
    <row r="70" spans="1:26" ht="48" customHeight="1" x14ac:dyDescent="0.15">
      <c r="A70" s="231" t="s">
        <v>128</v>
      </c>
      <c r="B70" s="218"/>
      <c r="C70" s="111" t="str">
        <f>$C$22</f>
        <v>CIS Critical Security Controls v6.1</v>
      </c>
      <c r="D70" s="111" t="str">
        <f>$D$22</f>
        <v>HIPAA</v>
      </c>
      <c r="E70" s="111" t="str">
        <f>$E$22</f>
        <v>ISO 27002:2013</v>
      </c>
      <c r="F70" s="111" t="str">
        <f>$F$22</f>
        <v>NIST Cybersecurity Framework</v>
      </c>
      <c r="G70" s="18" t="str">
        <f>$G$22</f>
        <v>NIST SP 800-171r1</v>
      </c>
      <c r="H70" s="111"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4" t="s">
        <v>416</v>
      </c>
      <c r="D71" s="115"/>
      <c r="E71" s="114" t="s">
        <v>592</v>
      </c>
      <c r="F71" s="112"/>
      <c r="G71" s="121"/>
      <c r="H71" s="112"/>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4" t="s">
        <v>395</v>
      </c>
      <c r="D72" s="115"/>
      <c r="E72" s="114" t="s">
        <v>599</v>
      </c>
      <c r="F72" s="114" t="s">
        <v>535</v>
      </c>
      <c r="G72" s="113"/>
      <c r="H72" s="112"/>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4" t="s">
        <v>543</v>
      </c>
      <c r="D73" s="115"/>
      <c r="E73" s="114" t="s">
        <v>599</v>
      </c>
      <c r="F73" s="112"/>
      <c r="G73" s="113"/>
      <c r="H73" s="112"/>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4" t="s">
        <v>395</v>
      </c>
      <c r="D74" s="115"/>
      <c r="E74" s="114" t="s">
        <v>611</v>
      </c>
      <c r="F74" s="114" t="s">
        <v>612</v>
      </c>
      <c r="G74" s="60" t="s">
        <v>613</v>
      </c>
      <c r="H74" s="112"/>
      <c r="I74" s="14" t="s">
        <v>751</v>
      </c>
      <c r="J74" s="6"/>
      <c r="K74" s="6"/>
      <c r="L74" s="6"/>
      <c r="M74" s="6"/>
      <c r="N74" s="6"/>
      <c r="O74" s="6"/>
      <c r="P74" s="6"/>
      <c r="Q74" s="6"/>
      <c r="R74" s="6"/>
      <c r="S74" s="6"/>
      <c r="T74" s="6"/>
      <c r="U74" s="6"/>
      <c r="V74" s="6"/>
      <c r="W74" s="6"/>
      <c r="X74" s="6"/>
      <c r="Y74" s="6"/>
      <c r="Z74" s="6"/>
    </row>
    <row r="75" spans="1:26" ht="48" customHeight="1" x14ac:dyDescent="0.15">
      <c r="A75" s="231" t="s">
        <v>881</v>
      </c>
      <c r="B75" s="218"/>
      <c r="C75" s="111" t="str">
        <f>$C$22</f>
        <v>CIS Critical Security Controls v6.1</v>
      </c>
      <c r="D75" s="111" t="str">
        <f>$D$22</f>
        <v>HIPAA</v>
      </c>
      <c r="E75" s="111" t="str">
        <f>$E$22</f>
        <v>ISO 27002:2013</v>
      </c>
      <c r="F75" s="111" t="str">
        <f>$F$22</f>
        <v>NIST Cybersecurity Framework</v>
      </c>
      <c r="G75" s="18" t="str">
        <f>$G$22</f>
        <v>NIST SP 800-171r1</v>
      </c>
      <c r="H75" s="111"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4" t="s">
        <v>848</v>
      </c>
      <c r="D76" s="115"/>
      <c r="E76" s="114" t="s">
        <v>849</v>
      </c>
      <c r="F76" s="114" t="s">
        <v>850</v>
      </c>
      <c r="G76" s="60" t="s">
        <v>851</v>
      </c>
      <c r="H76" s="114"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4" t="s">
        <v>886</v>
      </c>
      <c r="D77" s="115"/>
      <c r="E77" s="114" t="s">
        <v>849</v>
      </c>
      <c r="F77" s="114" t="s">
        <v>850</v>
      </c>
      <c r="G77" s="113"/>
      <c r="H77" s="114"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4" t="s">
        <v>848</v>
      </c>
      <c r="D78" s="115"/>
      <c r="E78" s="114" t="s">
        <v>849</v>
      </c>
      <c r="F78" s="114" t="s">
        <v>850</v>
      </c>
      <c r="G78" s="60" t="s">
        <v>851</v>
      </c>
      <c r="H78" s="114" t="s">
        <v>883</v>
      </c>
      <c r="I78" s="14" t="s">
        <v>752</v>
      </c>
      <c r="J78" s="6"/>
      <c r="K78" s="6"/>
      <c r="L78" s="6"/>
      <c r="M78" s="6"/>
      <c r="N78" s="6"/>
      <c r="O78" s="6"/>
      <c r="P78" s="6"/>
      <c r="Q78" s="6"/>
      <c r="R78" s="6"/>
      <c r="S78" s="6"/>
      <c r="T78" s="6"/>
      <c r="U78" s="6"/>
      <c r="V78" s="6"/>
      <c r="W78" s="6"/>
      <c r="X78" s="6"/>
      <c r="Y78" s="6"/>
      <c r="Z78" s="6"/>
    </row>
    <row r="79" spans="1:26" ht="48" customHeight="1" x14ac:dyDescent="0.15">
      <c r="A79" s="231" t="s">
        <v>888</v>
      </c>
      <c r="B79" s="218"/>
      <c r="C79" s="111" t="str">
        <f>$C$22</f>
        <v>CIS Critical Security Controls v6.1</v>
      </c>
      <c r="D79" s="111" t="str">
        <f>$D$22</f>
        <v>HIPAA</v>
      </c>
      <c r="E79" s="111" t="str">
        <f>$E$22</f>
        <v>ISO 27002:2013</v>
      </c>
      <c r="F79" s="111" t="str">
        <f>$F$22</f>
        <v>NIST Cybersecurity Framework</v>
      </c>
      <c r="G79" s="18" t="str">
        <f>$G$22</f>
        <v>NIST SP 800-171r1</v>
      </c>
      <c r="H79" s="111"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4" t="s">
        <v>890</v>
      </c>
      <c r="D80" s="115"/>
      <c r="E80" s="114" t="s">
        <v>891</v>
      </c>
      <c r="F80" s="114" t="s">
        <v>892</v>
      </c>
      <c r="G80" s="113"/>
      <c r="H80" s="112"/>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4" t="s">
        <v>890</v>
      </c>
      <c r="D81" s="115"/>
      <c r="E81" s="114" t="s">
        <v>861</v>
      </c>
      <c r="F81" s="114" t="s">
        <v>894</v>
      </c>
      <c r="G81" s="113"/>
      <c r="H81" s="112"/>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4" t="s">
        <v>896</v>
      </c>
      <c r="D82" s="115"/>
      <c r="E82" s="114" t="s">
        <v>897</v>
      </c>
      <c r="F82" s="112"/>
      <c r="G82" s="60" t="s">
        <v>898</v>
      </c>
      <c r="H82" s="114"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4" t="s">
        <v>896</v>
      </c>
      <c r="D83" s="115"/>
      <c r="E83" s="114" t="s">
        <v>897</v>
      </c>
      <c r="F83" s="114" t="s">
        <v>901</v>
      </c>
      <c r="G83" s="60" t="s">
        <v>898</v>
      </c>
      <c r="H83" s="114" t="s">
        <v>902</v>
      </c>
      <c r="I83" s="14" t="s">
        <v>759</v>
      </c>
      <c r="J83" s="6"/>
      <c r="K83" s="6"/>
      <c r="L83" s="6"/>
      <c r="M83" s="6"/>
      <c r="N83" s="6"/>
      <c r="O83" s="6"/>
      <c r="P83" s="6"/>
      <c r="Q83" s="6"/>
      <c r="R83" s="6"/>
      <c r="S83" s="6"/>
      <c r="T83" s="6"/>
      <c r="U83" s="6"/>
      <c r="V83" s="6"/>
      <c r="W83" s="6"/>
      <c r="X83" s="6"/>
      <c r="Y83" s="6"/>
      <c r="Z83" s="6"/>
    </row>
    <row r="84" spans="1:26" ht="48" customHeight="1" x14ac:dyDescent="0.15">
      <c r="A84" s="231" t="s">
        <v>903</v>
      </c>
      <c r="B84" s="218"/>
      <c r="C84" s="111" t="str">
        <f>$C$22</f>
        <v>CIS Critical Security Controls v6.1</v>
      </c>
      <c r="D84" s="111" t="str">
        <f>$D$22</f>
        <v>HIPAA</v>
      </c>
      <c r="E84" s="111" t="str">
        <f>$E$22</f>
        <v>ISO 27002:2013</v>
      </c>
      <c r="F84" s="111" t="str">
        <f>$F$22</f>
        <v>NIST Cybersecurity Framework</v>
      </c>
      <c r="G84" s="18" t="str">
        <f>$G$22</f>
        <v>NIST SP 800-171r1</v>
      </c>
      <c r="H84" s="111"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4" t="s">
        <v>905</v>
      </c>
      <c r="D85" s="123"/>
      <c r="E85" s="114" t="s">
        <v>599</v>
      </c>
      <c r="F85" s="114" t="s">
        <v>906</v>
      </c>
      <c r="G85" s="60" t="s">
        <v>907</v>
      </c>
      <c r="H85" s="114"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4" t="s">
        <v>543</v>
      </c>
      <c r="D86" s="123"/>
      <c r="E86" s="114" t="s">
        <v>911</v>
      </c>
      <c r="F86" s="114" t="s">
        <v>912</v>
      </c>
      <c r="G86" s="60" t="s">
        <v>913</v>
      </c>
      <c r="H86" s="114" t="s">
        <v>914</v>
      </c>
      <c r="I86" s="14" t="s">
        <v>915</v>
      </c>
      <c r="J86" s="6"/>
      <c r="K86" s="6"/>
      <c r="L86" s="6"/>
      <c r="M86" s="6"/>
      <c r="N86" s="6"/>
      <c r="O86" s="6"/>
      <c r="P86" s="6"/>
      <c r="Q86" s="6"/>
      <c r="R86" s="6"/>
      <c r="S86" s="6"/>
      <c r="T86" s="6"/>
      <c r="U86" s="6"/>
      <c r="V86" s="6"/>
      <c r="W86" s="6"/>
      <c r="X86" s="6"/>
      <c r="Y86" s="6"/>
      <c r="Z86" s="6"/>
    </row>
    <row r="87" spans="1:26" ht="48" customHeight="1" x14ac:dyDescent="0.15">
      <c r="A87" s="231" t="s">
        <v>147</v>
      </c>
      <c r="B87" s="218"/>
      <c r="C87" s="111" t="str">
        <f>$C$22</f>
        <v>CIS Critical Security Controls v6.1</v>
      </c>
      <c r="D87" s="111" t="str">
        <f>$D$22</f>
        <v>HIPAA</v>
      </c>
      <c r="E87" s="111" t="str">
        <f>$E$22</f>
        <v>ISO 27002:2013</v>
      </c>
      <c r="F87" s="111" t="str">
        <f>$F$22</f>
        <v>NIST Cybersecurity Framework</v>
      </c>
      <c r="G87" s="18" t="str">
        <f>$G$22</f>
        <v>NIST SP 800-171r1</v>
      </c>
      <c r="H87" s="111"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2"/>
      <c r="D88" s="112"/>
      <c r="E88" s="114" t="s">
        <v>916</v>
      </c>
      <c r="F88" s="114" t="s">
        <v>917</v>
      </c>
      <c r="G88" s="60" t="s">
        <v>918</v>
      </c>
      <c r="H88" s="114"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4" t="s">
        <v>921</v>
      </c>
      <c r="D89" s="112"/>
      <c r="E89" s="114" t="s">
        <v>263</v>
      </c>
      <c r="F89" s="114" t="s">
        <v>922</v>
      </c>
      <c r="G89" s="60" t="s">
        <v>923</v>
      </c>
      <c r="H89" s="114"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4" t="s">
        <v>896</v>
      </c>
      <c r="D90" s="112"/>
      <c r="E90" s="114" t="s">
        <v>925</v>
      </c>
      <c r="F90" s="114" t="s">
        <v>850</v>
      </c>
      <c r="G90" s="60" t="s">
        <v>926</v>
      </c>
      <c r="H90" s="114"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4" t="s">
        <v>929</v>
      </c>
      <c r="D91" s="114" t="s">
        <v>306</v>
      </c>
      <c r="E91" s="114" t="s">
        <v>916</v>
      </c>
      <c r="F91" s="114" t="s">
        <v>308</v>
      </c>
      <c r="G91" s="113"/>
      <c r="H91" s="114" t="s">
        <v>930</v>
      </c>
      <c r="I91" s="14" t="s">
        <v>761</v>
      </c>
      <c r="J91" s="6"/>
      <c r="K91" s="6"/>
      <c r="L91" s="6"/>
      <c r="M91" s="6"/>
      <c r="N91" s="6"/>
      <c r="O91" s="6"/>
      <c r="P91" s="6"/>
      <c r="Q91" s="6"/>
      <c r="R91" s="6"/>
      <c r="S91" s="6"/>
      <c r="T91" s="6"/>
      <c r="U91" s="6"/>
      <c r="V91" s="6"/>
      <c r="W91" s="6"/>
      <c r="X91" s="6"/>
      <c r="Y91" s="6"/>
      <c r="Z91" s="6"/>
    </row>
    <row r="92" spans="1:26" ht="48" customHeight="1" x14ac:dyDescent="0.15">
      <c r="A92" s="231" t="s">
        <v>931</v>
      </c>
      <c r="B92" s="218"/>
      <c r="C92" s="111" t="str">
        <f>$C$22</f>
        <v>CIS Critical Security Controls v6.1</v>
      </c>
      <c r="D92" s="111" t="str">
        <f>$D$22</f>
        <v>HIPAA</v>
      </c>
      <c r="E92" s="111" t="str">
        <f>$E$22</f>
        <v>ISO 27002:2013</v>
      </c>
      <c r="F92" s="111" t="str">
        <f>$F$22</f>
        <v>NIST Cybersecurity Framework</v>
      </c>
      <c r="G92" s="18" t="str">
        <f>$G$22</f>
        <v>NIST SP 800-171r1</v>
      </c>
      <c r="H92" s="111"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4" t="s">
        <v>416</v>
      </c>
      <c r="D93" s="112"/>
      <c r="E93" s="114" t="s">
        <v>891</v>
      </c>
      <c r="F93" s="114" t="s">
        <v>932</v>
      </c>
      <c r="G93" s="60" t="s">
        <v>631</v>
      </c>
      <c r="H93" s="114"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4" t="s">
        <v>905</v>
      </c>
      <c r="D94" s="112"/>
      <c r="E94" s="114" t="s">
        <v>427</v>
      </c>
      <c r="F94" s="114" t="s">
        <v>934</v>
      </c>
      <c r="G94" s="60" t="s">
        <v>935</v>
      </c>
      <c r="H94" s="114" t="s">
        <v>936</v>
      </c>
      <c r="I94" s="14" t="s">
        <v>937</v>
      </c>
      <c r="J94" s="6"/>
      <c r="K94" s="6"/>
      <c r="L94" s="6"/>
      <c r="M94" s="6"/>
      <c r="N94" s="6"/>
      <c r="O94" s="6"/>
      <c r="P94" s="6"/>
      <c r="Q94" s="6"/>
      <c r="R94" s="6"/>
      <c r="S94" s="6"/>
      <c r="T94" s="6"/>
      <c r="U94" s="6"/>
      <c r="V94" s="6"/>
      <c r="W94" s="6"/>
      <c r="X94" s="6"/>
      <c r="Y94" s="6"/>
      <c r="Z94" s="6"/>
    </row>
    <row r="95" spans="1:26" ht="48" customHeight="1" x14ac:dyDescent="0.15">
      <c r="A95" s="231" t="s">
        <v>938</v>
      </c>
      <c r="B95" s="218"/>
      <c r="C95" s="111" t="str">
        <f>$C$22</f>
        <v>CIS Critical Security Controls v6.1</v>
      </c>
      <c r="D95" s="111" t="str">
        <f>$D$22</f>
        <v>HIPAA</v>
      </c>
      <c r="E95" s="111" t="str">
        <f>$E$22</f>
        <v>ISO 27002:2013</v>
      </c>
      <c r="F95" s="111" t="str">
        <f>$F$22</f>
        <v>NIST Cybersecurity Framework</v>
      </c>
      <c r="G95" s="18" t="str">
        <f>$G$22</f>
        <v>NIST SP 800-171r1</v>
      </c>
      <c r="H95" s="111"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4" t="s">
        <v>921</v>
      </c>
      <c r="D96" s="115"/>
      <c r="E96" s="114" t="s">
        <v>868</v>
      </c>
      <c r="F96" s="114" t="s">
        <v>940</v>
      </c>
      <c r="G96" s="60" t="s">
        <v>941</v>
      </c>
      <c r="H96" s="114"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4" t="s">
        <v>921</v>
      </c>
      <c r="D97" s="115"/>
      <c r="E97" s="112"/>
      <c r="F97" s="114" t="s">
        <v>940</v>
      </c>
      <c r="G97" s="60" t="s">
        <v>941</v>
      </c>
      <c r="H97" s="114"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20"/>
      <c r="D98" s="34"/>
      <c r="E98" s="35"/>
      <c r="F98" s="120"/>
      <c r="G98" s="34"/>
      <c r="H98" s="122"/>
      <c r="I98" s="14"/>
      <c r="J98" s="6"/>
      <c r="K98" s="6"/>
      <c r="L98" s="6"/>
      <c r="M98" s="6"/>
      <c r="N98" s="6"/>
      <c r="O98" s="6"/>
      <c r="P98" s="6"/>
      <c r="Q98" s="6"/>
      <c r="R98" s="6"/>
      <c r="S98" s="6"/>
      <c r="T98" s="6"/>
      <c r="U98" s="6"/>
      <c r="V98" s="6"/>
      <c r="W98" s="6"/>
      <c r="X98" s="6"/>
      <c r="Y98" s="6"/>
      <c r="Z98" s="6"/>
    </row>
    <row r="99" spans="1:26" ht="15.75" customHeight="1" x14ac:dyDescent="0.15">
      <c r="B99" s="6"/>
      <c r="C99" s="120"/>
      <c r="D99" s="34"/>
      <c r="E99" s="35"/>
      <c r="F99" s="120"/>
      <c r="G99" s="34"/>
      <c r="H99" s="122"/>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20"/>
      <c r="D100" s="34"/>
      <c r="E100" s="35"/>
      <c r="F100" s="120"/>
      <c r="G100" s="34"/>
      <c r="H100" s="122"/>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20"/>
      <c r="D101" s="34"/>
      <c r="E101" s="35"/>
      <c r="F101" s="120"/>
      <c r="G101" s="34"/>
      <c r="H101" s="122"/>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20"/>
      <c r="D102" s="34"/>
      <c r="E102" s="35"/>
      <c r="F102" s="120"/>
      <c r="G102" s="34"/>
      <c r="H102" s="122"/>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20"/>
      <c r="D103" s="34"/>
      <c r="E103" s="35"/>
      <c r="F103" s="120"/>
      <c r="G103" s="34"/>
      <c r="H103" s="122"/>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20"/>
      <c r="D104" s="34"/>
      <c r="E104" s="35"/>
      <c r="F104" s="120"/>
      <c r="G104" s="34"/>
      <c r="H104" s="122"/>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20"/>
      <c r="D105" s="34"/>
      <c r="E105" s="35"/>
      <c r="F105" s="120"/>
      <c r="G105" s="34"/>
      <c r="H105" s="122"/>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20"/>
      <c r="D106" s="34"/>
      <c r="E106" s="35"/>
      <c r="F106" s="120"/>
      <c r="G106" s="34"/>
      <c r="H106" s="122"/>
      <c r="I106" s="14"/>
      <c r="J106" s="6"/>
      <c r="K106" s="6"/>
      <c r="L106" s="6"/>
      <c r="M106" s="6"/>
      <c r="N106" s="6"/>
      <c r="O106" s="6"/>
      <c r="P106" s="6"/>
      <c r="Q106" s="6"/>
      <c r="R106" s="6"/>
      <c r="S106" s="6"/>
      <c r="T106" s="6"/>
      <c r="U106" s="6"/>
      <c r="V106" s="6"/>
      <c r="W106" s="6"/>
      <c r="X106" s="6"/>
      <c r="Y106" s="6"/>
      <c r="Z106" s="6"/>
    </row>
    <row r="107" spans="1:26" ht="15.75" customHeight="1" x14ac:dyDescent="0.15">
      <c r="C107" s="120"/>
      <c r="D107" s="34"/>
      <c r="E107" s="35"/>
      <c r="F107" s="120"/>
      <c r="G107" s="34"/>
      <c r="H107" s="122"/>
      <c r="I107" s="14"/>
      <c r="J107" s="6"/>
      <c r="K107" s="6"/>
      <c r="L107" s="6"/>
      <c r="M107" s="6"/>
      <c r="N107" s="6"/>
      <c r="O107" s="6"/>
      <c r="P107" s="6"/>
      <c r="Q107" s="6"/>
      <c r="R107" s="6"/>
      <c r="S107" s="6"/>
      <c r="T107" s="6"/>
      <c r="U107" s="6"/>
      <c r="V107" s="6"/>
      <c r="W107" s="6"/>
      <c r="X107" s="6"/>
      <c r="Y107" s="6"/>
      <c r="Z107" s="6"/>
    </row>
    <row r="108" spans="1:26" ht="15.75" customHeight="1" x14ac:dyDescent="0.15">
      <c r="C108" s="120"/>
      <c r="D108" s="34"/>
      <c r="E108" s="35"/>
      <c r="F108" s="120"/>
      <c r="G108" s="34"/>
      <c r="H108" s="122"/>
      <c r="I108" s="14"/>
      <c r="J108" s="6"/>
      <c r="K108" s="6"/>
      <c r="L108" s="6"/>
      <c r="M108" s="6"/>
      <c r="N108" s="6"/>
      <c r="O108" s="6"/>
      <c r="P108" s="6"/>
      <c r="Q108" s="6"/>
      <c r="R108" s="6"/>
      <c r="S108" s="6"/>
      <c r="T108" s="6"/>
      <c r="U108" s="6"/>
      <c r="V108" s="6"/>
      <c r="W108" s="6"/>
      <c r="X108" s="6"/>
      <c r="Y108" s="6"/>
      <c r="Z108" s="6"/>
    </row>
    <row r="109" spans="1:26" ht="15.75" customHeight="1" x14ac:dyDescent="0.15">
      <c r="C109" s="120"/>
      <c r="D109" s="34"/>
      <c r="E109" s="35"/>
      <c r="F109" s="120"/>
      <c r="G109" s="34"/>
      <c r="H109" s="122"/>
      <c r="I109" s="14"/>
      <c r="J109" s="6"/>
      <c r="K109" s="6"/>
      <c r="L109" s="6"/>
      <c r="M109" s="6"/>
      <c r="N109" s="6"/>
      <c r="O109" s="6"/>
      <c r="P109" s="6"/>
      <c r="Q109" s="6"/>
      <c r="R109" s="6"/>
      <c r="S109" s="6"/>
      <c r="T109" s="6"/>
      <c r="U109" s="6"/>
      <c r="V109" s="6"/>
      <c r="W109" s="6"/>
      <c r="X109" s="6"/>
      <c r="Y109" s="6"/>
      <c r="Z109" s="6"/>
    </row>
    <row r="110" spans="1:26" ht="15.75" customHeight="1" x14ac:dyDescent="0.15">
      <c r="C110" s="120"/>
      <c r="D110" s="34"/>
      <c r="E110" s="35"/>
      <c r="F110" s="120"/>
      <c r="G110" s="34"/>
      <c r="H110" s="122"/>
      <c r="I110" s="14"/>
      <c r="J110" s="6"/>
      <c r="K110" s="6"/>
      <c r="L110" s="6"/>
      <c r="M110" s="6"/>
      <c r="N110" s="6"/>
      <c r="O110" s="6"/>
      <c r="P110" s="6"/>
      <c r="Q110" s="6"/>
      <c r="R110" s="6"/>
      <c r="S110" s="6"/>
      <c r="T110" s="6"/>
      <c r="U110" s="6"/>
      <c r="V110" s="6"/>
      <c r="W110" s="6"/>
      <c r="X110" s="6"/>
      <c r="Y110" s="6"/>
      <c r="Z110" s="6"/>
    </row>
    <row r="111" spans="1:26" ht="15.75" customHeight="1" x14ac:dyDescent="0.15">
      <c r="C111" s="120"/>
      <c r="D111" s="34"/>
      <c r="E111" s="35"/>
      <c r="F111" s="120"/>
      <c r="G111" s="34"/>
      <c r="H111" s="122"/>
      <c r="I111" s="14"/>
      <c r="J111" s="6"/>
      <c r="K111" s="6"/>
      <c r="L111" s="6"/>
      <c r="M111" s="6"/>
      <c r="N111" s="6"/>
      <c r="O111" s="6"/>
      <c r="P111" s="6"/>
      <c r="Q111" s="6"/>
      <c r="R111" s="6"/>
      <c r="S111" s="6"/>
      <c r="T111" s="6"/>
      <c r="U111" s="6"/>
      <c r="V111" s="6"/>
      <c r="W111" s="6"/>
      <c r="X111" s="6"/>
      <c r="Y111" s="6"/>
      <c r="Z111" s="6"/>
    </row>
    <row r="112" spans="1:26" ht="15.75" customHeight="1" x14ac:dyDescent="0.15">
      <c r="C112" s="120"/>
      <c r="D112" s="34"/>
      <c r="E112" s="35"/>
      <c r="F112" s="120"/>
      <c r="G112" s="34"/>
      <c r="H112" s="122"/>
      <c r="I112" s="14"/>
      <c r="J112" s="6"/>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4"/>
      <c r="J113" s="6"/>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4"/>
      <c r="J114" s="6"/>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4"/>
      <c r="J115" s="6"/>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4"/>
      <c r="J116" s="6"/>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4"/>
      <c r="J117" s="6"/>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4"/>
      <c r="J118" s="6"/>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4"/>
      <c r="J119" s="6"/>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4"/>
      <c r="J120" s="6"/>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4"/>
      <c r="J121" s="6"/>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4"/>
      <c r="J122" s="6"/>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4"/>
      <c r="J123" s="6"/>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4"/>
      <c r="J124" s="6"/>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4"/>
      <c r="J125" s="6"/>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4"/>
      <c r="J126" s="6"/>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4"/>
      <c r="J127" s="6"/>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4"/>
      <c r="J128" s="6"/>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4"/>
      <c r="J129" s="6"/>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4"/>
      <c r="J130" s="6"/>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4"/>
      <c r="J131" s="6"/>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4"/>
      <c r="J132" s="6"/>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4"/>
      <c r="J133" s="6"/>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4"/>
      <c r="J134" s="6"/>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4"/>
      <c r="J135" s="6"/>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4"/>
      <c r="J136" s="6"/>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4"/>
      <c r="J137" s="6"/>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4"/>
      <c r="J138" s="6"/>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4"/>
      <c r="J139" s="6"/>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4"/>
      <c r="J140" s="6"/>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4"/>
      <c r="J141" s="6"/>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4"/>
      <c r="J142" s="6"/>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4"/>
      <c r="J143" s="6"/>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4"/>
      <c r="J144" s="6"/>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4"/>
      <c r="J145" s="6"/>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4"/>
      <c r="J146" s="6"/>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4"/>
      <c r="J147" s="6"/>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4"/>
      <c r="J148" s="6"/>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4"/>
      <c r="J149" s="6"/>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4"/>
      <c r="J150" s="6"/>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4"/>
      <c r="J151" s="6"/>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4"/>
      <c r="J152" s="6"/>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4"/>
      <c r="J153" s="6"/>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4"/>
      <c r="J154" s="6"/>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4"/>
      <c r="J155" s="6"/>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4"/>
      <c r="J156" s="6"/>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4"/>
      <c r="J157" s="6"/>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4"/>
      <c r="J158" s="6"/>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4"/>
      <c r="J159" s="6"/>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4"/>
      <c r="J160" s="6"/>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4"/>
      <c r="J161" s="6"/>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4"/>
      <c r="J162" s="6"/>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4"/>
      <c r="J163" s="6"/>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4"/>
      <c r="J164" s="6"/>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4"/>
      <c r="J165" s="6"/>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4"/>
      <c r="J166" s="6"/>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4"/>
      <c r="J167" s="6"/>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4"/>
      <c r="J168" s="6"/>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4"/>
      <c r="J169" s="6"/>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4"/>
      <c r="J170" s="6"/>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4"/>
      <c r="J171" s="6"/>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4"/>
      <c r="J172" s="6"/>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4"/>
      <c r="J173" s="6"/>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4"/>
      <c r="J174" s="6"/>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4"/>
      <c r="J175" s="6"/>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4"/>
      <c r="J176" s="6"/>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4"/>
      <c r="J177" s="6"/>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4"/>
      <c r="J178" s="6"/>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4"/>
      <c r="J179" s="6"/>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4"/>
      <c r="J180" s="6"/>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4"/>
      <c r="J181" s="6"/>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4"/>
      <c r="J182" s="6"/>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4"/>
      <c r="J183" s="6"/>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4"/>
      <c r="J184" s="6"/>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4"/>
      <c r="J185" s="6"/>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4"/>
      <c r="J186" s="6"/>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4"/>
      <c r="J187" s="6"/>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4"/>
      <c r="J188" s="6"/>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4"/>
      <c r="J189" s="6"/>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4"/>
      <c r="J190" s="6"/>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4"/>
      <c r="J191" s="6"/>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4"/>
      <c r="J192" s="6"/>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4"/>
      <c r="J193" s="6"/>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4"/>
      <c r="J194" s="6"/>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4"/>
      <c r="J195" s="6"/>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4"/>
      <c r="J196" s="6"/>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4"/>
      <c r="J197" s="6"/>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4"/>
      <c r="J198" s="6"/>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4"/>
      <c r="J199" s="6"/>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4"/>
      <c r="J200" s="6"/>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4"/>
      <c r="J201" s="6"/>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4"/>
      <c r="J202" s="6"/>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4"/>
      <c r="J203" s="6"/>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4"/>
      <c r="J204" s="6"/>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4"/>
      <c r="J205" s="6"/>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4"/>
      <c r="J206" s="6"/>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4"/>
      <c r="J207" s="6"/>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4"/>
      <c r="J208" s="6"/>
      <c r="K208" s="6"/>
      <c r="L208" s="6"/>
      <c r="M208" s="6"/>
      <c r="N208" s="6"/>
      <c r="O208" s="6"/>
      <c r="P208" s="6"/>
      <c r="Q208" s="6"/>
      <c r="R208" s="6"/>
      <c r="S208" s="6"/>
      <c r="T208" s="6"/>
      <c r="U208" s="6"/>
      <c r="V208" s="6"/>
      <c r="W208" s="6"/>
      <c r="X208" s="6"/>
      <c r="Y208" s="6"/>
      <c r="Z208" s="6"/>
    </row>
    <row r="209" spans="3:26" ht="15.75" customHeight="1" x14ac:dyDescent="0.15">
      <c r="C209" s="120"/>
      <c r="D209" s="34"/>
      <c r="E209" s="35"/>
      <c r="F209" s="120"/>
      <c r="G209" s="34"/>
      <c r="H209" s="122"/>
      <c r="I209" s="14"/>
      <c r="J209" s="6"/>
      <c r="K209" s="6"/>
      <c r="L209" s="6"/>
      <c r="M209" s="6"/>
      <c r="N209" s="6"/>
      <c r="O209" s="6"/>
      <c r="P209" s="6"/>
      <c r="Q209" s="6"/>
      <c r="R209" s="6"/>
      <c r="S209" s="6"/>
      <c r="T209" s="6"/>
      <c r="U209" s="6"/>
      <c r="V209" s="6"/>
      <c r="W209" s="6"/>
      <c r="X209" s="6"/>
      <c r="Y209" s="6"/>
      <c r="Z209" s="6"/>
    </row>
    <row r="210" spans="3:26" ht="15.75" customHeight="1" x14ac:dyDescent="0.15">
      <c r="C210" s="120"/>
      <c r="D210" s="34"/>
      <c r="E210" s="35"/>
      <c r="F210" s="120"/>
      <c r="G210" s="34"/>
      <c r="H210" s="122"/>
      <c r="I210" s="14"/>
      <c r="J210" s="6"/>
      <c r="K210" s="6"/>
      <c r="L210" s="6"/>
      <c r="M210" s="6"/>
      <c r="N210" s="6"/>
      <c r="O210" s="6"/>
      <c r="P210" s="6"/>
      <c r="Q210" s="6"/>
      <c r="R210" s="6"/>
      <c r="S210" s="6"/>
      <c r="T210" s="6"/>
      <c r="U210" s="6"/>
      <c r="V210" s="6"/>
      <c r="W210" s="6"/>
      <c r="X210" s="6"/>
      <c r="Y210" s="6"/>
      <c r="Z210" s="6"/>
    </row>
    <row r="211" spans="3:26" ht="15.75" customHeight="1" x14ac:dyDescent="0.15">
      <c r="C211" s="120"/>
      <c r="D211" s="34"/>
      <c r="E211" s="35"/>
      <c r="F211" s="120"/>
      <c r="G211" s="34"/>
      <c r="H211" s="122"/>
      <c r="I211" s="14"/>
      <c r="J211" s="6"/>
      <c r="K211" s="6"/>
      <c r="L211" s="6"/>
      <c r="M211" s="6"/>
      <c r="N211" s="6"/>
      <c r="O211" s="6"/>
      <c r="P211" s="6"/>
      <c r="Q211" s="6"/>
      <c r="R211" s="6"/>
      <c r="S211" s="6"/>
      <c r="T211" s="6"/>
      <c r="U211" s="6"/>
      <c r="V211" s="6"/>
      <c r="W211" s="6"/>
      <c r="X211" s="6"/>
      <c r="Y211" s="6"/>
      <c r="Z211" s="6"/>
    </row>
    <row r="212" spans="3:26" ht="15.75" customHeight="1" x14ac:dyDescent="0.15">
      <c r="C212" s="120"/>
      <c r="D212" s="34"/>
      <c r="E212" s="35"/>
      <c r="F212" s="120"/>
      <c r="G212" s="34"/>
      <c r="H212" s="122"/>
      <c r="I212" s="14"/>
      <c r="J212" s="6"/>
      <c r="K212" s="6"/>
      <c r="L212" s="6"/>
      <c r="M212" s="6"/>
      <c r="N212" s="6"/>
      <c r="O212" s="6"/>
      <c r="P212" s="6"/>
      <c r="Q212" s="6"/>
      <c r="R212" s="6"/>
      <c r="S212" s="6"/>
      <c r="T212" s="6"/>
      <c r="U212" s="6"/>
      <c r="V212" s="6"/>
      <c r="W212" s="6"/>
      <c r="X212" s="6"/>
      <c r="Y212" s="6"/>
      <c r="Z212" s="6"/>
    </row>
    <row r="213" spans="3:26" ht="15.75" customHeight="1" x14ac:dyDescent="0.15">
      <c r="C213" s="120"/>
      <c r="D213" s="34"/>
      <c r="E213" s="35"/>
      <c r="F213" s="120"/>
      <c r="G213" s="34"/>
      <c r="H213" s="122"/>
      <c r="I213" s="14"/>
      <c r="J213" s="6"/>
      <c r="K213" s="6"/>
      <c r="L213" s="6"/>
      <c r="M213" s="6"/>
      <c r="N213" s="6"/>
      <c r="O213" s="6"/>
      <c r="P213" s="6"/>
      <c r="Q213" s="6"/>
      <c r="R213" s="6"/>
      <c r="S213" s="6"/>
      <c r="T213" s="6"/>
      <c r="U213" s="6"/>
      <c r="V213" s="6"/>
      <c r="W213" s="6"/>
      <c r="X213" s="6"/>
      <c r="Y213" s="6"/>
      <c r="Z213" s="6"/>
    </row>
    <row r="214" spans="3:26" ht="15.75" customHeight="1" x14ac:dyDescent="0.15">
      <c r="C214" s="120"/>
      <c r="D214" s="34"/>
      <c r="E214" s="35"/>
      <c r="F214" s="120"/>
      <c r="G214" s="34"/>
      <c r="H214" s="122"/>
      <c r="I214" s="14"/>
      <c r="J214" s="6"/>
      <c r="K214" s="6"/>
      <c r="L214" s="6"/>
      <c r="M214" s="6"/>
      <c r="N214" s="6"/>
      <c r="O214" s="6"/>
      <c r="P214" s="6"/>
      <c r="Q214" s="6"/>
      <c r="R214" s="6"/>
      <c r="S214" s="6"/>
      <c r="T214" s="6"/>
      <c r="U214" s="6"/>
      <c r="V214" s="6"/>
      <c r="W214" s="6"/>
      <c r="X214" s="6"/>
      <c r="Y214" s="6"/>
      <c r="Z214" s="6"/>
    </row>
    <row r="215" spans="3:26" ht="15.75" customHeight="1" x14ac:dyDescent="0.15">
      <c r="C215" s="120"/>
      <c r="D215" s="34"/>
      <c r="E215" s="35"/>
      <c r="F215" s="120"/>
      <c r="G215" s="34"/>
      <c r="H215" s="122"/>
      <c r="I215" s="14"/>
      <c r="J215" s="6"/>
      <c r="K215" s="6"/>
      <c r="L215" s="6"/>
      <c r="M215" s="6"/>
      <c r="N215" s="6"/>
      <c r="O215" s="6"/>
      <c r="P215" s="6"/>
      <c r="Q215" s="6"/>
      <c r="R215" s="6"/>
      <c r="S215" s="6"/>
      <c r="T215" s="6"/>
      <c r="U215" s="6"/>
      <c r="V215" s="6"/>
      <c r="W215" s="6"/>
      <c r="X215" s="6"/>
      <c r="Y215" s="6"/>
      <c r="Z215" s="6"/>
    </row>
    <row r="216" spans="3:26" ht="15.75" customHeight="1" x14ac:dyDescent="0.15">
      <c r="C216" s="120"/>
      <c r="D216" s="34"/>
      <c r="E216" s="35"/>
      <c r="F216" s="120"/>
      <c r="G216" s="34"/>
      <c r="H216" s="122"/>
      <c r="I216" s="14"/>
      <c r="J216" s="6"/>
      <c r="K216" s="6"/>
      <c r="L216" s="6"/>
      <c r="M216" s="6"/>
      <c r="N216" s="6"/>
      <c r="O216" s="6"/>
      <c r="P216" s="6"/>
      <c r="Q216" s="6"/>
      <c r="R216" s="6"/>
      <c r="S216" s="6"/>
      <c r="T216" s="6"/>
      <c r="U216" s="6"/>
      <c r="V216" s="6"/>
      <c r="W216" s="6"/>
      <c r="X216" s="6"/>
      <c r="Y216" s="6"/>
      <c r="Z216" s="6"/>
    </row>
    <row r="217" spans="3:26" ht="15.75" customHeight="1" x14ac:dyDescent="0.15">
      <c r="C217" s="120"/>
      <c r="D217" s="34"/>
      <c r="E217" s="35"/>
      <c r="F217" s="120"/>
      <c r="G217" s="34"/>
      <c r="H217" s="122"/>
      <c r="I217" s="14"/>
      <c r="J217" s="6"/>
      <c r="K217" s="6"/>
      <c r="L217" s="6"/>
      <c r="M217" s="6"/>
      <c r="N217" s="6"/>
      <c r="O217" s="6"/>
      <c r="P217" s="6"/>
      <c r="Q217" s="6"/>
      <c r="R217" s="6"/>
      <c r="S217" s="6"/>
      <c r="T217" s="6"/>
      <c r="U217" s="6"/>
      <c r="V217" s="6"/>
      <c r="W217" s="6"/>
      <c r="X217" s="6"/>
      <c r="Y217" s="6"/>
      <c r="Z217" s="6"/>
    </row>
    <row r="218" spans="3:26" ht="15.75" customHeight="1" x14ac:dyDescent="0.15">
      <c r="C218" s="120"/>
      <c r="D218" s="34"/>
      <c r="E218" s="35"/>
      <c r="F218" s="120"/>
      <c r="G218" s="34"/>
      <c r="H218" s="122"/>
      <c r="I218" s="14"/>
      <c r="J218" s="6"/>
      <c r="K218" s="6"/>
      <c r="L218" s="6"/>
      <c r="M218" s="6"/>
      <c r="N218" s="6"/>
      <c r="O218" s="6"/>
      <c r="P218" s="6"/>
      <c r="Q218" s="6"/>
      <c r="R218" s="6"/>
      <c r="S218" s="6"/>
      <c r="T218" s="6"/>
      <c r="U218" s="6"/>
      <c r="V218" s="6"/>
      <c r="W218" s="6"/>
      <c r="X218" s="6"/>
      <c r="Y218" s="6"/>
      <c r="Z218" s="6"/>
    </row>
    <row r="219" spans="3:26" ht="15.75" customHeight="1" x14ac:dyDescent="0.15">
      <c r="C219" s="120"/>
      <c r="D219" s="34"/>
      <c r="E219" s="35"/>
      <c r="F219" s="120"/>
      <c r="G219" s="34"/>
      <c r="H219" s="122"/>
      <c r="I219" s="14"/>
      <c r="J219" s="6"/>
      <c r="K219" s="6"/>
      <c r="L219" s="6"/>
      <c r="M219" s="6"/>
      <c r="N219" s="6"/>
      <c r="O219" s="6"/>
      <c r="P219" s="6"/>
      <c r="Q219" s="6"/>
      <c r="R219" s="6"/>
      <c r="S219" s="6"/>
      <c r="T219" s="6"/>
      <c r="U219" s="6"/>
      <c r="V219" s="6"/>
      <c r="W219" s="6"/>
      <c r="X219" s="6"/>
      <c r="Y219" s="6"/>
      <c r="Z219" s="6"/>
    </row>
    <row r="220" spans="3:26" ht="15.75" customHeight="1" x14ac:dyDescent="0.15">
      <c r="C220" s="120"/>
      <c r="D220" s="34"/>
      <c r="E220" s="35"/>
      <c r="F220" s="120"/>
      <c r="G220" s="34"/>
      <c r="H220" s="122"/>
      <c r="I220" s="14"/>
      <c r="J220" s="6"/>
      <c r="K220" s="6"/>
      <c r="L220" s="6"/>
      <c r="M220" s="6"/>
      <c r="N220" s="6"/>
      <c r="O220" s="6"/>
      <c r="P220" s="6"/>
      <c r="Q220" s="6"/>
      <c r="R220" s="6"/>
      <c r="S220" s="6"/>
      <c r="T220" s="6"/>
      <c r="U220" s="6"/>
      <c r="V220" s="6"/>
      <c r="W220" s="6"/>
      <c r="X220" s="6"/>
      <c r="Y220" s="6"/>
      <c r="Z220" s="6"/>
    </row>
    <row r="221" spans="3:26" ht="15.75" customHeight="1" x14ac:dyDescent="0.15">
      <c r="C221" s="120"/>
      <c r="D221" s="34"/>
      <c r="E221" s="35"/>
      <c r="F221" s="120"/>
      <c r="G221" s="34"/>
      <c r="H221" s="122"/>
      <c r="I221" s="14"/>
      <c r="J221" s="6"/>
      <c r="K221" s="6"/>
      <c r="L221" s="6"/>
      <c r="M221" s="6"/>
      <c r="N221" s="6"/>
      <c r="O221" s="6"/>
      <c r="P221" s="6"/>
      <c r="Q221" s="6"/>
      <c r="R221" s="6"/>
      <c r="S221" s="6"/>
      <c r="T221" s="6"/>
      <c r="U221" s="6"/>
      <c r="V221" s="6"/>
      <c r="W221" s="6"/>
      <c r="X221" s="6"/>
      <c r="Y221" s="6"/>
      <c r="Z221" s="6"/>
    </row>
    <row r="222" spans="3:26" ht="15.75" customHeight="1" x14ac:dyDescent="0.15">
      <c r="C222" s="120"/>
      <c r="D222" s="34"/>
      <c r="E222" s="35"/>
      <c r="F222" s="120"/>
      <c r="G222" s="34"/>
      <c r="H222" s="122"/>
      <c r="I222" s="14"/>
      <c r="J222" s="6"/>
      <c r="K222" s="6"/>
      <c r="L222" s="6"/>
      <c r="M222" s="6"/>
      <c r="N222" s="6"/>
      <c r="O222" s="6"/>
      <c r="P222" s="6"/>
      <c r="Q222" s="6"/>
      <c r="R222" s="6"/>
      <c r="S222" s="6"/>
      <c r="T222" s="6"/>
      <c r="U222" s="6"/>
      <c r="V222" s="6"/>
      <c r="W222" s="6"/>
      <c r="X222" s="6"/>
      <c r="Y222" s="6"/>
      <c r="Z222" s="6"/>
    </row>
    <row r="223" spans="3:26" ht="15.75" customHeight="1" x14ac:dyDescent="0.15">
      <c r="C223" s="120"/>
      <c r="D223" s="34"/>
      <c r="E223" s="35"/>
      <c r="F223" s="120"/>
      <c r="G223" s="34"/>
      <c r="H223" s="122"/>
      <c r="I223" s="14"/>
      <c r="J223" s="6"/>
      <c r="K223" s="6"/>
      <c r="L223" s="6"/>
      <c r="M223" s="6"/>
      <c r="N223" s="6"/>
      <c r="O223" s="6"/>
      <c r="P223" s="6"/>
      <c r="Q223" s="6"/>
      <c r="R223" s="6"/>
      <c r="S223" s="6"/>
      <c r="T223" s="6"/>
      <c r="U223" s="6"/>
      <c r="V223" s="6"/>
      <c r="W223" s="6"/>
      <c r="X223" s="6"/>
      <c r="Y223" s="6"/>
      <c r="Z223" s="6"/>
    </row>
    <row r="224" spans="3:26" ht="15.75" customHeight="1" x14ac:dyDescent="0.15">
      <c r="C224" s="120"/>
      <c r="D224" s="34"/>
      <c r="E224" s="35"/>
      <c r="F224" s="120"/>
      <c r="G224" s="34"/>
      <c r="H224" s="122"/>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20"/>
      <c r="D296" s="34"/>
      <c r="E296" s="35"/>
      <c r="F296" s="120"/>
      <c r="G296" s="34"/>
      <c r="H296" s="122"/>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20"/>
      <c r="D297" s="34"/>
      <c r="E297" s="35"/>
      <c r="F297" s="120"/>
      <c r="G297" s="34"/>
      <c r="H297" s="122"/>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20"/>
      <c r="D298" s="34"/>
      <c r="E298" s="35"/>
      <c r="F298" s="120"/>
      <c r="G298" s="34"/>
      <c r="H298" s="122"/>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20"/>
      <c r="D299" s="34"/>
      <c r="E299" s="35"/>
      <c r="F299" s="120"/>
      <c r="G299" s="34"/>
      <c r="H299" s="122"/>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20"/>
      <c r="D300" s="34"/>
      <c r="E300" s="35"/>
      <c r="F300" s="120"/>
      <c r="G300" s="34"/>
      <c r="H300" s="122"/>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20"/>
      <c r="D301" s="34"/>
      <c r="E301" s="35"/>
      <c r="F301" s="120"/>
      <c r="G301" s="34"/>
      <c r="H301" s="122"/>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20"/>
      <c r="D302" s="34"/>
      <c r="E302" s="35"/>
      <c r="F302" s="120"/>
      <c r="G302" s="34"/>
      <c r="H302" s="122"/>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20"/>
      <c r="D303" s="34"/>
      <c r="E303" s="35"/>
      <c r="F303" s="120"/>
      <c r="G303" s="34"/>
      <c r="H303" s="122"/>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20"/>
      <c r="D304" s="34"/>
      <c r="E304" s="35"/>
      <c r="F304" s="120"/>
      <c r="G304" s="34"/>
      <c r="H304" s="122"/>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20"/>
      <c r="D305" s="34"/>
      <c r="E305" s="35"/>
      <c r="F305" s="120"/>
      <c r="G305" s="34"/>
      <c r="H305" s="122"/>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Impact HECVAT Lite</dc:title>
  <dc:subject>Impact</dc:subject>
  <dc:creator>Gary Denne</dc:creator>
  <cp:keywords/>
  <dc:description/>
  <cp:lastModifiedBy>Gary Denne</cp:lastModifiedBy>
  <dcterms:created xsi:type="dcterms:W3CDTF">2018-08-03T18:00:06Z</dcterms:created>
  <dcterms:modified xsi:type="dcterms:W3CDTF">2023-01-31T23:30:04Z</dcterms:modified>
  <cp:category/>
</cp:coreProperties>
</file>