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eetV2HW\"/>
    </mc:Choice>
  </mc:AlternateContent>
  <xr:revisionPtr revIDLastSave="0" documentId="13_ncr:1_{CECA9A38-1F58-4A2F-9414-49D7EBBA5AB1}" xr6:coauthVersionLast="46" xr6:coauthVersionMax="46" xr10:uidLastSave="{00000000-0000-0000-0000-000000000000}"/>
  <bookViews>
    <workbookView xWindow="-103" yWindow="-103" windowWidth="33120" windowHeight="181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8" i="1" l="1"/>
  <c r="F88" i="1"/>
  <c r="F85" i="1"/>
  <c r="H85" i="1"/>
  <c r="H84" i="1"/>
  <c r="F84" i="1"/>
  <c r="H79" i="1"/>
  <c r="H80" i="1"/>
  <c r="F80" i="1"/>
  <c r="F79" i="1"/>
  <c r="H78" i="1"/>
  <c r="F78" i="1"/>
  <c r="H81" i="1"/>
  <c r="H82" i="1"/>
  <c r="H83" i="1"/>
  <c r="H86" i="1"/>
  <c r="H87" i="1"/>
  <c r="H89" i="1"/>
  <c r="H90" i="1"/>
  <c r="H91" i="1"/>
  <c r="H92" i="1"/>
  <c r="H93" i="1"/>
  <c r="H94" i="1"/>
  <c r="H95" i="1"/>
  <c r="H96" i="1"/>
  <c r="F81" i="1"/>
  <c r="F82" i="1"/>
  <c r="F83" i="1"/>
  <c r="F86" i="1"/>
  <c r="F87" i="1"/>
  <c r="F89" i="1"/>
  <c r="F90" i="1"/>
  <c r="F91" i="1"/>
  <c r="F92" i="1"/>
  <c r="F93" i="1"/>
  <c r="F94" i="1"/>
  <c r="F95" i="1"/>
  <c r="F96" i="1"/>
  <c r="H77" i="1"/>
  <c r="F77" i="1"/>
  <c r="F41" i="1"/>
  <c r="H41" i="1"/>
  <c r="H66" i="1"/>
  <c r="H63" i="1"/>
  <c r="H62" i="1"/>
  <c r="H56" i="1"/>
  <c r="H54" i="1"/>
  <c r="H52" i="1"/>
  <c r="H51" i="1"/>
  <c r="H47" i="1"/>
  <c r="H45" i="1"/>
  <c r="H42" i="1"/>
  <c r="H43" i="1"/>
  <c r="F66" i="1"/>
  <c r="F63" i="1"/>
  <c r="F62" i="1"/>
  <c r="F56" i="1"/>
  <c r="F54" i="1"/>
  <c r="F52" i="1"/>
  <c r="F51" i="1"/>
  <c r="F47" i="1"/>
  <c r="F42" i="1"/>
  <c r="F43" i="1"/>
  <c r="F45" i="1"/>
  <c r="H44" i="1"/>
  <c r="H46" i="1"/>
  <c r="H48" i="1"/>
  <c r="H49" i="1"/>
  <c r="H50" i="1"/>
  <c r="H53" i="1"/>
  <c r="H55" i="1"/>
  <c r="H57" i="1"/>
  <c r="H58" i="1"/>
  <c r="H59" i="1"/>
  <c r="H60" i="1"/>
  <c r="H61" i="1"/>
  <c r="H64" i="1"/>
  <c r="H65" i="1"/>
  <c r="F44" i="1"/>
  <c r="F46" i="1"/>
  <c r="F48" i="1"/>
  <c r="F49" i="1"/>
  <c r="F50" i="1"/>
  <c r="F53" i="1"/>
  <c r="F55" i="1"/>
  <c r="F57" i="1"/>
  <c r="F58" i="1"/>
  <c r="F59" i="1"/>
  <c r="F60" i="1"/>
  <c r="F61" i="1"/>
  <c r="F64" i="1"/>
  <c r="F65" i="1"/>
  <c r="F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00" i="1" l="1"/>
  <c r="F100" i="1"/>
  <c r="H70" i="1"/>
  <c r="H71" i="1" s="1"/>
  <c r="F70" i="1"/>
  <c r="F71" i="1" s="1"/>
  <c r="H3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F101" i="1" l="1"/>
  <c r="H101" i="1"/>
  <c r="M107" i="1"/>
  <c r="I100" i="1"/>
  <c r="I70" i="1"/>
  <c r="F34" i="1"/>
  <c r="F35" i="1" s="1"/>
  <c r="H35" i="1"/>
  <c r="K108" i="1" l="1"/>
  <c r="M108" i="1"/>
  <c r="K107" i="1"/>
  <c r="I34" i="1"/>
</calcChain>
</file>

<file path=xl/sharedStrings.xml><?xml version="1.0" encoding="utf-8"?>
<sst xmlns="http://schemas.openxmlformats.org/spreadsheetml/2006/main" count="199" uniqueCount="173">
  <si>
    <t>M1</t>
  </si>
  <si>
    <t>DMPH6250SQ-7</t>
  </si>
  <si>
    <t>R6</t>
  </si>
  <si>
    <t>CRCW040210K0FKEDC</t>
  </si>
  <si>
    <t>Z1</t>
  </si>
  <si>
    <t>BZX84C10LT1G</t>
  </si>
  <si>
    <t>R2</t>
  </si>
  <si>
    <t>CRCW04026M80FKED</t>
  </si>
  <si>
    <t>R4</t>
  </si>
  <si>
    <t>AC0402FR-071M3L</t>
  </si>
  <si>
    <t>C3-C11-C12</t>
  </si>
  <si>
    <t>TMK107BBJ475MA-T</t>
  </si>
  <si>
    <t>C2</t>
  </si>
  <si>
    <t>C1005X5R1H104K050BB</t>
  </si>
  <si>
    <t>C1</t>
  </si>
  <si>
    <t>GRM155R71C104KA88D</t>
  </si>
  <si>
    <t>C6</t>
  </si>
  <si>
    <t>CL10A225KP8NNNC</t>
  </si>
  <si>
    <t>R3</t>
  </si>
  <si>
    <t>CR0402-FX-1872GLF</t>
  </si>
  <si>
    <t>IC1</t>
  </si>
  <si>
    <t>LMR23615DRRR</t>
  </si>
  <si>
    <t>L1</t>
  </si>
  <si>
    <t>IFSC1515AHER4R7M01</t>
  </si>
  <si>
    <t>C4</t>
  </si>
  <si>
    <t>GRM1555C1H510JA01D</t>
  </si>
  <si>
    <t>R1</t>
  </si>
  <si>
    <t>CRCW040288K7FKEDHP</t>
  </si>
  <si>
    <t>R5</t>
  </si>
  <si>
    <t>CRCW040222K1FKED</t>
  </si>
  <si>
    <t>C5</t>
  </si>
  <si>
    <t>GRM31CR61A476KE15L</t>
  </si>
  <si>
    <t>C9</t>
  </si>
  <si>
    <t>EMK105BJ105KVHF</t>
  </si>
  <si>
    <t>D1</t>
  </si>
  <si>
    <t>BAT54CLT1G</t>
  </si>
  <si>
    <t>IC2</t>
  </si>
  <si>
    <t>TLV75740PDRVR</t>
  </si>
  <si>
    <t>C10</t>
  </si>
  <si>
    <t>TMK105CBJ225KV-F</t>
  </si>
  <si>
    <t>C7</t>
  </si>
  <si>
    <t>GRM155R60J475ME87D</t>
  </si>
  <si>
    <t>IC4</t>
  </si>
  <si>
    <t>MCP73831T-2ACI_MC</t>
  </si>
  <si>
    <t>R7</t>
  </si>
  <si>
    <t>CRCW040218K0FKED</t>
  </si>
  <si>
    <t>R8</t>
  </si>
  <si>
    <t>CRCW0402100KFKEDC</t>
  </si>
  <si>
    <t>M2</t>
  </si>
  <si>
    <t>DMP1045U-7</t>
  </si>
  <si>
    <t>IC3</t>
  </si>
  <si>
    <t>S-1011EA0-M6T1U4</t>
  </si>
  <si>
    <t>C8</t>
  </si>
  <si>
    <t>GRM155R71H472JA01J</t>
  </si>
  <si>
    <t>schematico</t>
  </si>
  <si>
    <t>codice mouser</t>
  </si>
  <si>
    <t>Unitario x1000</t>
  </si>
  <si>
    <t>note</t>
  </si>
  <si>
    <t>Unitario x100</t>
  </si>
  <si>
    <t>reel x1000</t>
  </si>
  <si>
    <t>NO STOCK</t>
  </si>
  <si>
    <t>no x1000</t>
  </si>
  <si>
    <t>tot x100</t>
  </si>
  <si>
    <t>totx1000</t>
  </si>
  <si>
    <t>Colonna1</t>
  </si>
  <si>
    <t>risparmio economia di scala</t>
  </si>
  <si>
    <t>totale ordine:</t>
  </si>
  <si>
    <t>costo unitario:</t>
  </si>
  <si>
    <t>dimensione ordine:</t>
  </si>
  <si>
    <t>3 compon.</t>
  </si>
  <si>
    <t>valore moltiplicato anche per 3. (sono 3 componenti)</t>
  </si>
  <si>
    <t>connettore OBD</t>
  </si>
  <si>
    <t>C33-C34</t>
  </si>
  <si>
    <t>R33-R34</t>
  </si>
  <si>
    <t>IC7</t>
  </si>
  <si>
    <t>CC0402KRX7R9BB561</t>
  </si>
  <si>
    <t>ERJ-2RHD1000X</t>
  </si>
  <si>
    <t>TJF1051T/3</t>
  </si>
  <si>
    <t>IC6</t>
  </si>
  <si>
    <t>LPC1517JBD48E</t>
  </si>
  <si>
    <t>Y2</t>
  </si>
  <si>
    <t>04025A100JAT2A</t>
  </si>
  <si>
    <t>ECS-120-10-36B-CWY-TR</t>
  </si>
  <si>
    <t>U1</t>
  </si>
  <si>
    <t>AP7313-33SRG-7</t>
  </si>
  <si>
    <t>C31-C32-C27-C23-C24-C25</t>
  </si>
  <si>
    <t>R35</t>
  </si>
  <si>
    <t>TNPW040210K0DEED</t>
  </si>
  <si>
    <t>CRCW040247K0FKED</t>
  </si>
  <si>
    <t>R36-R37</t>
  </si>
  <si>
    <t>TLV76050DBZT</t>
  </si>
  <si>
    <t>P1</t>
  </si>
  <si>
    <t>R38-R39</t>
  </si>
  <si>
    <t>U2&lt;A:B&gt;</t>
  </si>
  <si>
    <t>LM393D</t>
  </si>
  <si>
    <t>R40-R41</t>
  </si>
  <si>
    <t>DS1</t>
  </si>
  <si>
    <t>DS2</t>
  </si>
  <si>
    <t>RC0402FR-13470RL</t>
  </si>
  <si>
    <t>HSMY-C190</t>
  </si>
  <si>
    <t>HSMS-C190</t>
  </si>
  <si>
    <t>C35-C36-C26</t>
  </si>
  <si>
    <t>R32</t>
  </si>
  <si>
    <t>CRCW0402510RFKEDC</t>
  </si>
  <si>
    <t>U3</t>
  </si>
  <si>
    <t>MCP2021-500E/SN</t>
  </si>
  <si>
    <t>PART NUMBER(NO MOUSER PART…)</t>
  </si>
  <si>
    <t>C29</t>
  </si>
  <si>
    <t>GRM155R60J106ME05J</t>
  </si>
  <si>
    <t>R26-R27</t>
  </si>
  <si>
    <t>R28-R29-R31-R30</t>
  </si>
  <si>
    <t>ERJ-2RKF3301X</t>
  </si>
  <si>
    <t>D4</t>
  </si>
  <si>
    <t>Q5</t>
  </si>
  <si>
    <t>Q6-Q7</t>
  </si>
  <si>
    <t>BAT46W-7-F</t>
  </si>
  <si>
    <t>BSS84LT1G</t>
  </si>
  <si>
    <t>BSS138</t>
  </si>
  <si>
    <t>reelx1000</t>
  </si>
  <si>
    <t>C28-C30</t>
  </si>
  <si>
    <t>Colonna7</t>
  </si>
  <si>
    <t>part number</t>
  </si>
  <si>
    <t>unitario x100</t>
  </si>
  <si>
    <t>unitario x1000</t>
  </si>
  <si>
    <t>tot x1000</t>
  </si>
  <si>
    <t>note2</t>
  </si>
  <si>
    <t>LED1</t>
  </si>
  <si>
    <t>150060RS75000</t>
  </si>
  <si>
    <t>R12</t>
  </si>
  <si>
    <t>Panasonic ERJ-2RKF4701X</t>
  </si>
  <si>
    <t>ON Semiconductor BC850CLT1G</t>
  </si>
  <si>
    <t>Vishay CRCW040247K0FKED</t>
  </si>
  <si>
    <t>Panasonic ERJ-2RKF1500X</t>
  </si>
  <si>
    <t>R15</t>
  </si>
  <si>
    <t>Vishay CRCW0402-10K0FKED</t>
  </si>
  <si>
    <t>Y1</t>
  </si>
  <si>
    <t>XRCHA16M000F0A12R0</t>
  </si>
  <si>
    <t>C18-C19</t>
  </si>
  <si>
    <t>GRM1551X1H8R0DA01D</t>
  </si>
  <si>
    <t>R19</t>
  </si>
  <si>
    <t>R23</t>
  </si>
  <si>
    <t>R24-R25</t>
  </si>
  <si>
    <t>Yageo RC0402FR-072K4L</t>
  </si>
  <si>
    <t>TE Connectivity CRG0402F5K6</t>
  </si>
  <si>
    <t>Yageo RC0402FR-132K2L</t>
  </si>
  <si>
    <t>R10</t>
  </si>
  <si>
    <t>R11</t>
  </si>
  <si>
    <t>D2</t>
  </si>
  <si>
    <t>C16-C22-C13-C14-C15-C17-C14</t>
  </si>
  <si>
    <t>IC5</t>
  </si>
  <si>
    <t>ERJ-2RKD1203X</t>
  </si>
  <si>
    <t>ERJ-2RHD3902X</t>
  </si>
  <si>
    <t>ON Semiconductor MM3Z3V9ST1G</t>
  </si>
  <si>
    <t>ATMEGA1284P-MU</t>
  </si>
  <si>
    <t>R13-R17-R21-R18</t>
  </si>
  <si>
    <t>R14-R20-R16-R22</t>
  </si>
  <si>
    <t>Q1-Q3</t>
  </si>
  <si>
    <t>Q2</t>
  </si>
  <si>
    <t>Diodes DMP1045U-7</t>
  </si>
  <si>
    <t>D3</t>
  </si>
  <si>
    <t>02SSL20L</t>
  </si>
  <si>
    <t>C20</t>
  </si>
  <si>
    <t>C21</t>
  </si>
  <si>
    <t>Samsung CL05B104KP5NNNC</t>
  </si>
  <si>
    <t>Samsung CL10A106KP8NNND</t>
  </si>
  <si>
    <t>2.no mouse</t>
  </si>
  <si>
    <t>sezione CONTROL</t>
  </si>
  <si>
    <t>sezione OBD</t>
  </si>
  <si>
    <t>sezione POWER</t>
  </si>
  <si>
    <t>100 unità</t>
  </si>
  <si>
    <t>1000 unità</t>
  </si>
  <si>
    <t>resoconto finale: somma dei contributi di tutte le sezioni</t>
  </si>
  <si>
    <t>RC0805FR-070RL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</si>
</sst>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0\ &quot;€&quot;_-;\-* #,##0.000\ &quot;€&quot;_-;_-* &quot;-&quot;???\ &quot;€&quot;_-;_-@_-"/>
    <numFmt numFmtId="165" formatCode="0\ &quot;unità&quot;"/>
    <numFmt numFmtId="166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32">
    <xf numFmtId="0" fontId="0" fillId="0" borderId="0" xfId="0"/>
    <xf numFmtId="164" fontId="0" fillId="0" borderId="0" xfId="0" applyNumberFormat="1"/>
    <xf numFmtId="164" fontId="5" fillId="0" borderId="0" xfId="0" applyNumberFormat="1" applyFont="1"/>
    <xf numFmtId="164" fontId="4" fillId="0" borderId="0" xfId="0" applyNumberFormat="1" applyFont="1"/>
    <xf numFmtId="44" fontId="0" fillId="0" borderId="0" xfId="0" applyNumberFormat="1"/>
    <xf numFmtId="9" fontId="0" fillId="0" borderId="0" xfId="1" applyFont="1"/>
    <xf numFmtId="44" fontId="0" fillId="0" borderId="4" xfId="0" applyNumberFormat="1" applyBorder="1"/>
    <xf numFmtId="44" fontId="0" fillId="0" borderId="6" xfId="0" applyNumberFormat="1" applyBorder="1"/>
    <xf numFmtId="44" fontId="2" fillId="2" borderId="0" xfId="2" applyNumberFormat="1" applyBorder="1"/>
    <xf numFmtId="44" fontId="0" fillId="0" borderId="0" xfId="0" applyNumberFormat="1" applyBorder="1"/>
    <xf numFmtId="44" fontId="2" fillId="2" borderId="10" xfId="2" applyNumberFormat="1" applyBorder="1"/>
    <xf numFmtId="44" fontId="2" fillId="2" borderId="6" xfId="2" applyNumberFormat="1" applyBorder="1"/>
    <xf numFmtId="44" fontId="2" fillId="2" borderId="7" xfId="2" applyNumberFormat="1" applyBorder="1"/>
    <xf numFmtId="165" fontId="2" fillId="2" borderId="4" xfId="2" applyNumberFormat="1" applyBorder="1"/>
    <xf numFmtId="165" fontId="2" fillId="2" borderId="8" xfId="2" applyNumberFormat="1" applyBorder="1"/>
    <xf numFmtId="0" fontId="0" fillId="0" borderId="0" xfId="0" applyFill="1"/>
    <xf numFmtId="164" fontId="5" fillId="3" borderId="0" xfId="0" applyNumberFormat="1" applyFont="1" applyFill="1" applyAlignment="1">
      <alignment horizontal="right" vertical="top" wrapText="1"/>
    </xf>
    <xf numFmtId="0" fontId="3" fillId="2" borderId="0" xfId="3" applyBorder="1" applyAlignment="1">
      <alignment horizontal="right"/>
    </xf>
    <xf numFmtId="166" fontId="0" fillId="0" borderId="0" xfId="0" applyNumberFormat="1"/>
    <xf numFmtId="0" fontId="4" fillId="0" borderId="0" xfId="0" applyFont="1"/>
    <xf numFmtId="0" fontId="2" fillId="2" borderId="2" xfId="2"/>
    <xf numFmtId="44" fontId="2" fillId="2" borderId="2" xfId="2" applyNumberFormat="1"/>
    <xf numFmtId="0" fontId="3" fillId="2" borderId="11" xfId="3" applyBorder="1" applyAlignment="1">
      <alignment horizontal="right"/>
    </xf>
    <xf numFmtId="0" fontId="3" fillId="2" borderId="12" xfId="3" applyBorder="1" applyAlignment="1">
      <alignment horizontal="right"/>
    </xf>
    <xf numFmtId="0" fontId="3" fillId="2" borderId="13" xfId="3" applyBorder="1" applyAlignment="1">
      <alignment horizontal="right"/>
    </xf>
    <xf numFmtId="0" fontId="3" fillId="2" borderId="3" xfId="3" applyBorder="1" applyAlignment="1">
      <alignment horizontal="right"/>
    </xf>
    <xf numFmtId="0" fontId="3" fillId="2" borderId="4" xfId="3" applyBorder="1" applyAlignment="1">
      <alignment horizontal="right"/>
    </xf>
    <xf numFmtId="0" fontId="3" fillId="2" borderId="9" xfId="3" applyBorder="1" applyAlignment="1">
      <alignment horizontal="right"/>
    </xf>
    <xf numFmtId="0" fontId="3" fillId="2" borderId="0" xfId="3" applyBorder="1" applyAlignment="1">
      <alignment horizontal="right"/>
    </xf>
    <xf numFmtId="0" fontId="3" fillId="2" borderId="5" xfId="3" applyBorder="1" applyAlignment="1">
      <alignment horizontal="right"/>
    </xf>
    <xf numFmtId="0" fontId="3" fillId="2" borderId="6" xfId="3" applyBorder="1" applyAlignment="1">
      <alignment horizontal="right"/>
    </xf>
    <xf numFmtId="0" fontId="4" fillId="0" borderId="0" xfId="0" applyFont="1" applyAlignment="1">
      <alignment horizontal="center"/>
    </xf>
  </cellXfs>
  <cellStyles count="4">
    <cellStyle name="Calcolo" xfId="3" builtinId="22"/>
    <cellStyle name="Normale" xfId="0" builtinId="0"/>
    <cellStyle name="Output" xfId="2" builtinId="21"/>
    <cellStyle name="Percentuale" xfId="1" builtinId="5"/>
  </cellStyles>
  <dxfs count="17">
    <dxf>
      <numFmt numFmtId="34" formatCode="_-* #,##0.00\ &quot;€&quot;_-;\-* #,##0.00\ &quot;€&quot;_-;_-* &quot;-&quot;??\ &quot;€&quot;_-;_-@_-"/>
    </dxf>
    <dxf>
      <numFmt numFmtId="166" formatCode="_-* #,##0.00\ _€_-;\-* #,##0.00\ _€_-;_-* &quot;-&quot;??\ _€_-;_-@_-"/>
    </dxf>
    <dxf>
      <numFmt numFmtId="34" formatCode="_-* #,##0.00\ &quot;€&quot;_-;\-* #,##0.00\ &quot;€&quot;_-;_-* &quot;-&quot;??\ &quot;€&quot;_-;_-@_-"/>
    </dxf>
    <dxf>
      <numFmt numFmtId="164" formatCode="_-* #,##0.000\ &quot;€&quot;_-;\-* #,##0.000\ &quot;€&quot;_-;_-* &quot;-&quot;???\ &quot;€&quot;_-;_-@_-"/>
    </dxf>
    <dxf>
      <numFmt numFmtId="164" formatCode="_-* #,##0.000\ &quot;€&quot;_-;\-* #,##0.000\ &quot;€&quot;_-;_-* &quot;-&quot;?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_-* #,##0.000\ &quot;€&quot;_-;\-* #,##0.000\ &quot;€&quot;_-;_-* &quot;-&quot;???\ &quot;€&quot;_-;_-@_-"/>
    </dxf>
    <dxf>
      <numFmt numFmtId="164" formatCode="_-* #,##0.000\ &quot;€&quot;_-;\-* #,##0.000\ &quot;€&quot;_-;_-* &quot;-&quot;?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_-* #,##0.000\ &quot;€&quot;_-;\-* #,##0.000\ &quot;€&quot;_-;_-* &quot;-&quot;???\ &quot;€&quot;_-;_-@_-"/>
    </dxf>
    <dxf>
      <numFmt numFmtId="164" formatCode="_-* #,##0.000\ &quot;€&quot;_-;\-* #,##0.000\ &quot;€&quot;_-;_-* &quot;-&quot;?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3:I30" totalsRowShown="0">
  <autoFilter ref="A3:I30" xr:uid="{00000000-0009-0000-0100-000001000000}"/>
  <tableColumns count="9">
    <tableColumn id="1" xr3:uid="{00000000-0010-0000-0000-000001000000}" name="schematico"/>
    <tableColumn id="2" xr3:uid="{00000000-0010-0000-0000-000002000000}" name="codice mouser"/>
    <tableColumn id="3" xr3:uid="{00000000-0010-0000-0000-000003000000}" name="Unitario x100" dataDxfId="16"/>
    <tableColumn id="4" xr3:uid="{00000000-0010-0000-0000-000004000000}" name="Unitario x1000" dataDxfId="15"/>
    <tableColumn id="5" xr3:uid="{00000000-0010-0000-0000-000005000000}" name="note"/>
    <tableColumn id="6" xr3:uid="{00000000-0010-0000-0000-000006000000}" name="tot x100" dataDxfId="14">
      <calculatedColumnFormula>C4*100</calculatedColumnFormula>
    </tableColumn>
    <tableColumn id="7" xr3:uid="{00000000-0010-0000-0000-000007000000}" name="Colonna1" dataDxfId="13"/>
    <tableColumn id="8" xr3:uid="{00000000-0010-0000-0000-000008000000}" name="totx1000" dataDxfId="12">
      <calculatedColumnFormula>D4*1000</calculatedColumnFormula>
    </tableColumn>
    <tableColumn id="9" xr3:uid="{C04BAC2B-6746-4888-821F-CADA4303F531}" name="note2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20B2BD-396D-4994-8F9E-1E2E4C7F20CA}" name="Tabella2" displayName="Tabella2" ref="A40:H66" totalsRowShown="0" headerRowDxfId="10">
  <autoFilter ref="A40:H66" xr:uid="{1C0BF840-0859-4D00-AF04-D1387A474484}"/>
  <tableColumns count="8">
    <tableColumn id="1" xr3:uid="{3647DB0E-84BE-457F-A3AA-496099016841}" name="schematico"/>
    <tableColumn id="2" xr3:uid="{16FF2251-3C8C-4900-9FAD-6BE3E9ECAA52}" name="part number"/>
    <tableColumn id="3" xr3:uid="{A828D29B-0CC2-46B5-809B-5B70A92698DA}" name="unitario x100" dataDxfId="9"/>
    <tableColumn id="4" xr3:uid="{C7DBB1D7-6768-457B-9DEC-C85E4EF742F6}" name="unitario x1000" dataDxfId="8"/>
    <tableColumn id="5" xr3:uid="{845F3667-C022-41EC-929B-732D4BB3B1BA}" name="note"/>
    <tableColumn id="6" xr3:uid="{EDBAFEFF-B618-4CDC-9D45-1D6414CB6CD4}" name="tot x100" dataDxfId="7"/>
    <tableColumn id="7" xr3:uid="{9C2CA386-E3AE-49D5-9FDA-02DD8A7EA79E}" name="Colonna7" dataDxfId="6"/>
    <tableColumn id="8" xr3:uid="{20B670AC-C6A5-440E-999F-9A1B54E94627}" name="tot x1000" dataDxfId="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8F2DC7-9A31-4BC5-A81D-A6AED7FACC4C}" name="Tabella5" displayName="Tabella5" ref="A76:H96" totalsRowShown="0">
  <autoFilter ref="A76:H96" xr:uid="{E7134C70-7FE0-48EE-9012-1E2D253CAFAA}"/>
  <tableColumns count="8">
    <tableColumn id="1" xr3:uid="{C4FC3155-6F3B-415B-90D7-44DAF3B98C41}" name="schematico"/>
    <tableColumn id="2" xr3:uid="{00E2E80E-2B1D-4EB1-869F-D651A5874551}" name="part number"/>
    <tableColumn id="3" xr3:uid="{2E56E823-101A-4A8C-8A4B-A86801C1A939}" name="unitario x100" dataDxfId="4"/>
    <tableColumn id="4" xr3:uid="{1B994C8E-A3A9-46F8-AE84-48880C2EA88A}" name="unitario x1000" dataDxfId="3"/>
    <tableColumn id="5" xr3:uid="{30D0CB53-F9BA-41BF-BD01-10E2085F022C}" name="Colonna1"/>
    <tableColumn id="6" xr3:uid="{C6B08C7A-6ED3-496E-A76E-6365E70EA49F}" name="tot x100" dataDxfId="2">
      <calculatedColumnFormula>C77*100</calculatedColumnFormula>
    </tableColumn>
    <tableColumn id="7" xr3:uid="{B28CD678-215D-47C0-9746-3580D098A939}" name="Colonna7" dataDxfId="1"/>
    <tableColumn id="8" xr3:uid="{FEE87103-C4C2-4F82-9246-432202CFF3AB}" name="tot x1000" dataDxfId="0">
      <calculatedColumnFormula>D77*1000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abSelected="1" topLeftCell="A34" workbookViewId="0">
      <selection activeCell="B55" sqref="B55"/>
    </sheetView>
  </sheetViews>
  <sheetFormatPr defaultRowHeight="14.6" x14ac:dyDescent="0.4"/>
  <cols>
    <col min="1" max="1" width="28.4609375" customWidth="1"/>
    <col min="2" max="2" width="28.23046875" customWidth="1"/>
    <col min="3" max="3" width="17.3828125" customWidth="1"/>
    <col min="4" max="4" width="17.4609375" customWidth="1"/>
    <col min="5" max="5" width="10.4609375" customWidth="1"/>
    <col min="6" max="6" width="15.15234375" customWidth="1"/>
    <col min="7" max="7" width="11.69140625" customWidth="1"/>
    <col min="8" max="8" width="12.61328125" bestFit="1" customWidth="1"/>
    <col min="9" max="9" width="18.23046875" customWidth="1"/>
    <col min="10" max="10" width="46" customWidth="1"/>
    <col min="11" max="11" width="10.53515625" bestFit="1" customWidth="1"/>
    <col min="13" max="13" width="11.53515625" bestFit="1" customWidth="1"/>
  </cols>
  <sheetData>
    <row r="1" spans="1:9" x14ac:dyDescent="0.4">
      <c r="A1" s="19" t="s">
        <v>168</v>
      </c>
    </row>
    <row r="3" spans="1:9" x14ac:dyDescent="0.4">
      <c r="A3" t="s">
        <v>54</v>
      </c>
      <c r="B3" t="s">
        <v>55</v>
      </c>
      <c r="C3" t="s">
        <v>58</v>
      </c>
      <c r="D3" t="s">
        <v>56</v>
      </c>
      <c r="E3" t="s">
        <v>57</v>
      </c>
      <c r="F3" t="s">
        <v>62</v>
      </c>
      <c r="G3" t="s">
        <v>64</v>
      </c>
      <c r="H3" t="s">
        <v>63</v>
      </c>
      <c r="I3" t="s">
        <v>125</v>
      </c>
    </row>
    <row r="4" spans="1:9" x14ac:dyDescent="0.4">
      <c r="A4" t="s">
        <v>0</v>
      </c>
      <c r="B4" t="s">
        <v>1</v>
      </c>
      <c r="C4" s="1">
        <v>0.191</v>
      </c>
      <c r="D4" s="1">
        <v>0.128</v>
      </c>
      <c r="F4" s="4">
        <f>C4*100</f>
        <v>19.100000000000001</v>
      </c>
      <c r="G4" s="4"/>
      <c r="H4" s="4">
        <f>D4*1000</f>
        <v>128</v>
      </c>
      <c r="I4" s="4"/>
    </row>
    <row r="5" spans="1:9" x14ac:dyDescent="0.4">
      <c r="A5" t="s">
        <v>2</v>
      </c>
      <c r="B5" t="s">
        <v>3</v>
      </c>
      <c r="C5" s="1">
        <v>1.0999999999999999E-2</v>
      </c>
      <c r="D5" s="1">
        <v>4.0000000000000001E-3</v>
      </c>
      <c r="F5" s="4">
        <f t="shared" ref="F5:F30" si="0">C5*100</f>
        <v>1.0999999999999999</v>
      </c>
      <c r="G5" s="4"/>
      <c r="H5" s="4">
        <f t="shared" ref="H5:H30" si="1">D5*1000</f>
        <v>4</v>
      </c>
      <c r="I5" s="4"/>
    </row>
    <row r="6" spans="1:9" x14ac:dyDescent="0.4">
      <c r="A6" t="s">
        <v>4</v>
      </c>
      <c r="B6" t="s">
        <v>5</v>
      </c>
      <c r="C6" s="1">
        <v>3.2000000000000001E-2</v>
      </c>
      <c r="D6" s="1">
        <v>2.1999999999999999E-2</v>
      </c>
      <c r="F6" s="4">
        <f t="shared" si="0"/>
        <v>3.2</v>
      </c>
      <c r="G6" s="4"/>
      <c r="H6" s="4">
        <f t="shared" si="1"/>
        <v>22</v>
      </c>
      <c r="I6" s="4"/>
    </row>
    <row r="7" spans="1:9" x14ac:dyDescent="0.4">
      <c r="A7" t="s">
        <v>6</v>
      </c>
      <c r="B7" t="s">
        <v>7</v>
      </c>
      <c r="C7" s="1">
        <v>1.2E-2</v>
      </c>
      <c r="D7" s="1">
        <v>1.0999999999999999E-2</v>
      </c>
      <c r="F7" s="4">
        <f t="shared" si="0"/>
        <v>1.2</v>
      </c>
      <c r="G7" s="4"/>
      <c r="H7" s="4">
        <f t="shared" si="1"/>
        <v>11</v>
      </c>
      <c r="I7" s="4"/>
    </row>
    <row r="8" spans="1:9" x14ac:dyDescent="0.4">
      <c r="A8" t="s">
        <v>8</v>
      </c>
      <c r="B8" t="s">
        <v>9</v>
      </c>
      <c r="C8" s="1">
        <v>5.0000000000000001E-3</v>
      </c>
      <c r="D8" s="1">
        <v>4.0000000000000001E-3</v>
      </c>
      <c r="F8" s="4">
        <f t="shared" si="0"/>
        <v>0.5</v>
      </c>
      <c r="G8" s="4"/>
      <c r="H8" s="4">
        <f t="shared" si="1"/>
        <v>4</v>
      </c>
      <c r="I8" s="4"/>
    </row>
    <row r="9" spans="1:9" x14ac:dyDescent="0.4">
      <c r="A9" t="s">
        <v>10</v>
      </c>
      <c r="B9" t="s">
        <v>11</v>
      </c>
      <c r="C9" s="2">
        <v>0.09</v>
      </c>
      <c r="D9" s="1">
        <v>6.9000000000000006E-2</v>
      </c>
      <c r="E9" t="s">
        <v>69</v>
      </c>
      <c r="F9" s="4">
        <f>C9*100*3</f>
        <v>27</v>
      </c>
      <c r="G9" s="4"/>
      <c r="H9" s="4">
        <f>D9*1000*3</f>
        <v>207</v>
      </c>
      <c r="I9" s="4" t="s">
        <v>70</v>
      </c>
    </row>
    <row r="10" spans="1:9" x14ac:dyDescent="0.4">
      <c r="A10" t="s">
        <v>12</v>
      </c>
      <c r="B10" t="s">
        <v>13</v>
      </c>
      <c r="C10" s="1">
        <v>2.7E-2</v>
      </c>
      <c r="D10" s="1">
        <v>1.9E-2</v>
      </c>
      <c r="F10" s="4">
        <f t="shared" si="0"/>
        <v>2.7</v>
      </c>
      <c r="G10" s="4"/>
      <c r="H10" s="4">
        <f t="shared" si="1"/>
        <v>19</v>
      </c>
      <c r="I10" s="4"/>
    </row>
    <row r="11" spans="1:9" x14ac:dyDescent="0.4">
      <c r="A11" t="s">
        <v>14</v>
      </c>
      <c r="B11" t="s">
        <v>15</v>
      </c>
      <c r="C11" s="1">
        <v>8.0000000000000002E-3</v>
      </c>
      <c r="D11" s="1">
        <v>5.0000000000000001E-3</v>
      </c>
      <c r="F11" s="4">
        <f t="shared" si="0"/>
        <v>0.8</v>
      </c>
      <c r="G11" s="4"/>
      <c r="H11" s="4">
        <f t="shared" si="1"/>
        <v>5</v>
      </c>
      <c r="I11" s="4"/>
    </row>
    <row r="12" spans="1:9" x14ac:dyDescent="0.4">
      <c r="A12" t="s">
        <v>16</v>
      </c>
      <c r="B12" t="s">
        <v>17</v>
      </c>
      <c r="C12" s="1">
        <v>2.3E-2</v>
      </c>
      <c r="D12" s="1">
        <v>1.2999999999999999E-2</v>
      </c>
      <c r="F12" s="4">
        <f t="shared" si="0"/>
        <v>2.2999999999999998</v>
      </c>
      <c r="G12" s="4"/>
      <c r="H12" s="4">
        <f t="shared" si="1"/>
        <v>13</v>
      </c>
      <c r="I12" s="4"/>
    </row>
    <row r="13" spans="1:9" x14ac:dyDescent="0.4">
      <c r="A13" t="s">
        <v>18</v>
      </c>
      <c r="B13" t="s">
        <v>19</v>
      </c>
      <c r="C13" s="1">
        <v>1.2999999999999999E-2</v>
      </c>
      <c r="D13" s="1">
        <v>0.01</v>
      </c>
      <c r="F13" s="4">
        <f t="shared" si="0"/>
        <v>1.3</v>
      </c>
      <c r="G13" s="4"/>
      <c r="H13" s="4">
        <f t="shared" si="1"/>
        <v>10</v>
      </c>
      <c r="I13" s="4"/>
    </row>
    <row r="14" spans="1:9" x14ac:dyDescent="0.4">
      <c r="A14" t="s">
        <v>20</v>
      </c>
      <c r="B14" t="s">
        <v>21</v>
      </c>
      <c r="C14" s="1">
        <v>1.8</v>
      </c>
      <c r="D14" s="1">
        <v>1.3</v>
      </c>
      <c r="F14" s="4">
        <f t="shared" si="0"/>
        <v>180</v>
      </c>
      <c r="G14" s="4"/>
      <c r="H14" s="4">
        <f t="shared" si="1"/>
        <v>1300</v>
      </c>
      <c r="I14" s="4"/>
    </row>
    <row r="15" spans="1:9" x14ac:dyDescent="0.4">
      <c r="A15" t="s">
        <v>22</v>
      </c>
      <c r="B15" t="s">
        <v>23</v>
      </c>
      <c r="C15" s="1">
        <v>0.28399999999999997</v>
      </c>
      <c r="D15" s="1">
        <v>0.22700000000000001</v>
      </c>
      <c r="F15" s="4">
        <f t="shared" si="0"/>
        <v>28.4</v>
      </c>
      <c r="G15" s="4"/>
      <c r="H15" s="4">
        <f t="shared" si="1"/>
        <v>227</v>
      </c>
      <c r="I15" s="4"/>
    </row>
    <row r="16" spans="1:9" x14ac:dyDescent="0.4">
      <c r="A16" t="s">
        <v>24</v>
      </c>
      <c r="B16" t="s">
        <v>25</v>
      </c>
      <c r="C16" s="1">
        <v>2.1999999999999999E-2</v>
      </c>
      <c r="D16" s="3">
        <v>8.9999999999999993E-3</v>
      </c>
      <c r="E16" t="s">
        <v>59</v>
      </c>
      <c r="F16" s="4">
        <f t="shared" si="0"/>
        <v>2.1999999999999997</v>
      </c>
      <c r="G16" s="4"/>
      <c r="H16" s="4">
        <f t="shared" si="1"/>
        <v>9</v>
      </c>
      <c r="I16" s="4"/>
    </row>
    <row r="17" spans="1:9" x14ac:dyDescent="0.4">
      <c r="A17" t="s">
        <v>26</v>
      </c>
      <c r="B17" t="s">
        <v>27</v>
      </c>
      <c r="C17" s="3">
        <v>0</v>
      </c>
      <c r="D17" s="3">
        <v>0</v>
      </c>
      <c r="E17" t="s">
        <v>60</v>
      </c>
      <c r="F17" s="4">
        <f t="shared" si="0"/>
        <v>0</v>
      </c>
      <c r="G17" s="4"/>
      <c r="H17" s="4">
        <f t="shared" si="1"/>
        <v>0</v>
      </c>
      <c r="I17" s="4"/>
    </row>
    <row r="18" spans="1:9" x14ac:dyDescent="0.4">
      <c r="A18" t="s">
        <v>28</v>
      </c>
      <c r="B18" t="s">
        <v>29</v>
      </c>
      <c r="C18" s="1">
        <v>1.2E-2</v>
      </c>
      <c r="D18" s="1">
        <v>4.0000000000000001E-3</v>
      </c>
      <c r="F18" s="4">
        <f t="shared" si="0"/>
        <v>1.2</v>
      </c>
      <c r="G18" s="4"/>
      <c r="H18" s="4">
        <f t="shared" si="1"/>
        <v>4</v>
      </c>
      <c r="I18" s="4"/>
    </row>
    <row r="19" spans="1:9" x14ac:dyDescent="0.4">
      <c r="A19" t="s">
        <v>30</v>
      </c>
      <c r="B19" t="s">
        <v>31</v>
      </c>
      <c r="C19" s="1">
        <v>0.28899999999999998</v>
      </c>
      <c r="D19" s="1">
        <v>0.20899999999999999</v>
      </c>
      <c r="F19" s="4">
        <f t="shared" si="0"/>
        <v>28.9</v>
      </c>
      <c r="G19" s="4"/>
      <c r="H19" s="4">
        <f t="shared" si="1"/>
        <v>209</v>
      </c>
      <c r="I19" s="4"/>
    </row>
    <row r="20" spans="1:9" x14ac:dyDescent="0.4">
      <c r="A20" t="s">
        <v>32</v>
      </c>
      <c r="B20" t="s">
        <v>33</v>
      </c>
      <c r="C20" s="1">
        <v>2.5000000000000001E-2</v>
      </c>
      <c r="D20" s="1">
        <v>1.2999999999999999E-2</v>
      </c>
      <c r="F20" s="4">
        <f t="shared" si="0"/>
        <v>2.5</v>
      </c>
      <c r="G20" s="4"/>
      <c r="H20" s="4">
        <f t="shared" si="1"/>
        <v>13</v>
      </c>
      <c r="I20" s="4"/>
    </row>
    <row r="21" spans="1:9" x14ac:dyDescent="0.4">
      <c r="A21" t="s">
        <v>34</v>
      </c>
      <c r="B21" t="s">
        <v>35</v>
      </c>
      <c r="C21" s="1">
        <v>3.4000000000000002E-2</v>
      </c>
      <c r="D21" s="1">
        <v>2.4E-2</v>
      </c>
      <c r="F21" s="4">
        <f t="shared" si="0"/>
        <v>3.4000000000000004</v>
      </c>
      <c r="G21" s="4"/>
      <c r="H21" s="4">
        <f t="shared" si="1"/>
        <v>24</v>
      </c>
      <c r="I21" s="4"/>
    </row>
    <row r="22" spans="1:9" x14ac:dyDescent="0.4">
      <c r="A22" t="s">
        <v>36</v>
      </c>
      <c r="B22" t="s">
        <v>37</v>
      </c>
      <c r="C22" s="1">
        <v>0.308</v>
      </c>
      <c r="D22" s="1">
        <v>0.184</v>
      </c>
      <c r="F22" s="4">
        <f t="shared" si="0"/>
        <v>30.8</v>
      </c>
      <c r="G22" s="4"/>
      <c r="H22" s="4">
        <f t="shared" si="1"/>
        <v>184</v>
      </c>
      <c r="I22" s="4"/>
    </row>
    <row r="23" spans="1:9" x14ac:dyDescent="0.4">
      <c r="A23" t="s">
        <v>38</v>
      </c>
      <c r="B23" t="s">
        <v>39</v>
      </c>
      <c r="C23" s="1">
        <v>5.7000000000000002E-2</v>
      </c>
      <c r="D23" s="1">
        <v>4.2000000000000003E-2</v>
      </c>
      <c r="F23" s="4">
        <f t="shared" si="0"/>
        <v>5.7</v>
      </c>
      <c r="G23" s="4"/>
      <c r="H23" s="4">
        <f t="shared" si="1"/>
        <v>42</v>
      </c>
      <c r="I23" s="4"/>
    </row>
    <row r="24" spans="1:9" x14ac:dyDescent="0.4">
      <c r="A24" t="s">
        <v>40</v>
      </c>
      <c r="B24" t="s">
        <v>41</v>
      </c>
      <c r="C24" s="1">
        <v>4.1000000000000002E-2</v>
      </c>
      <c r="D24" s="1">
        <v>2.4E-2</v>
      </c>
      <c r="F24" s="4">
        <f t="shared" si="0"/>
        <v>4.1000000000000005</v>
      </c>
      <c r="G24" s="4"/>
      <c r="H24" s="4">
        <f t="shared" si="1"/>
        <v>24</v>
      </c>
      <c r="I24" s="4"/>
    </row>
    <row r="25" spans="1:9" x14ac:dyDescent="0.4">
      <c r="A25" t="s">
        <v>42</v>
      </c>
      <c r="B25" t="s">
        <v>43</v>
      </c>
      <c r="C25" s="1">
        <v>0.38100000000000001</v>
      </c>
      <c r="D25" s="3">
        <v>0.38100000000000001</v>
      </c>
      <c r="E25" t="s">
        <v>61</v>
      </c>
      <c r="F25" s="4">
        <f t="shared" si="0"/>
        <v>38.1</v>
      </c>
      <c r="G25" s="4"/>
      <c r="H25" s="4">
        <f t="shared" si="1"/>
        <v>381</v>
      </c>
      <c r="I25" s="4"/>
    </row>
    <row r="26" spans="1:9" x14ac:dyDescent="0.4">
      <c r="A26" t="s">
        <v>44</v>
      </c>
      <c r="B26" t="s">
        <v>45</v>
      </c>
      <c r="C26" s="1">
        <v>1.2E-2</v>
      </c>
      <c r="D26" s="1">
        <v>4.0000000000000001E-3</v>
      </c>
      <c r="F26" s="4">
        <f t="shared" si="0"/>
        <v>1.2</v>
      </c>
      <c r="G26" s="4"/>
      <c r="H26" s="4">
        <f t="shared" si="1"/>
        <v>4</v>
      </c>
      <c r="I26" s="4"/>
    </row>
    <row r="27" spans="1:9" x14ac:dyDescent="0.4">
      <c r="A27" t="s">
        <v>46</v>
      </c>
      <c r="B27" t="s">
        <v>47</v>
      </c>
      <c r="C27" s="1">
        <v>1.0999999999999999E-2</v>
      </c>
      <c r="D27" s="1">
        <v>4.0000000000000001E-3</v>
      </c>
      <c r="F27" s="4">
        <f t="shared" si="0"/>
        <v>1.0999999999999999</v>
      </c>
      <c r="G27" s="4"/>
      <c r="H27" s="4">
        <f t="shared" si="1"/>
        <v>4</v>
      </c>
      <c r="I27" s="4"/>
    </row>
    <row r="28" spans="1:9" x14ac:dyDescent="0.4">
      <c r="A28" t="s">
        <v>48</v>
      </c>
      <c r="B28" t="s">
        <v>49</v>
      </c>
      <c r="C28" s="1">
        <v>0.123</v>
      </c>
      <c r="D28" s="1">
        <v>8.5999999999999993E-2</v>
      </c>
      <c r="F28" s="4">
        <f t="shared" si="0"/>
        <v>12.3</v>
      </c>
      <c r="G28" s="4"/>
      <c r="H28" s="4">
        <f t="shared" si="1"/>
        <v>86</v>
      </c>
      <c r="I28" s="4"/>
    </row>
    <row r="29" spans="1:9" x14ac:dyDescent="0.4">
      <c r="A29" t="s">
        <v>50</v>
      </c>
      <c r="B29" t="s">
        <v>51</v>
      </c>
      <c r="C29" s="1">
        <v>0.51200000000000001</v>
      </c>
      <c r="D29" s="1">
        <v>0.35499999999999998</v>
      </c>
      <c r="F29" s="4">
        <f t="shared" si="0"/>
        <v>51.2</v>
      </c>
      <c r="G29" s="4"/>
      <c r="H29" s="4">
        <f t="shared" si="1"/>
        <v>355</v>
      </c>
      <c r="I29" s="4"/>
    </row>
    <row r="30" spans="1:9" x14ac:dyDescent="0.4">
      <c r="A30" t="s">
        <v>52</v>
      </c>
      <c r="B30" t="s">
        <v>53</v>
      </c>
      <c r="C30" s="1">
        <v>1.2999999999999999E-2</v>
      </c>
      <c r="D30" s="1">
        <v>8.0000000000000002E-3</v>
      </c>
      <c r="F30" s="4">
        <f t="shared" si="0"/>
        <v>1.3</v>
      </c>
      <c r="G30" s="4"/>
      <c r="H30" s="4">
        <f t="shared" si="1"/>
        <v>8</v>
      </c>
      <c r="I30" s="4"/>
    </row>
    <row r="31" spans="1:9" x14ac:dyDescent="0.4">
      <c r="C31" s="1"/>
      <c r="D31" s="1"/>
      <c r="F31" s="4"/>
      <c r="G31" s="4"/>
      <c r="H31" s="4"/>
      <c r="I31" s="4"/>
    </row>
    <row r="32" spans="1:9" ht="15" thickBot="1" x14ac:dyDescent="0.45">
      <c r="F32" s="4"/>
      <c r="G32" s="4"/>
      <c r="H32" s="4"/>
    </row>
    <row r="33" spans="1:10" x14ac:dyDescent="0.4">
      <c r="D33" s="25" t="s">
        <v>68</v>
      </c>
      <c r="E33" s="26"/>
      <c r="F33" s="13">
        <v>100</v>
      </c>
      <c r="G33" s="6"/>
      <c r="H33" s="14">
        <v>1000</v>
      </c>
    </row>
    <row r="34" spans="1:10" x14ac:dyDescent="0.4">
      <c r="D34" s="27" t="s">
        <v>66</v>
      </c>
      <c r="E34" s="28"/>
      <c r="F34" s="8">
        <f>SUM(F4:F30)</f>
        <v>451.59999999999997</v>
      </c>
      <c r="G34" s="9"/>
      <c r="H34" s="10">
        <f t="shared" ref="H34" si="2">SUM(H4:H30)</f>
        <v>3297</v>
      </c>
      <c r="I34" s="5">
        <f>-(F34*10-H34)/(F34*10)</f>
        <v>-0.26992914083259523</v>
      </c>
      <c r="J34" t="s">
        <v>65</v>
      </c>
    </row>
    <row r="35" spans="1:10" ht="15" thickBot="1" x14ac:dyDescent="0.45">
      <c r="D35" s="29" t="s">
        <v>67</v>
      </c>
      <c r="E35" s="30"/>
      <c r="F35" s="11">
        <f>F34/100</f>
        <v>4.516</v>
      </c>
      <c r="G35" s="7"/>
      <c r="H35" s="12">
        <f>H34/1000</f>
        <v>3.2970000000000002</v>
      </c>
    </row>
    <row r="36" spans="1:10" x14ac:dyDescent="0.4">
      <c r="D36" s="17"/>
      <c r="E36" s="17"/>
      <c r="F36" s="8"/>
      <c r="G36" s="9"/>
      <c r="H36" s="8"/>
    </row>
    <row r="37" spans="1:10" x14ac:dyDescent="0.4">
      <c r="D37" s="17"/>
      <c r="E37" s="17"/>
      <c r="F37" s="8"/>
      <c r="G37" s="9"/>
      <c r="H37" s="8"/>
    </row>
    <row r="38" spans="1:10" x14ac:dyDescent="0.4">
      <c r="A38" s="19" t="s">
        <v>167</v>
      </c>
      <c r="B38" t="s">
        <v>106</v>
      </c>
    </row>
    <row r="40" spans="1:10" x14ac:dyDescent="0.4">
      <c r="A40" t="s">
        <v>54</v>
      </c>
      <c r="B40" t="s">
        <v>121</v>
      </c>
      <c r="C40" s="4" t="s">
        <v>122</v>
      </c>
      <c r="D40" s="4" t="s">
        <v>123</v>
      </c>
      <c r="E40" t="s">
        <v>57</v>
      </c>
      <c r="F40" s="4" t="s">
        <v>62</v>
      </c>
      <c r="G40" t="s">
        <v>120</v>
      </c>
      <c r="H40" s="4" t="s">
        <v>124</v>
      </c>
    </row>
    <row r="41" spans="1:10" x14ac:dyDescent="0.4">
      <c r="A41" t="s">
        <v>71</v>
      </c>
      <c r="C41" s="4">
        <v>0.82</v>
      </c>
      <c r="D41" s="4">
        <v>0.74</v>
      </c>
      <c r="F41" s="4">
        <f>C41*100</f>
        <v>82</v>
      </c>
      <c r="H41" s="4">
        <f>D41*1000</f>
        <v>740</v>
      </c>
    </row>
    <row r="42" spans="1:10" x14ac:dyDescent="0.4">
      <c r="A42" t="s">
        <v>72</v>
      </c>
      <c r="B42" t="s">
        <v>75</v>
      </c>
      <c r="C42" s="16">
        <v>8.9999999999999993E-3</v>
      </c>
      <c r="D42" s="1">
        <v>8.0000000000000002E-3</v>
      </c>
      <c r="E42">
        <v>2</v>
      </c>
      <c r="F42" s="4">
        <f>C42*100*2</f>
        <v>1.7999999999999998</v>
      </c>
      <c r="G42" s="4"/>
      <c r="H42" s="4">
        <f>D42*1000*2</f>
        <v>16</v>
      </c>
    </row>
    <row r="43" spans="1:10" x14ac:dyDescent="0.4">
      <c r="A43" t="s">
        <v>73</v>
      </c>
      <c r="B43" t="s">
        <v>76</v>
      </c>
      <c r="C43" s="1">
        <v>0.03</v>
      </c>
      <c r="D43" s="1">
        <v>1.4E-2</v>
      </c>
      <c r="E43">
        <v>2</v>
      </c>
      <c r="F43" s="4">
        <f>C43*100*2</f>
        <v>6</v>
      </c>
      <c r="G43" s="4"/>
      <c r="H43" s="4">
        <f>D43*1000*2</f>
        <v>28</v>
      </c>
    </row>
    <row r="44" spans="1:10" x14ac:dyDescent="0.4">
      <c r="A44" t="s">
        <v>74</v>
      </c>
      <c r="B44" t="s">
        <v>77</v>
      </c>
      <c r="C44" s="1">
        <v>0.47699999999999998</v>
      </c>
      <c r="D44" s="1">
        <v>0.35199999999999998</v>
      </c>
      <c r="F44" s="4">
        <f t="shared" ref="F44:F65" si="3">C44*100</f>
        <v>47.699999999999996</v>
      </c>
      <c r="G44" s="4"/>
      <c r="H44" s="4">
        <f t="shared" ref="H44:H65" si="4">D44*1000</f>
        <v>352</v>
      </c>
    </row>
    <row r="45" spans="1:10" x14ac:dyDescent="0.4">
      <c r="A45" t="s">
        <v>85</v>
      </c>
      <c r="B45" t="s">
        <v>33</v>
      </c>
      <c r="C45" s="1">
        <v>2.5000000000000001E-2</v>
      </c>
      <c r="D45" s="1">
        <v>1.2999999999999999E-2</v>
      </c>
      <c r="E45">
        <v>6</v>
      </c>
      <c r="F45" s="4">
        <f>C45*100*6</f>
        <v>15</v>
      </c>
      <c r="G45" s="4"/>
      <c r="H45" s="4">
        <f>D45*1000*6</f>
        <v>78</v>
      </c>
    </row>
    <row r="46" spans="1:10" x14ac:dyDescent="0.4">
      <c r="A46" t="s">
        <v>78</v>
      </c>
      <c r="B46" t="s">
        <v>79</v>
      </c>
      <c r="C46" s="1">
        <v>3.15</v>
      </c>
      <c r="D46" s="1">
        <v>2.38</v>
      </c>
      <c r="F46" s="4">
        <f t="shared" si="3"/>
        <v>315</v>
      </c>
      <c r="G46" s="4"/>
      <c r="H46" s="4">
        <f t="shared" si="4"/>
        <v>2380</v>
      </c>
    </row>
    <row r="47" spans="1:10" x14ac:dyDescent="0.4">
      <c r="A47" t="s">
        <v>119</v>
      </c>
      <c r="B47" t="s">
        <v>81</v>
      </c>
      <c r="C47" s="1">
        <v>1.2E-2</v>
      </c>
      <c r="D47" s="1">
        <v>7.0000000000000001E-3</v>
      </c>
      <c r="E47">
        <v>2</v>
      </c>
      <c r="F47" s="4">
        <f>C47*100*2</f>
        <v>2.4</v>
      </c>
      <c r="G47" s="4"/>
      <c r="H47" s="4">
        <f>D47*1000*2</f>
        <v>14</v>
      </c>
    </row>
    <row r="48" spans="1:10" x14ac:dyDescent="0.4">
      <c r="A48" t="s">
        <v>80</v>
      </c>
      <c r="B48" t="s">
        <v>82</v>
      </c>
      <c r="C48" s="1">
        <v>0.246</v>
      </c>
      <c r="D48" s="1">
        <v>0.19700000000000001</v>
      </c>
      <c r="E48" t="s">
        <v>118</v>
      </c>
      <c r="F48" s="4">
        <f t="shared" si="3"/>
        <v>24.6</v>
      </c>
      <c r="G48" s="4"/>
      <c r="H48" s="4">
        <f t="shared" si="4"/>
        <v>197</v>
      </c>
    </row>
    <row r="49" spans="1:8" x14ac:dyDescent="0.4">
      <c r="A49" t="s">
        <v>83</v>
      </c>
      <c r="B49" s="15" t="s">
        <v>84</v>
      </c>
      <c r="C49" s="1">
        <v>0.113</v>
      </c>
      <c r="D49" s="1">
        <v>8.5000000000000006E-2</v>
      </c>
      <c r="F49" s="4">
        <f t="shared" si="3"/>
        <v>11.3</v>
      </c>
      <c r="G49" s="4"/>
      <c r="H49" s="4">
        <f t="shared" si="4"/>
        <v>85</v>
      </c>
    </row>
    <row r="50" spans="1:8" x14ac:dyDescent="0.4">
      <c r="A50" t="s">
        <v>86</v>
      </c>
      <c r="B50" t="s">
        <v>88</v>
      </c>
      <c r="C50" s="1">
        <v>1.2E-2</v>
      </c>
      <c r="D50" s="1">
        <v>4.0000000000000001E-3</v>
      </c>
      <c r="F50" s="4">
        <f t="shared" si="3"/>
        <v>1.2</v>
      </c>
      <c r="G50" s="4"/>
      <c r="H50" s="4">
        <f t="shared" si="4"/>
        <v>4</v>
      </c>
    </row>
    <row r="51" spans="1:8" x14ac:dyDescent="0.4">
      <c r="A51" t="s">
        <v>89</v>
      </c>
      <c r="B51" t="s">
        <v>87</v>
      </c>
      <c r="C51" s="1">
        <v>0.14099999999999999</v>
      </c>
      <c r="D51" s="1">
        <v>7.8E-2</v>
      </c>
      <c r="E51">
        <v>2</v>
      </c>
      <c r="F51" s="4">
        <f>C51*100*2</f>
        <v>28.199999999999996</v>
      </c>
      <c r="G51" s="4"/>
      <c r="H51" s="4">
        <f>D51*1000*2</f>
        <v>156</v>
      </c>
    </row>
    <row r="52" spans="1:8" x14ac:dyDescent="0.4">
      <c r="A52" t="s">
        <v>101</v>
      </c>
      <c r="B52" t="s">
        <v>13</v>
      </c>
      <c r="C52" s="1">
        <v>2.7E-2</v>
      </c>
      <c r="D52" s="1">
        <v>1.9E-2</v>
      </c>
      <c r="E52">
        <v>3</v>
      </c>
      <c r="F52" s="4">
        <f>C52*100*3</f>
        <v>8.1000000000000014</v>
      </c>
      <c r="G52" s="4"/>
      <c r="H52" s="4">
        <f>D52*1000*3</f>
        <v>57</v>
      </c>
    </row>
    <row r="53" spans="1:8" x14ac:dyDescent="0.4">
      <c r="A53" t="s">
        <v>91</v>
      </c>
      <c r="B53" t="s">
        <v>90</v>
      </c>
      <c r="C53" s="1">
        <v>0.161</v>
      </c>
      <c r="D53" s="1">
        <v>0.111</v>
      </c>
      <c r="F53" s="4">
        <f t="shared" si="3"/>
        <v>16.100000000000001</v>
      </c>
      <c r="G53" s="4"/>
      <c r="H53" s="4">
        <f t="shared" si="4"/>
        <v>111</v>
      </c>
    </row>
    <row r="54" spans="1:8" x14ac:dyDescent="0.4">
      <c r="A54" t="s">
        <v>92</v>
      </c>
      <c r="B54" t="s">
        <v>172</v>
      </c>
      <c r="C54" s="1">
        <v>6.0000000000000001E-3</v>
      </c>
      <c r="D54" s="1">
        <v>5.0000000000000001E-3</v>
      </c>
      <c r="E54">
        <v>2</v>
      </c>
      <c r="F54" s="4">
        <f>C54*100*2</f>
        <v>1.2</v>
      </c>
      <c r="G54" s="4"/>
      <c r="H54" s="4">
        <f>D54*1000*2</f>
        <v>10</v>
      </c>
    </row>
    <row r="55" spans="1:8" x14ac:dyDescent="0.4">
      <c r="A55" t="s">
        <v>93</v>
      </c>
      <c r="B55" t="s">
        <v>94</v>
      </c>
      <c r="C55" s="1">
        <v>0.14199999999999999</v>
      </c>
      <c r="D55" s="1">
        <v>9.7000000000000003E-2</v>
      </c>
      <c r="F55" s="4">
        <f t="shared" si="3"/>
        <v>14.2</v>
      </c>
      <c r="G55" s="4"/>
      <c r="H55" s="4">
        <f t="shared" si="4"/>
        <v>97</v>
      </c>
    </row>
    <row r="56" spans="1:8" x14ac:dyDescent="0.4">
      <c r="A56" t="s">
        <v>95</v>
      </c>
      <c r="B56" t="s">
        <v>98</v>
      </c>
      <c r="C56" s="1">
        <v>3.0000000000000001E-3</v>
      </c>
      <c r="D56" s="1">
        <v>3.0000000000000001E-3</v>
      </c>
      <c r="E56">
        <v>2</v>
      </c>
      <c r="F56" s="4">
        <f>C56*100*2</f>
        <v>0.6</v>
      </c>
      <c r="G56" s="4"/>
      <c r="H56" s="4">
        <f>D56*1000*2</f>
        <v>6</v>
      </c>
    </row>
    <row r="57" spans="1:8" x14ac:dyDescent="0.4">
      <c r="A57" t="s">
        <v>96</v>
      </c>
      <c r="B57" t="s">
        <v>100</v>
      </c>
      <c r="C57" s="1">
        <v>0.108</v>
      </c>
      <c r="D57" s="1">
        <v>0.08</v>
      </c>
      <c r="F57" s="4">
        <f t="shared" si="3"/>
        <v>10.8</v>
      </c>
      <c r="G57" s="4"/>
      <c r="H57" s="4">
        <f t="shared" si="4"/>
        <v>80</v>
      </c>
    </row>
    <row r="58" spans="1:8" x14ac:dyDescent="0.4">
      <c r="A58" t="s">
        <v>97</v>
      </c>
      <c r="B58" t="s">
        <v>99</v>
      </c>
      <c r="C58" s="1">
        <v>0.108</v>
      </c>
      <c r="D58" s="1">
        <v>0.08</v>
      </c>
      <c r="F58" s="4">
        <f t="shared" si="3"/>
        <v>10.8</v>
      </c>
      <c r="G58" s="4"/>
      <c r="H58" s="4">
        <f t="shared" si="4"/>
        <v>80</v>
      </c>
    </row>
    <row r="59" spans="1:8" x14ac:dyDescent="0.4">
      <c r="A59" t="s">
        <v>102</v>
      </c>
      <c r="B59" t="s">
        <v>103</v>
      </c>
      <c r="C59" s="1">
        <v>1.0999999999999999E-2</v>
      </c>
      <c r="D59" s="1">
        <v>4.0000000000000001E-3</v>
      </c>
      <c r="F59" s="4">
        <f t="shared" si="3"/>
        <v>1.0999999999999999</v>
      </c>
      <c r="G59" s="4"/>
      <c r="H59" s="4">
        <f t="shared" si="4"/>
        <v>4</v>
      </c>
    </row>
    <row r="60" spans="1:8" x14ac:dyDescent="0.4">
      <c r="A60" t="s">
        <v>104</v>
      </c>
      <c r="B60" t="s">
        <v>105</v>
      </c>
      <c r="C60" s="1">
        <v>0.80500000000000005</v>
      </c>
      <c r="D60" s="1">
        <v>0.80500000000000005</v>
      </c>
      <c r="F60" s="4">
        <f t="shared" si="3"/>
        <v>80.5</v>
      </c>
      <c r="G60" s="4"/>
      <c r="H60" s="4">
        <f t="shared" si="4"/>
        <v>805</v>
      </c>
    </row>
    <row r="61" spans="1:8" x14ac:dyDescent="0.4">
      <c r="A61" t="s">
        <v>107</v>
      </c>
      <c r="B61" t="s">
        <v>108</v>
      </c>
      <c r="C61" s="1">
        <v>4.3999999999999997E-2</v>
      </c>
      <c r="D61" s="1">
        <v>2.5000000000000001E-2</v>
      </c>
      <c r="F61" s="4">
        <f t="shared" si="3"/>
        <v>4.3999999999999995</v>
      </c>
      <c r="G61" s="4"/>
      <c r="H61" s="4">
        <f t="shared" si="4"/>
        <v>25</v>
      </c>
    </row>
    <row r="62" spans="1:8" x14ac:dyDescent="0.4">
      <c r="A62" t="s">
        <v>109</v>
      </c>
      <c r="B62" t="s">
        <v>111</v>
      </c>
      <c r="C62" s="1">
        <v>8.0000000000000002E-3</v>
      </c>
      <c r="D62" s="1">
        <v>3.0000000000000001E-3</v>
      </c>
      <c r="E62">
        <v>2</v>
      </c>
      <c r="F62" s="4">
        <f>C62*100*2</f>
        <v>1.6</v>
      </c>
      <c r="G62" s="4"/>
      <c r="H62" s="4">
        <f>D62*1000*2</f>
        <v>6</v>
      </c>
    </row>
    <row r="63" spans="1:8" x14ac:dyDescent="0.4">
      <c r="A63" t="s">
        <v>110</v>
      </c>
      <c r="B63" t="s">
        <v>87</v>
      </c>
      <c r="C63" s="1">
        <v>0.14099999999999999</v>
      </c>
      <c r="D63" s="1">
        <v>7.8E-2</v>
      </c>
      <c r="E63">
        <v>4</v>
      </c>
      <c r="F63" s="4">
        <f>C63*100*4</f>
        <v>56.399999999999991</v>
      </c>
      <c r="G63" s="4"/>
      <c r="H63" s="4">
        <f>D63*1000*4</f>
        <v>312</v>
      </c>
    </row>
    <row r="64" spans="1:8" x14ac:dyDescent="0.4">
      <c r="A64" t="s">
        <v>112</v>
      </c>
      <c r="B64" t="s">
        <v>115</v>
      </c>
      <c r="C64" s="1">
        <v>0.113</v>
      </c>
      <c r="D64" s="1">
        <v>6.9000000000000006E-2</v>
      </c>
      <c r="F64" s="4">
        <f t="shared" si="3"/>
        <v>11.3</v>
      </c>
      <c r="G64" s="4"/>
      <c r="H64" s="4">
        <f t="shared" si="4"/>
        <v>69</v>
      </c>
    </row>
    <row r="65" spans="1:10" x14ac:dyDescent="0.4">
      <c r="A65" t="s">
        <v>113</v>
      </c>
      <c r="B65" t="s">
        <v>116</v>
      </c>
      <c r="C65" s="1">
        <v>6.7000000000000004E-2</v>
      </c>
      <c r="D65" s="1">
        <v>4.7E-2</v>
      </c>
      <c r="F65" s="4">
        <f t="shared" si="3"/>
        <v>6.7</v>
      </c>
      <c r="G65" s="4"/>
      <c r="H65" s="4">
        <f t="shared" si="4"/>
        <v>47</v>
      </c>
    </row>
    <row r="66" spans="1:10" x14ac:dyDescent="0.4">
      <c r="A66" t="s">
        <v>114</v>
      </c>
      <c r="B66" t="s">
        <v>117</v>
      </c>
      <c r="C66" s="1">
        <v>6.2E-2</v>
      </c>
      <c r="D66" s="1">
        <v>4.2000000000000003E-2</v>
      </c>
      <c r="E66">
        <v>2</v>
      </c>
      <c r="F66" s="4">
        <f>C66*100*2</f>
        <v>12.4</v>
      </c>
      <c r="G66" s="4"/>
      <c r="H66" s="4">
        <f>D66*1000*2</f>
        <v>84</v>
      </c>
    </row>
    <row r="68" spans="1:10" ht="15" thickBot="1" x14ac:dyDescent="0.45"/>
    <row r="69" spans="1:10" x14ac:dyDescent="0.4">
      <c r="D69" s="25" t="s">
        <v>68</v>
      </c>
      <c r="E69" s="26"/>
      <c r="F69" s="13">
        <v>100</v>
      </c>
      <c r="G69" s="6"/>
      <c r="H69" s="14">
        <v>1000</v>
      </c>
    </row>
    <row r="70" spans="1:10" x14ac:dyDescent="0.4">
      <c r="D70" s="27" t="s">
        <v>66</v>
      </c>
      <c r="E70" s="28"/>
      <c r="F70" s="8">
        <f>SUM(F41:F66)</f>
        <v>771.40000000000009</v>
      </c>
      <c r="G70" s="9"/>
      <c r="H70" s="10">
        <f>SUM(H41:H66)</f>
        <v>5843</v>
      </c>
      <c r="I70" s="5">
        <f>-(F70*10-H70)/(F70*10)</f>
        <v>-0.24254602022297131</v>
      </c>
      <c r="J70" t="s">
        <v>65</v>
      </c>
    </row>
    <row r="71" spans="1:10" ht="15" thickBot="1" x14ac:dyDescent="0.45">
      <c r="D71" s="29" t="s">
        <v>67</v>
      </c>
      <c r="E71" s="30"/>
      <c r="F71" s="11">
        <f>F70/100</f>
        <v>7.7140000000000013</v>
      </c>
      <c r="G71" s="7"/>
      <c r="H71" s="12">
        <f>H70/1000</f>
        <v>5.843</v>
      </c>
    </row>
    <row r="74" spans="1:10" x14ac:dyDescent="0.4">
      <c r="A74" s="19" t="s">
        <v>166</v>
      </c>
    </row>
    <row r="76" spans="1:10" x14ac:dyDescent="0.4">
      <c r="A76" t="s">
        <v>54</v>
      </c>
      <c r="B76" t="s">
        <v>121</v>
      </c>
      <c r="C76" s="1" t="s">
        <v>122</v>
      </c>
      <c r="D76" s="1" t="s">
        <v>123</v>
      </c>
      <c r="E76" t="s">
        <v>64</v>
      </c>
      <c r="F76" s="4" t="s">
        <v>62</v>
      </c>
      <c r="G76" s="18" t="s">
        <v>120</v>
      </c>
      <c r="H76" s="4" t="s">
        <v>124</v>
      </c>
    </row>
    <row r="77" spans="1:10" x14ac:dyDescent="0.4">
      <c r="A77" t="s">
        <v>126</v>
      </c>
      <c r="B77" t="s">
        <v>127</v>
      </c>
      <c r="C77" s="1">
        <v>9.7000000000000003E-2</v>
      </c>
      <c r="D77" s="1">
        <v>9.7000000000000003E-2</v>
      </c>
      <c r="F77" s="4">
        <f>C77*100</f>
        <v>9.7000000000000011</v>
      </c>
      <c r="G77" s="18"/>
      <c r="H77" s="4">
        <f>D77*1000</f>
        <v>97</v>
      </c>
    </row>
    <row r="78" spans="1:10" x14ac:dyDescent="0.4">
      <c r="A78" t="s">
        <v>154</v>
      </c>
      <c r="B78" t="s">
        <v>129</v>
      </c>
      <c r="C78" s="1">
        <v>8.0000000000000002E-3</v>
      </c>
      <c r="D78" s="1">
        <v>4.0000000000000001E-3</v>
      </c>
      <c r="E78">
        <v>4</v>
      </c>
      <c r="F78" s="4">
        <f>C78*100*E78</f>
        <v>3.2</v>
      </c>
      <c r="G78" s="18"/>
      <c r="H78" s="4">
        <f>D78*1000*E78</f>
        <v>16</v>
      </c>
    </row>
    <row r="79" spans="1:10" x14ac:dyDescent="0.4">
      <c r="A79" t="s">
        <v>156</v>
      </c>
      <c r="B79" t="s">
        <v>130</v>
      </c>
      <c r="C79" s="1">
        <v>2.8000000000000001E-2</v>
      </c>
      <c r="D79" s="1">
        <v>1.9E-2</v>
      </c>
      <c r="E79">
        <v>2</v>
      </c>
      <c r="F79" s="4">
        <f>C79*100*2</f>
        <v>5.6000000000000005</v>
      </c>
      <c r="G79" s="18"/>
      <c r="H79" s="4">
        <f>D79*1000*2</f>
        <v>38</v>
      </c>
    </row>
    <row r="80" spans="1:10" x14ac:dyDescent="0.4">
      <c r="A80" t="s">
        <v>155</v>
      </c>
      <c r="B80" t="s">
        <v>131</v>
      </c>
      <c r="C80" s="1">
        <v>1.2E-2</v>
      </c>
      <c r="D80" s="1">
        <v>4.0000000000000001E-3</v>
      </c>
      <c r="E80">
        <v>4</v>
      </c>
      <c r="F80" s="4">
        <f>C80*100*4</f>
        <v>4.8</v>
      </c>
      <c r="G80" s="18"/>
      <c r="H80" s="4">
        <f>D80*1000*4</f>
        <v>16</v>
      </c>
    </row>
    <row r="81" spans="1:8" x14ac:dyDescent="0.4">
      <c r="A81" t="s">
        <v>128</v>
      </c>
      <c r="B81" t="s">
        <v>132</v>
      </c>
      <c r="C81" s="1">
        <v>8.0000000000000002E-3</v>
      </c>
      <c r="D81" s="1">
        <v>3.0000000000000001E-3</v>
      </c>
      <c r="F81" s="4">
        <f t="shared" ref="F81:F96" si="5">C81*100</f>
        <v>0.8</v>
      </c>
      <c r="G81" s="18"/>
      <c r="H81" s="4">
        <f t="shared" ref="H81:H96" si="6">D81*1000</f>
        <v>3</v>
      </c>
    </row>
    <row r="82" spans="1:8" x14ac:dyDescent="0.4">
      <c r="A82" t="s">
        <v>133</v>
      </c>
      <c r="B82" t="s">
        <v>134</v>
      </c>
      <c r="C82" s="1">
        <v>1.2E-2</v>
      </c>
      <c r="D82" s="1">
        <v>5.0000000000000001E-3</v>
      </c>
      <c r="F82" s="4">
        <f t="shared" si="5"/>
        <v>1.2</v>
      </c>
      <c r="G82" s="18"/>
      <c r="H82" s="4">
        <f t="shared" si="6"/>
        <v>5</v>
      </c>
    </row>
    <row r="83" spans="1:8" x14ac:dyDescent="0.4">
      <c r="A83" t="s">
        <v>135</v>
      </c>
      <c r="B83" t="s">
        <v>136</v>
      </c>
      <c r="C83" s="1">
        <v>0.38700000000000001</v>
      </c>
      <c r="D83" s="1">
        <v>0.309</v>
      </c>
      <c r="F83" s="4">
        <f t="shared" si="5"/>
        <v>38.700000000000003</v>
      </c>
      <c r="G83" s="18"/>
      <c r="H83" s="4">
        <f t="shared" si="6"/>
        <v>309</v>
      </c>
    </row>
    <row r="84" spans="1:8" x14ac:dyDescent="0.4">
      <c r="A84" t="s">
        <v>148</v>
      </c>
      <c r="B84" t="s">
        <v>33</v>
      </c>
      <c r="C84" s="1">
        <v>2.5000000000000001E-2</v>
      </c>
      <c r="D84" s="1">
        <v>1.2999999999999999E-2</v>
      </c>
      <c r="E84">
        <v>7</v>
      </c>
      <c r="F84" s="4">
        <f>C84*100*7</f>
        <v>17.5</v>
      </c>
      <c r="G84" s="18"/>
      <c r="H84" s="4">
        <f>D84*1000*7</f>
        <v>91</v>
      </c>
    </row>
    <row r="85" spans="1:8" x14ac:dyDescent="0.4">
      <c r="A85" t="s">
        <v>137</v>
      </c>
      <c r="B85" t="s">
        <v>138</v>
      </c>
      <c r="C85" s="1">
        <v>0.23899999999999999</v>
      </c>
      <c r="D85" s="1">
        <v>0.19500000000000001</v>
      </c>
      <c r="E85" t="s">
        <v>165</v>
      </c>
      <c r="F85" s="4">
        <f>C85*100*2</f>
        <v>47.8</v>
      </c>
      <c r="G85" s="18"/>
      <c r="H85" s="4">
        <f>D85*1000*2</f>
        <v>390</v>
      </c>
    </row>
    <row r="86" spans="1:8" x14ac:dyDescent="0.4">
      <c r="A86" t="s">
        <v>139</v>
      </c>
      <c r="B86" t="s">
        <v>142</v>
      </c>
      <c r="C86" s="1">
        <v>3.0000000000000001E-3</v>
      </c>
      <c r="D86" s="1">
        <v>3.0000000000000001E-3</v>
      </c>
      <c r="F86" s="4">
        <f t="shared" si="5"/>
        <v>0.3</v>
      </c>
      <c r="G86" s="18"/>
      <c r="H86" s="4">
        <f t="shared" si="6"/>
        <v>3</v>
      </c>
    </row>
    <row r="87" spans="1:8" x14ac:dyDescent="0.4">
      <c r="A87" t="s">
        <v>140</v>
      </c>
      <c r="B87" t="s">
        <v>143</v>
      </c>
      <c r="C87" s="1">
        <v>2E-3</v>
      </c>
      <c r="D87" s="1">
        <v>2E-3</v>
      </c>
      <c r="F87" s="4">
        <f t="shared" si="5"/>
        <v>0.2</v>
      </c>
      <c r="G87" s="18"/>
      <c r="H87" s="4">
        <f t="shared" si="6"/>
        <v>2</v>
      </c>
    </row>
    <row r="88" spans="1:8" x14ac:dyDescent="0.4">
      <c r="A88" t="s">
        <v>141</v>
      </c>
      <c r="B88" t="s">
        <v>144</v>
      </c>
      <c r="C88" s="1">
        <v>3.0000000000000001E-3</v>
      </c>
      <c r="D88" s="1">
        <v>3.0000000000000001E-3</v>
      </c>
      <c r="E88">
        <v>2</v>
      </c>
      <c r="F88" s="4">
        <f>C88*100*2</f>
        <v>0.6</v>
      </c>
      <c r="G88" s="18"/>
      <c r="H88" s="4">
        <f>D88*1000*2</f>
        <v>6</v>
      </c>
    </row>
    <row r="89" spans="1:8" x14ac:dyDescent="0.4">
      <c r="A89" t="s">
        <v>145</v>
      </c>
      <c r="B89" t="s">
        <v>150</v>
      </c>
      <c r="C89" s="1">
        <v>3.5000000000000003E-2</v>
      </c>
      <c r="D89" s="1">
        <v>1.9E-2</v>
      </c>
      <c r="F89" s="4">
        <f t="shared" si="5"/>
        <v>3.5000000000000004</v>
      </c>
      <c r="G89" s="18"/>
      <c r="H89" s="4">
        <f t="shared" si="6"/>
        <v>19</v>
      </c>
    </row>
    <row r="90" spans="1:8" x14ac:dyDescent="0.4">
      <c r="A90" t="s">
        <v>146</v>
      </c>
      <c r="B90" t="s">
        <v>151</v>
      </c>
      <c r="C90" s="1">
        <v>2.3E-2</v>
      </c>
      <c r="D90" s="1">
        <v>1.4E-2</v>
      </c>
      <c r="F90" s="4">
        <f t="shared" si="5"/>
        <v>2.2999999999999998</v>
      </c>
      <c r="G90" s="18"/>
      <c r="H90" s="4">
        <f t="shared" si="6"/>
        <v>14</v>
      </c>
    </row>
    <row r="91" spans="1:8" x14ac:dyDescent="0.4">
      <c r="A91" t="s">
        <v>147</v>
      </c>
      <c r="B91" t="s">
        <v>152</v>
      </c>
      <c r="C91" s="1">
        <v>3.2000000000000001E-2</v>
      </c>
      <c r="D91" s="1">
        <v>2.1999999999999999E-2</v>
      </c>
      <c r="F91" s="4">
        <f t="shared" si="5"/>
        <v>3.2</v>
      </c>
      <c r="G91" s="18"/>
      <c r="H91" s="4">
        <f t="shared" si="6"/>
        <v>22</v>
      </c>
    </row>
    <row r="92" spans="1:8" x14ac:dyDescent="0.4">
      <c r="A92" t="s">
        <v>149</v>
      </c>
      <c r="B92" t="s">
        <v>153</v>
      </c>
      <c r="C92" s="1">
        <v>3.72</v>
      </c>
      <c r="D92" s="1">
        <v>3.72</v>
      </c>
      <c r="F92" s="4">
        <f t="shared" si="5"/>
        <v>372</v>
      </c>
      <c r="G92" s="18"/>
      <c r="H92" s="4">
        <f t="shared" si="6"/>
        <v>3720</v>
      </c>
    </row>
    <row r="93" spans="1:8" x14ac:dyDescent="0.4">
      <c r="A93" t="s">
        <v>157</v>
      </c>
      <c r="B93" t="s">
        <v>158</v>
      </c>
      <c r="C93" s="1">
        <v>0.123</v>
      </c>
      <c r="D93" s="1">
        <v>8.5999999999999993E-2</v>
      </c>
      <c r="F93" s="4">
        <f t="shared" si="5"/>
        <v>12.3</v>
      </c>
      <c r="G93" s="18"/>
      <c r="H93" s="4">
        <f t="shared" si="6"/>
        <v>86</v>
      </c>
    </row>
    <row r="94" spans="1:8" x14ac:dyDescent="0.4">
      <c r="A94" t="s">
        <v>159</v>
      </c>
      <c r="B94" t="s">
        <v>160</v>
      </c>
      <c r="C94" s="1">
        <v>3.9E-2</v>
      </c>
      <c r="D94" s="1">
        <v>3.9E-2</v>
      </c>
      <c r="F94" s="4">
        <f t="shared" si="5"/>
        <v>3.9</v>
      </c>
      <c r="G94" s="18"/>
      <c r="H94" s="4">
        <f t="shared" si="6"/>
        <v>39</v>
      </c>
    </row>
    <row r="95" spans="1:8" x14ac:dyDescent="0.4">
      <c r="A95" t="s">
        <v>161</v>
      </c>
      <c r="B95" t="s">
        <v>163</v>
      </c>
      <c r="C95" s="1">
        <v>3.0000000000000001E-3</v>
      </c>
      <c r="D95" s="1">
        <v>3.0000000000000001E-3</v>
      </c>
      <c r="F95" s="4">
        <f t="shared" si="5"/>
        <v>0.3</v>
      </c>
      <c r="G95" s="18"/>
      <c r="H95" s="4">
        <f t="shared" si="6"/>
        <v>3</v>
      </c>
    </row>
    <row r="96" spans="1:8" x14ac:dyDescent="0.4">
      <c r="A96" t="s">
        <v>162</v>
      </c>
      <c r="B96" t="s">
        <v>164</v>
      </c>
      <c r="C96" s="1">
        <v>2.5000000000000001E-2</v>
      </c>
      <c r="D96" s="1">
        <v>2.5000000000000001E-2</v>
      </c>
      <c r="F96" s="4">
        <f t="shared" si="5"/>
        <v>2.5</v>
      </c>
      <c r="G96" s="18"/>
      <c r="H96" s="4">
        <f t="shared" si="6"/>
        <v>25</v>
      </c>
    </row>
    <row r="97" spans="3:13" x14ac:dyDescent="0.4">
      <c r="C97" s="1"/>
      <c r="D97" s="1"/>
      <c r="F97" s="4"/>
      <c r="G97" s="18"/>
      <c r="H97" s="4"/>
    </row>
    <row r="98" spans="3:13" ht="15" thickBot="1" x14ac:dyDescent="0.45"/>
    <row r="99" spans="3:13" x14ac:dyDescent="0.4">
      <c r="D99" s="25" t="s">
        <v>68</v>
      </c>
      <c r="E99" s="26"/>
      <c r="F99" s="13">
        <v>100</v>
      </c>
      <c r="G99" s="6"/>
      <c r="H99" s="14">
        <v>1000</v>
      </c>
    </row>
    <row r="100" spans="3:13" x14ac:dyDescent="0.4">
      <c r="D100" s="27" t="s">
        <v>66</v>
      </c>
      <c r="E100" s="28"/>
      <c r="F100" s="8">
        <f>SUM(F77:F96)</f>
        <v>530.39999999999986</v>
      </c>
      <c r="G100" s="9"/>
      <c r="H100" s="10">
        <f>SUM(H77:H96)</f>
        <v>4904</v>
      </c>
      <c r="I100" s="5">
        <f>-(F100*10-H100)/(F100*10)</f>
        <v>-7.5414781297133915E-2</v>
      </c>
      <c r="J100" t="s">
        <v>65</v>
      </c>
    </row>
    <row r="101" spans="3:13" ht="15" thickBot="1" x14ac:dyDescent="0.45">
      <c r="D101" s="29" t="s">
        <v>67</v>
      </c>
      <c r="E101" s="30"/>
      <c r="F101" s="11">
        <f>F100/100</f>
        <v>5.3039999999999985</v>
      </c>
      <c r="G101" s="7"/>
      <c r="H101" s="12">
        <f>H100/1000</f>
        <v>4.9039999999999999</v>
      </c>
    </row>
    <row r="104" spans="3:13" x14ac:dyDescent="0.4">
      <c r="J104" s="31" t="s">
        <v>171</v>
      </c>
      <c r="K104" s="31"/>
    </row>
    <row r="106" spans="3:13" x14ac:dyDescent="0.4">
      <c r="J106" s="22" t="s">
        <v>68</v>
      </c>
      <c r="K106" s="20" t="s">
        <v>169</v>
      </c>
      <c r="L106" s="20"/>
      <c r="M106" s="20" t="s">
        <v>170</v>
      </c>
    </row>
    <row r="107" spans="3:13" x14ac:dyDescent="0.4">
      <c r="J107" s="23" t="s">
        <v>66</v>
      </c>
      <c r="K107" s="21">
        <f>F100+F70+F34</f>
        <v>1753.3999999999999</v>
      </c>
      <c r="L107" s="20"/>
      <c r="M107" s="21">
        <f>H100+H70+H34</f>
        <v>14044</v>
      </c>
    </row>
    <row r="108" spans="3:13" x14ac:dyDescent="0.4">
      <c r="J108" s="24" t="s">
        <v>67</v>
      </c>
      <c r="K108" s="21">
        <f>F101+F71+F35</f>
        <v>17.533999999999999</v>
      </c>
      <c r="L108" s="20"/>
      <c r="M108" s="21">
        <f>H101+H71+H35</f>
        <v>14.044</v>
      </c>
    </row>
  </sheetData>
  <mergeCells count="10">
    <mergeCell ref="D99:E99"/>
    <mergeCell ref="D100:E100"/>
    <mergeCell ref="D101:E101"/>
    <mergeCell ref="J104:K104"/>
    <mergeCell ref="D33:E33"/>
    <mergeCell ref="D69:E69"/>
    <mergeCell ref="D70:E70"/>
    <mergeCell ref="D71:E71"/>
    <mergeCell ref="D34:E34"/>
    <mergeCell ref="D35:E35"/>
  </mergeCells>
  <phoneticPr fontId="6" type="noConversion"/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giudici</dc:creator>
  <cp:lastModifiedBy>andrea giudici</cp:lastModifiedBy>
  <cp:lastPrinted>2020-12-20T11:00:05Z</cp:lastPrinted>
  <dcterms:created xsi:type="dcterms:W3CDTF">2020-12-20T10:22:02Z</dcterms:created>
  <dcterms:modified xsi:type="dcterms:W3CDTF">2021-01-22T21:03:27Z</dcterms:modified>
</cp:coreProperties>
</file>