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Wty\Desktop\"/>
    </mc:Choice>
  </mc:AlternateContent>
  <bookViews>
    <workbookView xWindow="0" yWindow="0" windowWidth="23040" windowHeight="90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" i="1" l="1"/>
  <c r="E9" i="1"/>
  <c r="E10" i="1" s="1"/>
  <c r="E13" i="1"/>
  <c r="E19" i="1" s="1"/>
  <c r="E14" i="1"/>
  <c r="E20" i="1"/>
  <c r="E35" i="1" l="1"/>
  <c r="E3" i="1"/>
  <c r="E11" i="1" s="1"/>
  <c r="E15" i="1" s="1"/>
  <c r="E21" i="1" l="1"/>
  <c r="E22" i="1" s="1"/>
  <c r="E27" i="1" s="1"/>
  <c r="E28" i="1" s="1"/>
  <c r="E31" i="1" s="1"/>
  <c r="E12" i="1"/>
  <c r="E34" i="1" s="1"/>
  <c r="E29" i="1" s="1"/>
  <c r="E16" i="1" l="1"/>
  <c r="E18" i="1" s="1"/>
  <c r="E23" i="1"/>
  <c r="E24" i="1" s="1"/>
  <c r="E36" i="1"/>
  <c r="E30" i="1"/>
  <c r="E32" i="1" s="1"/>
  <c r="E33" i="1" s="1"/>
  <c r="E25" i="1" l="1"/>
  <c r="E26" i="1"/>
</calcChain>
</file>

<file path=xl/comments1.xml><?xml version="1.0" encoding="utf-8"?>
<comments xmlns="http://schemas.openxmlformats.org/spreadsheetml/2006/main">
  <authors>
    <author>Guolun</author>
  </authors>
  <commentList>
    <comment ref="A14" authorId="0" shapeId="0">
      <text>
        <r>
          <rPr>
            <b/>
            <sz val="11"/>
            <color indexed="81"/>
            <rFont val="宋体"/>
            <family val="3"/>
            <charset val="134"/>
          </rPr>
          <t>Guolun:</t>
        </r>
        <r>
          <rPr>
            <sz val="11"/>
            <color indexed="81"/>
            <rFont val="宋体"/>
            <family val="3"/>
            <charset val="134"/>
          </rPr>
          <t xml:space="preserve">
3842，3.6K,472</t>
        </r>
      </text>
    </comment>
  </commentList>
</comments>
</file>

<file path=xl/sharedStrings.xml><?xml version="1.0" encoding="utf-8"?>
<sst xmlns="http://schemas.openxmlformats.org/spreadsheetml/2006/main" count="52" uniqueCount="52">
  <si>
    <t>滤波电容</t>
    <phoneticPr fontId="2" type="noConversion"/>
  </si>
  <si>
    <t>Krp</t>
    <phoneticPr fontId="2" type="noConversion"/>
  </si>
  <si>
    <t>匝比</t>
    <phoneticPr fontId="2" type="noConversion"/>
  </si>
  <si>
    <t>次级匝数</t>
    <phoneticPr fontId="2" type="noConversion"/>
  </si>
  <si>
    <t>次级选取匝数</t>
    <phoneticPr fontId="2" type="noConversion"/>
  </si>
  <si>
    <t>初级匝数</t>
    <phoneticPr fontId="2" type="noConversion"/>
  </si>
  <si>
    <t>辅助匝数</t>
    <phoneticPr fontId="2" type="noConversion"/>
  </si>
  <si>
    <t>滤波电感</t>
    <phoneticPr fontId="2" type="noConversion"/>
  </si>
  <si>
    <t>初级占空</t>
    <phoneticPr fontId="2" type="noConversion"/>
  </si>
  <si>
    <t>次级占空</t>
    <phoneticPr fontId="2" type="noConversion"/>
  </si>
  <si>
    <t>占空比</t>
    <phoneticPr fontId="2" type="noConversion"/>
  </si>
  <si>
    <r>
      <t>输入</t>
    </r>
    <r>
      <rPr>
        <sz val="12"/>
        <rFont val="Times New Roman"/>
        <family val="1"/>
      </rPr>
      <t>ACV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min</t>
    </r>
    <r>
      <rPr>
        <sz val="12"/>
        <rFont val="宋体"/>
        <family val="3"/>
        <charset val="134"/>
      </rPr>
      <t>）</t>
    </r>
    <phoneticPr fontId="2" type="noConversion"/>
  </si>
  <si>
    <r>
      <t>输入</t>
    </r>
    <r>
      <rPr>
        <sz val="12"/>
        <rFont val="Times New Roman"/>
        <family val="1"/>
      </rPr>
      <t>ACV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max</t>
    </r>
    <r>
      <rPr>
        <sz val="12"/>
        <rFont val="宋体"/>
        <family val="3"/>
        <charset val="134"/>
      </rPr>
      <t>）</t>
    </r>
    <phoneticPr fontId="2" type="noConversion"/>
  </si>
  <si>
    <r>
      <t>输入</t>
    </r>
    <r>
      <rPr>
        <sz val="12"/>
        <rFont val="Times New Roman"/>
        <family val="1"/>
      </rPr>
      <t>DCV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min</t>
    </r>
    <r>
      <rPr>
        <sz val="12"/>
        <rFont val="宋体"/>
        <family val="3"/>
        <charset val="134"/>
      </rPr>
      <t>）</t>
    </r>
    <phoneticPr fontId="2" type="noConversion"/>
  </si>
  <si>
    <r>
      <t>输入</t>
    </r>
    <r>
      <rPr>
        <sz val="12"/>
        <rFont val="Times New Roman"/>
        <family val="1"/>
      </rPr>
      <t>DCV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max</t>
    </r>
    <r>
      <rPr>
        <sz val="12"/>
        <rFont val="宋体"/>
        <family val="3"/>
        <charset val="134"/>
      </rPr>
      <t>）</t>
    </r>
    <phoneticPr fontId="2" type="noConversion"/>
  </si>
  <si>
    <r>
      <t>滤波电容</t>
    </r>
    <r>
      <rPr>
        <sz val="12"/>
        <rFont val="Times New Roman"/>
        <family val="1"/>
      </rPr>
      <t xml:space="preserve"> ( uF )</t>
    </r>
    <phoneticPr fontId="2" type="noConversion"/>
  </si>
  <si>
    <r>
      <t>输出电压（</t>
    </r>
    <r>
      <rPr>
        <sz val="12"/>
        <rFont val="Times New Roman"/>
        <family val="1"/>
      </rPr>
      <t>V</t>
    </r>
    <r>
      <rPr>
        <sz val="12"/>
        <rFont val="宋体"/>
        <family val="3"/>
        <charset val="134"/>
      </rPr>
      <t>）</t>
    </r>
    <phoneticPr fontId="2" type="noConversion"/>
  </si>
  <si>
    <r>
      <t>输出电流（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</si>
  <si>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输出功率（</t>
    </r>
    <r>
      <rPr>
        <sz val="12"/>
        <rFont val="Times New Roman"/>
        <family val="1"/>
      </rPr>
      <t>W</t>
    </r>
    <r>
      <rPr>
        <sz val="12"/>
        <rFont val="宋体"/>
        <family val="3"/>
        <charset val="134"/>
      </rPr>
      <t>）</t>
    </r>
    <phoneticPr fontId="2" type="noConversion"/>
  </si>
  <si>
    <t>估计效率</t>
    <phoneticPr fontId="2" type="noConversion"/>
  </si>
  <si>
    <r>
      <t>辅助电压（</t>
    </r>
    <r>
      <rPr>
        <sz val="12"/>
        <rFont val="Times New Roman"/>
        <family val="1"/>
      </rPr>
      <t>V</t>
    </r>
    <r>
      <rPr>
        <sz val="12"/>
        <rFont val="宋体"/>
        <family val="3"/>
        <charset val="134"/>
      </rPr>
      <t>）</t>
    </r>
    <phoneticPr fontId="2" type="noConversion"/>
  </si>
  <si>
    <r>
      <t>辅助电流（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</si>
  <si>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反射电压（</t>
    </r>
    <r>
      <rPr>
        <sz val="12"/>
        <rFont val="Times New Roman"/>
        <family val="1"/>
      </rPr>
      <t>V</t>
    </r>
    <r>
      <rPr>
        <sz val="12"/>
        <rFont val="宋体"/>
        <family val="3"/>
        <charset val="134"/>
      </rPr>
      <t>）</t>
    </r>
    <phoneticPr fontId="2" type="noConversion"/>
  </si>
  <si>
    <r>
      <t>工作B值（</t>
    </r>
    <r>
      <rPr>
        <sz val="12"/>
        <rFont val="宋体"/>
        <family val="3"/>
        <charset val="134"/>
      </rPr>
      <t>T）</t>
    </r>
    <phoneticPr fontId="2" type="noConversion"/>
  </si>
  <si>
    <r>
      <t>输入功率（</t>
    </r>
    <r>
      <rPr>
        <sz val="12"/>
        <rFont val="Times New Roman"/>
        <family val="1"/>
      </rPr>
      <t>W</t>
    </r>
    <r>
      <rPr>
        <sz val="12"/>
        <rFont val="宋体"/>
        <family val="3"/>
        <charset val="134"/>
      </rPr>
      <t>）</t>
    </r>
    <phoneticPr fontId="2" type="noConversion"/>
  </si>
  <si>
    <r>
      <t>输入平均电流（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</si>
  <si>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初级峰值电流（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</si>
  <si>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D</t>
    </r>
    <r>
      <rPr>
        <sz val="12"/>
        <rFont val="宋体"/>
        <family val="3"/>
        <charset val="134"/>
      </rPr>
      <t>max</t>
    </r>
    <phoneticPr fontId="2" type="noConversion"/>
  </si>
  <si>
    <r>
      <t>1-D</t>
    </r>
    <r>
      <rPr>
        <sz val="12"/>
        <rFont val="宋体"/>
        <family val="3"/>
        <charset val="134"/>
      </rPr>
      <t>max</t>
    </r>
    <phoneticPr fontId="2" type="noConversion"/>
  </si>
  <si>
    <r>
      <t>磁心Ae（</t>
    </r>
    <r>
      <rPr>
        <sz val="12"/>
        <rFont val="宋体"/>
        <family val="3"/>
        <charset val="134"/>
      </rPr>
      <t>mm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）</t>
    </r>
    <phoneticPr fontId="2" type="noConversion"/>
  </si>
  <si>
    <r>
      <t>磁心Aw（</t>
    </r>
    <r>
      <rPr>
        <sz val="12"/>
        <rFont val="宋体"/>
        <family val="3"/>
        <charset val="134"/>
      </rPr>
      <t>mm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）</t>
    </r>
    <phoneticPr fontId="2" type="noConversion"/>
  </si>
  <si>
    <r>
      <t>周期（</t>
    </r>
    <r>
      <rPr>
        <sz val="12"/>
        <rFont val="Times New Roman"/>
        <family val="1"/>
      </rPr>
      <t>uS</t>
    </r>
    <r>
      <rPr>
        <sz val="12"/>
        <rFont val="宋体"/>
        <family val="3"/>
        <charset val="134"/>
      </rPr>
      <t>）</t>
    </r>
    <phoneticPr fontId="2" type="noConversion"/>
  </si>
  <si>
    <r>
      <t>频率（</t>
    </r>
    <r>
      <rPr>
        <sz val="12"/>
        <rFont val="Times New Roman"/>
        <family val="1"/>
      </rPr>
      <t>kHz</t>
    </r>
    <r>
      <rPr>
        <sz val="12"/>
        <rFont val="宋体"/>
        <family val="3"/>
        <charset val="134"/>
      </rPr>
      <t>）</t>
    </r>
    <phoneticPr fontId="2" type="noConversion"/>
  </si>
  <si>
    <r>
      <t>导通时间（</t>
    </r>
    <r>
      <rPr>
        <sz val="12"/>
        <rFont val="Times New Roman"/>
        <family val="1"/>
      </rPr>
      <t>uS</t>
    </r>
    <r>
      <rPr>
        <sz val="12"/>
        <rFont val="宋体"/>
        <family val="3"/>
        <charset val="134"/>
      </rPr>
      <t>）</t>
    </r>
    <phoneticPr fontId="2" type="noConversion"/>
  </si>
  <si>
    <r>
      <t>截至时间（</t>
    </r>
    <r>
      <rPr>
        <sz val="12"/>
        <rFont val="Times New Roman"/>
        <family val="1"/>
      </rPr>
      <t>uS</t>
    </r>
    <r>
      <rPr>
        <sz val="12"/>
        <rFont val="宋体"/>
        <family val="3"/>
        <charset val="134"/>
      </rPr>
      <t>）</t>
    </r>
    <phoneticPr fontId="2" type="noConversion"/>
  </si>
  <si>
    <r>
      <t>初级电感（</t>
    </r>
    <r>
      <rPr>
        <sz val="12"/>
        <rFont val="Times New Roman"/>
        <family val="1"/>
      </rPr>
      <t>mH</t>
    </r>
    <r>
      <rPr>
        <sz val="12"/>
        <rFont val="宋体"/>
        <family val="3"/>
        <charset val="134"/>
      </rPr>
      <t>）</t>
    </r>
    <phoneticPr fontId="2" type="noConversion"/>
  </si>
  <si>
    <r>
      <t>磁心气隙（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2" type="noConversion"/>
  </si>
  <si>
    <r>
      <t>初级电流密度（</t>
    </r>
    <r>
      <rPr>
        <sz val="12"/>
        <rFont val="Times New Roman"/>
        <family val="1"/>
      </rPr>
      <t>A/mm</t>
    </r>
    <r>
      <rPr>
        <sz val="12"/>
        <rFont val="宋体"/>
        <family val="3"/>
        <charset val="134"/>
      </rPr>
      <t>）</t>
    </r>
    <phoneticPr fontId="2" type="noConversion"/>
  </si>
  <si>
    <r>
      <t>次级电流密度（</t>
    </r>
    <r>
      <rPr>
        <sz val="12"/>
        <rFont val="Times New Roman"/>
        <family val="1"/>
      </rPr>
      <t>A/mm</t>
    </r>
    <r>
      <rPr>
        <sz val="12"/>
        <rFont val="宋体"/>
        <family val="3"/>
        <charset val="134"/>
      </rPr>
      <t>）</t>
    </r>
    <phoneticPr fontId="2" type="noConversion"/>
  </si>
  <si>
    <r>
      <t>次级线径（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2" type="noConversion"/>
  </si>
  <si>
    <t>纹波电压</t>
    <phoneticPr fontId="2" type="noConversion"/>
  </si>
  <si>
    <r>
      <t>整流管耐压（</t>
    </r>
    <r>
      <rPr>
        <sz val="12"/>
        <rFont val="Times New Roman"/>
        <family val="1"/>
      </rPr>
      <t>V</t>
    </r>
    <r>
      <rPr>
        <sz val="12"/>
        <rFont val="宋体"/>
        <family val="3"/>
        <charset val="134"/>
      </rPr>
      <t>）</t>
    </r>
    <phoneticPr fontId="2" type="noConversion"/>
  </si>
  <si>
    <r>
      <t>次级峰值电流（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</si>
  <si>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次级有效值电流（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</si>
  <si>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电容纹波电流（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</si>
  <si>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初级有效值电流（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  <phoneticPr fontId="2" type="noConversion"/>
  </si>
  <si>
    <r>
      <t>初级线径（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2" type="noConversion"/>
  </si>
  <si>
    <r>
      <t>次级电感（</t>
    </r>
    <r>
      <rPr>
        <sz val="12"/>
        <rFont val="Times New Roman"/>
        <family val="1"/>
      </rPr>
      <t>uH</t>
    </r>
    <r>
      <rPr>
        <sz val="12"/>
        <rFont val="宋体"/>
        <family val="3"/>
        <charset val="134"/>
      </rPr>
      <t>）</t>
    </r>
    <phoneticPr fontId="2" type="noConversion"/>
  </si>
  <si>
    <r>
      <t>辅助电感（</t>
    </r>
    <r>
      <rPr>
        <sz val="12"/>
        <rFont val="Times New Roman"/>
        <family val="1"/>
      </rPr>
      <t>uH</t>
    </r>
    <r>
      <rPr>
        <sz val="12"/>
        <rFont val="宋体"/>
        <family val="3"/>
        <charset val="134"/>
      </rPr>
      <t>）</t>
    </r>
    <phoneticPr fontId="2" type="noConversion"/>
  </si>
  <si>
    <t>反激式开关电源变压器计算表</t>
    <phoneticPr fontId="2" type="noConversion"/>
  </si>
  <si>
    <t>在绿色部分输入条件</t>
    <phoneticPr fontId="2" type="noConversion"/>
  </si>
  <si>
    <t>自动计算结果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</si>
</sst>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0.0"/>
  </numFmts>
  <fonts count="10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6"/>
      <name val="宋体"/>
      <charset val="134"/>
    </font>
    <font>
      <sz val="12"/>
      <name val="楷体_GB2312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11"/>
      <color indexed="81"/>
      <name val="宋体"/>
      <family val="3"/>
      <charset val="134"/>
    </font>
    <font>
      <sz val="11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 applyProtection="1">
      <alignment horizontal="center"/>
    </xf>
    <xf numFmtId="176" fontId="1" fillId="2" borderId="0" xfId="0" applyNumberFormat="1" applyFont="1" applyFill="1" applyAlignment="1" applyProtection="1">
      <alignment horizontal="center"/>
    </xf>
    <xf numFmtId="177" fontId="1" fillId="3" borderId="0" xfId="0" applyNumberFormat="1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76" fontId="1" fillId="0" borderId="0" xfId="0" applyNumberFormat="1" applyFont="1" applyFill="1" applyAlignment="1" applyProtection="1">
      <alignment horizontal="center"/>
    </xf>
    <xf numFmtId="176" fontId="1" fillId="3" borderId="0" xfId="0" applyNumberFormat="1" applyFont="1" applyFill="1" applyAlignment="1" applyProtection="1">
      <alignment horizontal="center"/>
    </xf>
    <xf numFmtId="178" fontId="1" fillId="3" borderId="0" xfId="0" applyNumberFormat="1" applyFont="1" applyFill="1" applyAlignment="1" applyProtection="1">
      <alignment horizontal="center"/>
    </xf>
    <xf numFmtId="2" fontId="1" fillId="3" borderId="0" xfId="0" applyNumberFormat="1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176" fontId="1" fillId="2" borderId="0" xfId="0" applyNumberFormat="1" applyFont="1" applyFill="1" applyAlignment="1" applyProtection="1">
      <alignment horizontal="centerContinuous"/>
    </xf>
    <xf numFmtId="0" fontId="5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topLeftCell="A16" zoomScale="88" workbookViewId="0">
      <selection activeCell="F12" sqref="F12"/>
    </sheetView>
  </sheetViews>
  <sheetFormatPr defaultColWidth="9" defaultRowHeight="15.9" customHeight="1"/>
  <cols>
    <col min="1" max="1" width="23" style="1" customWidth="1"/>
    <col min="2" max="2" width="7.8984375" style="1" customWidth="1"/>
    <col min="3" max="3" width="3.3984375" style="1" customWidth="1"/>
    <col min="4" max="4" width="20.69921875" style="1" customWidth="1"/>
    <col min="5" max="5" width="12.19921875" style="1" customWidth="1"/>
    <col min="6" max="6" width="16" style="1" customWidth="1"/>
    <col min="7" max="7" width="10.69921875" style="1" customWidth="1"/>
    <col min="8" max="16384" width="9" style="1"/>
  </cols>
  <sheetData>
    <row r="1" spans="1:9" ht="32.25" customHeight="1">
      <c r="A1" s="13" t="s">
        <v>49</v>
      </c>
      <c r="B1" s="13"/>
      <c r="C1" s="13"/>
      <c r="D1" s="13"/>
      <c r="E1" s="13"/>
    </row>
    <row r="2" spans="1:9" ht="15.9" customHeight="1">
      <c r="A2" s="14" t="s">
        <v>50</v>
      </c>
      <c r="B2" s="14"/>
      <c r="C2" s="12"/>
      <c r="D2" s="14" t="s">
        <v>51</v>
      </c>
      <c r="E2" s="14"/>
    </row>
    <row r="3" spans="1:9" ht="18" customHeight="1">
      <c r="A3" s="11" t="s">
        <v>11</v>
      </c>
      <c r="B3" s="10">
        <v>24</v>
      </c>
      <c r="D3" s="2" t="s">
        <v>13</v>
      </c>
      <c r="E3" s="3">
        <f>SQRT(2*B3^2-(2*E9*0.007/B10/(B5/1000000)))</f>
        <v>33.763886032268267</v>
      </c>
    </row>
    <row r="4" spans="1:9" ht="18" customHeight="1">
      <c r="A4" s="11" t="s">
        <v>12</v>
      </c>
      <c r="B4" s="10">
        <v>33</v>
      </c>
      <c r="D4" s="2" t="s">
        <v>14</v>
      </c>
      <c r="E4" s="4">
        <f>B4*1.4</f>
        <v>46.199999999999996</v>
      </c>
    </row>
    <row r="5" spans="1:9" ht="18" customHeight="1">
      <c r="A5" s="11" t="s">
        <v>15</v>
      </c>
      <c r="B5" s="10">
        <v>10000</v>
      </c>
      <c r="C5" s="5"/>
      <c r="D5" s="2"/>
      <c r="E5" s="4"/>
    </row>
    <row r="6" spans="1:9" ht="18" customHeight="1">
      <c r="A6" s="11" t="s">
        <v>16</v>
      </c>
      <c r="B6" s="10">
        <v>12</v>
      </c>
      <c r="C6" s="6"/>
      <c r="D6" s="2"/>
      <c r="E6" s="4"/>
    </row>
    <row r="7" spans="1:9" ht="18" customHeight="1">
      <c r="A7" s="11" t="s">
        <v>17</v>
      </c>
      <c r="B7" s="10">
        <v>0.5</v>
      </c>
      <c r="C7" s="6"/>
      <c r="D7" s="2"/>
      <c r="E7" s="4"/>
    </row>
    <row r="8" spans="1:9" ht="18" customHeight="1">
      <c r="A8" s="11" t="s">
        <v>20</v>
      </c>
      <c r="B8" s="10">
        <v>0</v>
      </c>
      <c r="D8" s="2"/>
      <c r="E8" s="4"/>
    </row>
    <row r="9" spans="1:9" ht="18" customHeight="1">
      <c r="A9" s="11" t="s">
        <v>21</v>
      </c>
      <c r="B9" s="10">
        <v>0</v>
      </c>
      <c r="D9" s="2" t="s">
        <v>18</v>
      </c>
      <c r="E9" s="3">
        <f>B6*B7+B8*B9</f>
        <v>6</v>
      </c>
    </row>
    <row r="10" spans="1:9" ht="18" customHeight="1">
      <c r="A10" s="11" t="s">
        <v>19</v>
      </c>
      <c r="B10" s="10">
        <v>0.7</v>
      </c>
      <c r="D10" s="2" t="s">
        <v>24</v>
      </c>
      <c r="E10" s="3">
        <f>E9/B10</f>
        <v>8.5714285714285712</v>
      </c>
    </row>
    <row r="11" spans="1:9" ht="18" customHeight="1">
      <c r="A11" s="11" t="s">
        <v>22</v>
      </c>
      <c r="B11" s="10">
        <v>40</v>
      </c>
      <c r="D11" s="2" t="s">
        <v>27</v>
      </c>
      <c r="E11" s="7">
        <f>B11/(B11+E3)</f>
        <v>0.54227077980275962</v>
      </c>
    </row>
    <row r="12" spans="1:9" ht="18" customHeight="1">
      <c r="A12" s="11"/>
      <c r="B12" s="10"/>
      <c r="C12" s="5"/>
      <c r="D12" s="2" t="s">
        <v>28</v>
      </c>
      <c r="E12" s="7">
        <f>1-E11</f>
        <v>0.45772922019724038</v>
      </c>
    </row>
    <row r="13" spans="1:9" ht="18" customHeight="1">
      <c r="A13" s="11"/>
      <c r="B13" s="10"/>
      <c r="C13" s="5"/>
      <c r="D13" s="2" t="s">
        <v>2</v>
      </c>
      <c r="E13" s="7">
        <f>B11/(B6+0.6)</f>
        <v>3.1746031746031749</v>
      </c>
    </row>
    <row r="14" spans="1:9" ht="18" customHeight="1">
      <c r="A14" s="11" t="s">
        <v>32</v>
      </c>
      <c r="B14" s="10">
        <v>30</v>
      </c>
      <c r="D14" s="2" t="s">
        <v>31</v>
      </c>
      <c r="E14" s="3">
        <f>1/B14*1000</f>
        <v>33.333333333333336</v>
      </c>
    </row>
    <row r="15" spans="1:9" s="5" customFormat="1" ht="18" customHeight="1">
      <c r="A15" s="11"/>
      <c r="B15" s="10"/>
      <c r="C15" s="1"/>
      <c r="D15" s="2" t="s">
        <v>33</v>
      </c>
      <c r="E15" s="7">
        <f>E14*E11</f>
        <v>18.075692660091988</v>
      </c>
      <c r="I15" s="6"/>
    </row>
    <row r="16" spans="1:9" s="5" customFormat="1" ht="18" customHeight="1">
      <c r="A16" s="11"/>
      <c r="B16" s="10"/>
      <c r="D16" s="2" t="s">
        <v>34</v>
      </c>
      <c r="E16" s="7">
        <f>E14*E12</f>
        <v>15.257640673241347</v>
      </c>
    </row>
    <row r="17" spans="1:9" ht="18" customHeight="1">
      <c r="A17" s="11" t="s">
        <v>29</v>
      </c>
      <c r="B17" s="10">
        <v>35</v>
      </c>
      <c r="D17" s="2"/>
      <c r="E17" s="4"/>
    </row>
    <row r="18" spans="1:9" ht="18" customHeight="1">
      <c r="A18" s="11" t="s">
        <v>23</v>
      </c>
      <c r="B18" s="10">
        <v>0.2</v>
      </c>
      <c r="D18" s="2" t="s">
        <v>3</v>
      </c>
      <c r="E18" s="3">
        <f>((B6+0.6)*E16)/(B18*B17)</f>
        <v>27.463753211834423</v>
      </c>
    </row>
    <row r="19" spans="1:9" ht="18" customHeight="1">
      <c r="A19" s="11" t="s">
        <v>4</v>
      </c>
      <c r="B19" s="10">
        <v>25</v>
      </c>
      <c r="D19" s="2" t="s">
        <v>5</v>
      </c>
      <c r="E19" s="3">
        <f>B19*E13</f>
        <v>79.365079365079367</v>
      </c>
    </row>
    <row r="20" spans="1:9" ht="18" customHeight="1">
      <c r="A20" s="11"/>
      <c r="B20" s="10"/>
      <c r="D20" s="2" t="s">
        <v>6</v>
      </c>
      <c r="E20" s="3">
        <f>B19/(B6+0.6)*B8</f>
        <v>0</v>
      </c>
    </row>
    <row r="21" spans="1:9" ht="18" customHeight="1">
      <c r="A21" s="11"/>
      <c r="B21" s="10"/>
      <c r="C21" s="5"/>
      <c r="D21" s="2" t="s">
        <v>25</v>
      </c>
      <c r="E21" s="7">
        <f>E10/E3</f>
        <v>0.25386380475389669</v>
      </c>
    </row>
    <row r="22" spans="1:9" ht="18" customHeight="1">
      <c r="A22" s="11" t="s">
        <v>1</v>
      </c>
      <c r="B22" s="10">
        <v>1</v>
      </c>
      <c r="D22" s="2" t="s">
        <v>26</v>
      </c>
      <c r="E22" s="7">
        <f>E21/((1-0.5*B22)*E11)</f>
        <v>0.93629903807922188</v>
      </c>
    </row>
    <row r="23" spans="1:9" ht="18" customHeight="1">
      <c r="A23" s="11"/>
      <c r="B23" s="10"/>
      <c r="D23" s="2" t="s">
        <v>35</v>
      </c>
      <c r="E23" s="7">
        <f>E3/B14*E11/E22/B22</f>
        <v>0.6518276769584963</v>
      </c>
      <c r="I23" s="5"/>
    </row>
    <row r="24" spans="1:9" ht="18" customHeight="1">
      <c r="A24" s="11"/>
      <c r="B24" s="10"/>
      <c r="D24" s="2" t="s">
        <v>36</v>
      </c>
      <c r="E24" s="7">
        <f>E19*E19*3.14*4*0.0000001*B17/E23</f>
        <v>0.42479930409619754</v>
      </c>
      <c r="I24" s="5"/>
    </row>
    <row r="25" spans="1:9" ht="18" customHeight="1">
      <c r="A25" s="11"/>
      <c r="B25" s="10"/>
      <c r="D25" s="2" t="s">
        <v>47</v>
      </c>
      <c r="E25" s="8">
        <f>E23/E19/E19*B19*B19*1000</f>
        <v>64.677601246206791</v>
      </c>
    </row>
    <row r="26" spans="1:9" ht="18" customHeight="1">
      <c r="A26" s="11"/>
      <c r="B26" s="10"/>
      <c r="D26" s="2" t="s">
        <v>48</v>
      </c>
      <c r="E26" s="8">
        <f>E23/E19/E19*E20*E20*1000</f>
        <v>0</v>
      </c>
    </row>
    <row r="27" spans="1:9" ht="18" customHeight="1">
      <c r="A27" s="11"/>
      <c r="B27" s="10"/>
      <c r="D27" s="2" t="s">
        <v>45</v>
      </c>
      <c r="E27" s="7">
        <f>E22*SQRT(E11*(B22*B22/3+1-B22))</f>
        <v>0.39807238553995411</v>
      </c>
    </row>
    <row r="28" spans="1:9" ht="18" customHeight="1">
      <c r="A28" s="11" t="s">
        <v>37</v>
      </c>
      <c r="B28" s="10">
        <v>3.5</v>
      </c>
      <c r="D28" s="2" t="s">
        <v>46</v>
      </c>
      <c r="E28" s="3">
        <f>1.13*SQRT(E27/B28)</f>
        <v>0.3810881521927767</v>
      </c>
    </row>
    <row r="29" spans="1:9" ht="18" customHeight="1">
      <c r="A29" s="11"/>
      <c r="B29" s="10"/>
      <c r="D29" s="2" t="s">
        <v>43</v>
      </c>
      <c r="E29" s="7">
        <f>E34*SQRT((B22*B22/3+1-B22)*E12)</f>
        <v>0.85336544643706314</v>
      </c>
    </row>
    <row r="30" spans="1:9" ht="18" customHeight="1">
      <c r="A30" s="11" t="s">
        <v>38</v>
      </c>
      <c r="B30" s="10">
        <v>4.3</v>
      </c>
      <c r="D30" s="2" t="s">
        <v>39</v>
      </c>
      <c r="E30" s="3">
        <f>1.13*SQRT(E29/B30)</f>
        <v>0.50339829774810951</v>
      </c>
    </row>
    <row r="31" spans="1:9" ht="18" customHeight="1">
      <c r="A31" s="11"/>
      <c r="B31" s="10"/>
      <c r="D31" s="2" t="s">
        <v>8</v>
      </c>
      <c r="E31" s="3">
        <f>(E28*1.2)/2*(E28*1.2)/2*3.1415927*E19</f>
        <v>13.035651123166517</v>
      </c>
    </row>
    <row r="32" spans="1:9" ht="18" customHeight="1">
      <c r="A32" s="11"/>
      <c r="B32" s="10"/>
      <c r="D32" s="2" t="s">
        <v>9</v>
      </c>
      <c r="E32" s="3">
        <f>(E30*1.2)/2*(E30*1.2)/2*3.1415927*B19</f>
        <v>7.1649947056831573</v>
      </c>
      <c r="F32" s="5"/>
      <c r="G32" s="5"/>
    </row>
    <row r="33" spans="1:5" ht="18" customHeight="1">
      <c r="A33" s="11" t="s">
        <v>30</v>
      </c>
      <c r="B33" s="10">
        <v>70</v>
      </c>
      <c r="D33" s="2" t="s">
        <v>10</v>
      </c>
      <c r="E33" s="9">
        <f>(E31+E32)/B33</f>
        <v>0.28858065469785249</v>
      </c>
    </row>
    <row r="34" spans="1:5" ht="18" customHeight="1">
      <c r="A34" s="11"/>
      <c r="B34" s="10"/>
      <c r="D34" s="2" t="s">
        <v>42</v>
      </c>
      <c r="E34" s="7">
        <f>B7/((1-0.5*B22)*E12)</f>
        <v>2.1846977555181848</v>
      </c>
    </row>
    <row r="35" spans="1:5" ht="18" customHeight="1">
      <c r="A35" s="11"/>
      <c r="B35" s="10"/>
      <c r="D35" s="2" t="s">
        <v>41</v>
      </c>
      <c r="E35" s="4">
        <f>B6+E4*B19/E19</f>
        <v>26.552999999999997</v>
      </c>
    </row>
    <row r="36" spans="1:5" ht="18" customHeight="1">
      <c r="A36" s="11" t="s">
        <v>0</v>
      </c>
      <c r="B36" s="10"/>
      <c r="D36" s="2" t="s">
        <v>44</v>
      </c>
      <c r="E36" s="7">
        <f>SQRT(E29*E29-B7*B7)</f>
        <v>0.69154362492378463</v>
      </c>
    </row>
    <row r="37" spans="1:5" ht="18" customHeight="1">
      <c r="A37" s="11" t="s">
        <v>7</v>
      </c>
      <c r="B37" s="10"/>
      <c r="D37" s="2" t="s">
        <v>40</v>
      </c>
      <c r="E37" s="4"/>
    </row>
  </sheetData>
  <mergeCells count="3">
    <mergeCell ref="A1:E1"/>
    <mergeCell ref="A2:B2"/>
    <mergeCell ref="D2:E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鸿箭公司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Guolun</dc:creator>
  <cp:lastModifiedBy>ty wang</cp:lastModifiedBy>
  <cp:lastPrinted>2006-06-11T08:04:50Z</cp:lastPrinted>
  <dcterms:created xsi:type="dcterms:W3CDTF">2006-06-01T06:45:28Z</dcterms:created>
  <dcterms:modified xsi:type="dcterms:W3CDTF">2017-11-11T15:12:29Z</dcterms:modified>
</cp:coreProperties>
</file>