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UCSB\2020fall\resources\final assignment\"/>
    </mc:Choice>
  </mc:AlternateContent>
  <xr:revisionPtr revIDLastSave="0" documentId="13_ncr:1_{5FA9793E-DED2-4862-AD24-5516B7280AB6}" xr6:coauthVersionLast="45" xr6:coauthVersionMax="45" xr10:uidLastSave="{00000000-0000-0000-0000-000000000000}"/>
  <bookViews>
    <workbookView xWindow="-108" yWindow="-108" windowWidth="23256" windowHeight="12576" activeTab="1" xr2:uid="{A745F3E3-AC0B-4828-A45A-AE75941728E0}"/>
  </bookViews>
  <sheets>
    <sheet name="Analysis" sheetId="8" r:id="rId1"/>
    <sheet name="QB ALL" sheetId="15" r:id="rId2"/>
    <sheet name="QB 1+4" sheetId="14" r:id="rId3"/>
    <sheet name="Q 2+3" sheetId="3" r:id="rId4"/>
    <sheet name="QB 1" sheetId="16" r:id="rId5"/>
    <sheet name="QB 2" sheetId="17" r:id="rId6"/>
    <sheet name="QB 3" sheetId="18" r:id="rId7"/>
    <sheet name="QB 4" sheetId="19" r:id="rId8"/>
  </sheets>
  <definedNames>
    <definedName name="solver_adj" localSheetId="3" hidden="1">'Q 2+3'!$T$19:$T$49</definedName>
    <definedName name="solver_adj" localSheetId="4" hidden="1">'QB 1'!$T$19:$T$49</definedName>
    <definedName name="solver_adj" localSheetId="2" hidden="1">'QB 1+4'!$T$19:$T$49</definedName>
    <definedName name="solver_adj" localSheetId="5" hidden="1">'QB 2'!$T$19:$T$49</definedName>
    <definedName name="solver_adj" localSheetId="6" hidden="1">'QB 3'!$T$19:$T$49</definedName>
    <definedName name="solver_adj" localSheetId="7" hidden="1">'QB 4'!$T$19:$T$49</definedName>
    <definedName name="solver_adj" localSheetId="1" hidden="1">'QB ALL'!$X$19:$AA$49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1" hidden="1">0.0001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1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1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1" hidden="1">2147483647</definedName>
    <definedName name="solver_lhs1" localSheetId="3" hidden="1">'Q 2+3'!$R$19:$R$49</definedName>
    <definedName name="solver_lhs1" localSheetId="4" hidden="1">'QB 1'!$R$19:$R$49</definedName>
    <definedName name="solver_lhs1" localSheetId="2" hidden="1">'QB 1+4'!$R$19:$R$49</definedName>
    <definedName name="solver_lhs1" localSheetId="5" hidden="1">'QB 2'!$R$19:$R$49</definedName>
    <definedName name="solver_lhs1" localSheetId="6" hidden="1">'QB 3'!$R$19:$R$49</definedName>
    <definedName name="solver_lhs1" localSheetId="7" hidden="1">'QB 4'!$R$19:$R$49</definedName>
    <definedName name="solver_lhs1" localSheetId="1" hidden="1">'QB ALL'!$I$19:$L$49</definedName>
    <definedName name="solver_lhs2" localSheetId="3" hidden="1">'Q 2+3'!$S$19:$S$49</definedName>
    <definedName name="solver_lhs2" localSheetId="4" hidden="1">'QB 1'!$S$19:$S$49</definedName>
    <definedName name="solver_lhs2" localSheetId="2" hidden="1">'QB 1+4'!$S$19:$S$49</definedName>
    <definedName name="solver_lhs2" localSheetId="5" hidden="1">'QB 2'!$S$19:$S$49</definedName>
    <definedName name="solver_lhs2" localSheetId="6" hidden="1">'QB 3'!$S$19:$S$49</definedName>
    <definedName name="solver_lhs2" localSheetId="7" hidden="1">'QB 4'!$S$19:$S$49</definedName>
    <definedName name="solver_lhs2" localSheetId="1" hidden="1">'QB ALL'!$X$19:$AA$49</definedName>
    <definedName name="solver_lhs3" localSheetId="3" hidden="1">'Q 2+3'!$T$19:$T$49</definedName>
    <definedName name="solver_lhs3" localSheetId="4" hidden="1">'QB 1'!$T$19:$T$49</definedName>
    <definedName name="solver_lhs3" localSheetId="2" hidden="1">'QB 1+4'!$T$19:$T$49</definedName>
    <definedName name="solver_lhs3" localSheetId="5" hidden="1">'QB 2'!$T$19:$T$49</definedName>
    <definedName name="solver_lhs3" localSheetId="6" hidden="1">'QB 3'!$T$19:$T$49</definedName>
    <definedName name="solver_lhs3" localSheetId="7" hidden="1">'QB 4'!$T$19:$T$49</definedName>
    <definedName name="solver_lhs3" localSheetId="1" hidden="1">'QB ALL'!$X$19:$X$49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1" hidden="1">2147483647</definedName>
    <definedName name="solver_num" localSheetId="3" hidden="1">3</definedName>
    <definedName name="solver_num" localSheetId="4" hidden="1">3</definedName>
    <definedName name="solver_num" localSheetId="2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um" localSheetId="1" hidden="1">2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1" hidden="1">1</definedName>
    <definedName name="solver_opt" localSheetId="3" hidden="1">'Q 2+3'!$V$17</definedName>
    <definedName name="solver_opt" localSheetId="4" hidden="1">'QB 1'!$V$17</definedName>
    <definedName name="solver_opt" localSheetId="2" hidden="1">'QB 1+4'!$V$17</definedName>
    <definedName name="solver_opt" localSheetId="5" hidden="1">'QB 2'!$V$17</definedName>
    <definedName name="solver_opt" localSheetId="6" hidden="1">'QB 3'!$V$17</definedName>
    <definedName name="solver_opt" localSheetId="7" hidden="1">'QB 4'!$V$17</definedName>
    <definedName name="solver_opt" localSheetId="1" hidden="1">'QB ALL'!$AX$16</definedName>
    <definedName name="solver_pre" localSheetId="3" hidden="1">0.000001</definedName>
    <definedName name="solver_pre" localSheetId="4" hidden="1">0.000001</definedName>
    <definedName name="solver_pre" localSheetId="2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1" hidden="1">0.000001</definedName>
    <definedName name="solver_rbv" localSheetId="3" hidden="1">1</definedName>
    <definedName name="solver_rbv" localSheetId="4" hidden="1">1</definedName>
    <definedName name="solver_rbv" localSheetId="2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1" hidden="1">1</definedName>
    <definedName name="solver_rel1" localSheetId="3" hidden="1">3</definedName>
    <definedName name="solver_rel1" localSheetId="4" hidden="1">3</definedName>
    <definedName name="solver_rel1" localSheetId="2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1" hidden="1">3</definedName>
    <definedName name="solver_rel2" localSheetId="3" hidden="1">1</definedName>
    <definedName name="solver_rel2" localSheetId="4" hidden="1">1</definedName>
    <definedName name="solver_rel2" localSheetId="2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2" localSheetId="1" hidden="1">3</definedName>
    <definedName name="solver_rel3" localSheetId="3" hidden="1">3</definedName>
    <definedName name="solver_rel3" localSheetId="4" hidden="1">3</definedName>
    <definedName name="solver_rel3" localSheetId="2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1" hidden="1">3</definedName>
    <definedName name="solver_rhs1" localSheetId="3" hidden="1">0</definedName>
    <definedName name="solver_rhs1" localSheetId="4" hidden="1">0</definedName>
    <definedName name="solver_rhs1" localSheetId="2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1" hidden="1">'QB ALL'!$M$19:$P$49</definedName>
    <definedName name="solver_rhs2" localSheetId="3" hidden="1">'Q 2+3'!$R$19:$R$49</definedName>
    <definedName name="solver_rhs2" localSheetId="4" hidden="1">'QB 1'!$R$19:$R$49</definedName>
    <definedName name="solver_rhs2" localSheetId="2" hidden="1">'QB 1+4'!$R$19:$R$49</definedName>
    <definedName name="solver_rhs2" localSheetId="5" hidden="1">'QB 2'!$R$19:$R$49</definedName>
    <definedName name="solver_rhs2" localSheetId="6" hidden="1">'QB 3'!$R$19:$R$49</definedName>
    <definedName name="solver_rhs2" localSheetId="7" hidden="1">'QB 4'!$R$19:$R$49</definedName>
    <definedName name="solver_rhs2" localSheetId="1" hidden="1">0</definedName>
    <definedName name="solver_rhs3" localSheetId="3" hidden="1">0</definedName>
    <definedName name="solver_rhs3" localSheetId="4" hidden="1">0</definedName>
    <definedName name="solver_rhs3" localSheetId="2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1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1" hidden="1">2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1" hidden="1">0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1" hidden="1">0.01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1" hidden="1">1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1" hidden="1">0</definedName>
    <definedName name="solver_ver" localSheetId="3" hidden="1">3</definedName>
    <definedName name="solver_ver" localSheetId="4" hidden="1">3</definedName>
    <definedName name="solver_ver" localSheetId="2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1" i="15" l="1"/>
  <c r="AP21" i="15"/>
  <c r="AQ21" i="15"/>
  <c r="AR21" i="15"/>
  <c r="AO22" i="15"/>
  <c r="AP22" i="15"/>
  <c r="AQ22" i="15"/>
  <c r="AR22" i="15"/>
  <c r="AO23" i="15"/>
  <c r="AP23" i="15"/>
  <c r="AQ23" i="15"/>
  <c r="AR23" i="15"/>
  <c r="AO24" i="15"/>
  <c r="AP24" i="15"/>
  <c r="AQ24" i="15"/>
  <c r="AR24" i="15"/>
  <c r="AO25" i="15"/>
  <c r="AP25" i="15"/>
  <c r="AQ25" i="15"/>
  <c r="AR25" i="15"/>
  <c r="AO26" i="15"/>
  <c r="AP26" i="15"/>
  <c r="AQ26" i="15"/>
  <c r="AR26" i="15"/>
  <c r="AO27" i="15"/>
  <c r="AP27" i="15"/>
  <c r="AQ27" i="15"/>
  <c r="AR27" i="15"/>
  <c r="AO28" i="15"/>
  <c r="AP28" i="15"/>
  <c r="AQ28" i="15"/>
  <c r="AR28" i="15"/>
  <c r="AO29" i="15"/>
  <c r="AP29" i="15"/>
  <c r="AQ29" i="15"/>
  <c r="AR29" i="15"/>
  <c r="AO30" i="15"/>
  <c r="AP30" i="15"/>
  <c r="AQ30" i="15"/>
  <c r="AR30" i="15"/>
  <c r="AO31" i="15"/>
  <c r="AP31" i="15"/>
  <c r="AQ31" i="15"/>
  <c r="AR31" i="15"/>
  <c r="AO32" i="15"/>
  <c r="AP32" i="15"/>
  <c r="AQ32" i="15"/>
  <c r="AR32" i="15"/>
  <c r="AO33" i="15"/>
  <c r="AP33" i="15"/>
  <c r="AQ33" i="15"/>
  <c r="AR33" i="15"/>
  <c r="AO34" i="15"/>
  <c r="AP34" i="15"/>
  <c r="AQ34" i="15"/>
  <c r="AR34" i="15"/>
  <c r="AO35" i="15"/>
  <c r="AP35" i="15"/>
  <c r="AQ35" i="15"/>
  <c r="AR35" i="15"/>
  <c r="AO36" i="15"/>
  <c r="AP36" i="15"/>
  <c r="AQ36" i="15"/>
  <c r="AR36" i="15"/>
  <c r="AO37" i="15"/>
  <c r="AP37" i="15"/>
  <c r="AQ37" i="15"/>
  <c r="AR37" i="15"/>
  <c r="AO38" i="15"/>
  <c r="AP38" i="15"/>
  <c r="AQ38" i="15"/>
  <c r="AR38" i="15"/>
  <c r="AO39" i="15"/>
  <c r="AP39" i="15"/>
  <c r="AQ39" i="15"/>
  <c r="AR39" i="15"/>
  <c r="AO40" i="15"/>
  <c r="AP40" i="15"/>
  <c r="AQ40" i="15"/>
  <c r="AR40" i="15"/>
  <c r="AO41" i="15"/>
  <c r="AP41" i="15"/>
  <c r="AQ41" i="15"/>
  <c r="AR41" i="15"/>
  <c r="AO42" i="15"/>
  <c r="AP42" i="15"/>
  <c r="AQ42" i="15"/>
  <c r="AR42" i="15"/>
  <c r="AO43" i="15"/>
  <c r="AP43" i="15"/>
  <c r="AQ43" i="15"/>
  <c r="AR43" i="15"/>
  <c r="AO44" i="15"/>
  <c r="AP44" i="15"/>
  <c r="AQ44" i="15"/>
  <c r="AR44" i="15"/>
  <c r="AO45" i="15"/>
  <c r="AP45" i="15"/>
  <c r="AQ45" i="15"/>
  <c r="AR45" i="15"/>
  <c r="AO46" i="15"/>
  <c r="AP46" i="15"/>
  <c r="AQ46" i="15"/>
  <c r="AR46" i="15"/>
  <c r="AO47" i="15"/>
  <c r="AP47" i="15"/>
  <c r="AQ47" i="15"/>
  <c r="AR47" i="15"/>
  <c r="AO48" i="15"/>
  <c r="AP48" i="15"/>
  <c r="AQ48" i="15"/>
  <c r="AR48" i="15"/>
  <c r="AO49" i="15"/>
  <c r="AP49" i="15"/>
  <c r="AQ49" i="15"/>
  <c r="AR49" i="15"/>
  <c r="AQ19" i="15"/>
  <c r="AR19" i="15"/>
  <c r="AQ20" i="15"/>
  <c r="AR20" i="15"/>
  <c r="AP19" i="15"/>
  <c r="AP20" i="15"/>
  <c r="AO20" i="15"/>
  <c r="AO19" i="15"/>
  <c r="AB49" i="15"/>
  <c r="AC49" i="15"/>
  <c r="AD49" i="15"/>
  <c r="AE49" i="15"/>
  <c r="AB21" i="15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C21" i="15"/>
  <c r="AC22" i="15" s="1"/>
  <c r="AC23" i="15" s="1"/>
  <c r="AC24" i="15" s="1"/>
  <c r="AC25" i="15" s="1"/>
  <c r="AC26" i="15" s="1"/>
  <c r="AC27" i="15" s="1"/>
  <c r="AC28" i="15" s="1"/>
  <c r="AC29" i="15" s="1"/>
  <c r="AC30" i="15" s="1"/>
  <c r="AC31" i="15" s="1"/>
  <c r="AC32" i="15" s="1"/>
  <c r="AC33" i="15" s="1"/>
  <c r="AC34" i="15" s="1"/>
  <c r="AC35" i="15" s="1"/>
  <c r="AC36" i="15" s="1"/>
  <c r="AC37" i="15" s="1"/>
  <c r="AC38" i="15" s="1"/>
  <c r="AC39" i="15" s="1"/>
  <c r="AC40" i="15" s="1"/>
  <c r="AC41" i="15" s="1"/>
  <c r="AC42" i="15" s="1"/>
  <c r="AC43" i="15" s="1"/>
  <c r="AC44" i="15" s="1"/>
  <c r="AC45" i="15" s="1"/>
  <c r="AC46" i="15" s="1"/>
  <c r="AC47" i="15" s="1"/>
  <c r="AC48" i="15" s="1"/>
  <c r="AD21" i="15"/>
  <c r="AD22" i="15" s="1"/>
  <c r="AD23" i="15" s="1"/>
  <c r="AD24" i="15" s="1"/>
  <c r="AD25" i="15" s="1"/>
  <c r="AD26" i="15" s="1"/>
  <c r="AD27" i="15" s="1"/>
  <c r="AD28" i="15" s="1"/>
  <c r="AD29" i="15" s="1"/>
  <c r="AD30" i="15" s="1"/>
  <c r="AD31" i="15" s="1"/>
  <c r="AD32" i="15" s="1"/>
  <c r="AD33" i="15" s="1"/>
  <c r="AD34" i="15" s="1"/>
  <c r="AD35" i="15" s="1"/>
  <c r="AD36" i="15" s="1"/>
  <c r="AD37" i="15" s="1"/>
  <c r="AD38" i="15" s="1"/>
  <c r="AD39" i="15" s="1"/>
  <c r="AD40" i="15" s="1"/>
  <c r="AD41" i="15" s="1"/>
  <c r="AD42" i="15" s="1"/>
  <c r="AD43" i="15" s="1"/>
  <c r="AD44" i="15" s="1"/>
  <c r="AD45" i="15" s="1"/>
  <c r="AD46" i="15" s="1"/>
  <c r="AD47" i="15" s="1"/>
  <c r="AD48" i="15" s="1"/>
  <c r="AE21" i="15"/>
  <c r="AE22" i="15" s="1"/>
  <c r="AE23" i="15" s="1"/>
  <c r="AE24" i="15" s="1"/>
  <c r="AE25" i="15" s="1"/>
  <c r="AE26" i="15" s="1"/>
  <c r="AE27" i="15" s="1"/>
  <c r="AE28" i="15" s="1"/>
  <c r="AE29" i="15" s="1"/>
  <c r="AE30" i="15" s="1"/>
  <c r="AE31" i="15" s="1"/>
  <c r="AE32" i="15" s="1"/>
  <c r="AE33" i="15" s="1"/>
  <c r="AE34" i="15" s="1"/>
  <c r="AE35" i="15" s="1"/>
  <c r="AE36" i="15" s="1"/>
  <c r="AE37" i="15" s="1"/>
  <c r="AE38" i="15" s="1"/>
  <c r="AE39" i="15" s="1"/>
  <c r="AE40" i="15" s="1"/>
  <c r="AE41" i="15" s="1"/>
  <c r="AE42" i="15" s="1"/>
  <c r="AE43" i="15" s="1"/>
  <c r="AE44" i="15" s="1"/>
  <c r="AE45" i="15" s="1"/>
  <c r="AE46" i="15" s="1"/>
  <c r="AE47" i="15" s="1"/>
  <c r="AE48" i="15" s="1"/>
  <c r="AC20" i="15"/>
  <c r="AD20" i="15"/>
  <c r="AE20" i="15"/>
  <c r="AB20" i="15"/>
  <c r="AC19" i="15"/>
  <c r="AD19" i="15"/>
  <c r="AE19" i="15"/>
  <c r="AB19" i="15"/>
  <c r="C54" i="15"/>
  <c r="D54" i="15"/>
  <c r="E54" i="15"/>
  <c r="C55" i="15"/>
  <c r="D55" i="15"/>
  <c r="E55" i="15"/>
  <c r="C56" i="15"/>
  <c r="D56" i="15"/>
  <c r="E56" i="15"/>
  <c r="C57" i="15"/>
  <c r="D57" i="15"/>
  <c r="E57" i="15"/>
  <c r="B55" i="15"/>
  <c r="B56" i="15"/>
  <c r="B57" i="15"/>
  <c r="B54" i="15"/>
  <c r="B48" i="15" l="1"/>
  <c r="C47" i="15"/>
  <c r="D46" i="15"/>
  <c r="E45" i="15"/>
  <c r="E34" i="15"/>
  <c r="D34" i="15"/>
  <c r="C34" i="15"/>
  <c r="B34" i="15"/>
  <c r="Q21" i="15" l="1" a="1"/>
  <c r="T21" i="15" s="1"/>
  <c r="Q22" i="15" a="1"/>
  <c r="S22" i="15" s="1"/>
  <c r="Q22" i="15"/>
  <c r="Q23" i="15" a="1"/>
  <c r="R23" i="15" s="1"/>
  <c r="Q24" i="15" a="1"/>
  <c r="Q24" i="15" s="1"/>
  <c r="Q25" i="15" a="1"/>
  <c r="S25" i="15" s="1"/>
  <c r="Q26" i="15" a="1"/>
  <c r="R26" i="15" s="1"/>
  <c r="Q27" i="15" a="1"/>
  <c r="Q27" i="15" s="1"/>
  <c r="Q28" i="15" a="1"/>
  <c r="R28" i="15" s="1"/>
  <c r="Q29" i="15" a="1"/>
  <c r="Q29" i="15" s="1"/>
  <c r="Q30" i="15" a="1"/>
  <c r="Q30" i="15" s="1"/>
  <c r="Q31" i="15" a="1"/>
  <c r="Q31" i="15" s="1"/>
  <c r="R31" i="15"/>
  <c r="S31" i="15"/>
  <c r="T31" i="15"/>
  <c r="Q32" i="15" a="1"/>
  <c r="T32" i="15" s="1"/>
  <c r="Q33" i="15" a="1"/>
  <c r="T33" i="15" s="1"/>
  <c r="Q34" i="15" a="1"/>
  <c r="S34" i="15" s="1"/>
  <c r="Q34" i="15"/>
  <c r="Q35" i="15" a="1"/>
  <c r="R35" i="15" s="1"/>
  <c r="Q36" i="15" a="1"/>
  <c r="Q36" i="15" s="1"/>
  <c r="Q37" i="15" a="1"/>
  <c r="S37" i="15" s="1"/>
  <c r="Q37" i="15"/>
  <c r="Q38" i="15" a="1"/>
  <c r="R38" i="15" s="1"/>
  <c r="Q38" i="15"/>
  <c r="Q39" i="15" a="1"/>
  <c r="Q39" i="15" s="1"/>
  <c r="Q40" i="15" a="1"/>
  <c r="R40" i="15" s="1"/>
  <c r="Q41" i="15" a="1"/>
  <c r="Q41" i="15" s="1"/>
  <c r="Q42" i="15" a="1"/>
  <c r="R42" i="15" s="1"/>
  <c r="Q43" i="15" a="1"/>
  <c r="Q43" i="15" s="1"/>
  <c r="R43" i="15"/>
  <c r="Q44" i="15" a="1"/>
  <c r="Q44" i="15" s="1"/>
  <c r="Q45" i="15" a="1"/>
  <c r="T45" i="15" s="1"/>
  <c r="Q46" i="15" a="1"/>
  <c r="S46" i="15" s="1"/>
  <c r="Q47" i="15" a="1"/>
  <c r="R47" i="15" s="1"/>
  <c r="Q48" i="15" a="1"/>
  <c r="Q48" i="15" s="1"/>
  <c r="Q49" i="15" a="1"/>
  <c r="S49" i="15" s="1"/>
  <c r="Q20" i="15" a="1"/>
  <c r="S20" i="15" s="1"/>
  <c r="Q19" i="15" a="1"/>
  <c r="Q19" i="15" s="1"/>
  <c r="W31" i="15" l="1"/>
  <c r="S43" i="15"/>
  <c r="W43" i="15" s="1"/>
  <c r="T30" i="15"/>
  <c r="Q32" i="15"/>
  <c r="S32" i="15"/>
  <c r="R32" i="15"/>
  <c r="Q46" i="15"/>
  <c r="Q28" i="15"/>
  <c r="T43" i="15"/>
  <c r="S36" i="15"/>
  <c r="T49" i="15"/>
  <c r="R49" i="15"/>
  <c r="Q49" i="15"/>
  <c r="W49" i="15" s="1"/>
  <c r="T44" i="15"/>
  <c r="R33" i="15"/>
  <c r="Q45" i="15"/>
  <c r="S42" i="15"/>
  <c r="R37" i="15"/>
  <c r="S44" i="15"/>
  <c r="R44" i="15"/>
  <c r="T40" i="15"/>
  <c r="R36" i="15"/>
  <c r="Q26" i="15"/>
  <c r="R21" i="15"/>
  <c r="Q42" i="15"/>
  <c r="S48" i="15"/>
  <c r="S40" i="15"/>
  <c r="Q21" i="15"/>
  <c r="R48" i="15"/>
  <c r="Q40" i="15"/>
  <c r="T25" i="15"/>
  <c r="Q25" i="15"/>
  <c r="R25" i="15"/>
  <c r="Q33" i="15"/>
  <c r="S30" i="15"/>
  <c r="S24" i="15"/>
  <c r="R45" i="15"/>
  <c r="T42" i="15"/>
  <c r="T37" i="15"/>
  <c r="R24" i="15"/>
  <c r="Q47" i="15"/>
  <c r="R46" i="15"/>
  <c r="S45" i="15"/>
  <c r="Q35" i="15"/>
  <c r="R34" i="15"/>
  <c r="S33" i="15"/>
  <c r="Q23" i="15"/>
  <c r="R22" i="15"/>
  <c r="W22" i="15" s="1"/>
  <c r="S21" i="15"/>
  <c r="T29" i="15"/>
  <c r="T41" i="15"/>
  <c r="S41" i="15"/>
  <c r="R30" i="15"/>
  <c r="W30" i="15" s="1"/>
  <c r="S29" i="15"/>
  <c r="T28" i="15"/>
  <c r="R41" i="15"/>
  <c r="T39" i="15"/>
  <c r="R29" i="15"/>
  <c r="S28" i="15"/>
  <c r="T27" i="15"/>
  <c r="S39" i="15"/>
  <c r="T38" i="15"/>
  <c r="W38" i="15" s="1"/>
  <c r="S27" i="15"/>
  <c r="T26" i="15"/>
  <c r="R39" i="15"/>
  <c r="W39" i="15" s="1"/>
  <c r="S38" i="15"/>
  <c r="R27" i="15"/>
  <c r="S26" i="15"/>
  <c r="T48" i="15"/>
  <c r="T36" i="15"/>
  <c r="T24" i="15"/>
  <c r="T23" i="15"/>
  <c r="T35" i="15"/>
  <c r="S47" i="15"/>
  <c r="S35" i="15"/>
  <c r="T34" i="15"/>
  <c r="S23" i="15"/>
  <c r="T22" i="15"/>
  <c r="T47" i="15"/>
  <c r="T46" i="15"/>
  <c r="R20" i="15"/>
  <c r="Q20" i="15"/>
  <c r="T20" i="15"/>
  <c r="T19" i="15"/>
  <c r="P19" i="15" s="1"/>
  <c r="S19" i="15"/>
  <c r="R19" i="15"/>
  <c r="W19" i="15" s="1"/>
  <c r="H22" i="19"/>
  <c r="H21" i="19"/>
  <c r="H20" i="19"/>
  <c r="L11" i="19"/>
  <c r="L12" i="19" s="1"/>
  <c r="K11" i="19"/>
  <c r="K12" i="19" s="1"/>
  <c r="J11" i="19"/>
  <c r="J12" i="19" s="1"/>
  <c r="I11" i="19"/>
  <c r="I12" i="19" s="1"/>
  <c r="L10" i="19"/>
  <c r="K10" i="19"/>
  <c r="J10" i="19"/>
  <c r="I10" i="19"/>
  <c r="L9" i="19"/>
  <c r="K9" i="19"/>
  <c r="J9" i="19"/>
  <c r="I9" i="19"/>
  <c r="L8" i="19"/>
  <c r="K8" i="19"/>
  <c r="J8" i="19"/>
  <c r="I8" i="19"/>
  <c r="L7" i="19"/>
  <c r="L19" i="19" s="1"/>
  <c r="K7" i="19"/>
  <c r="J7" i="19"/>
  <c r="I7" i="19"/>
  <c r="L6" i="19"/>
  <c r="K6" i="19"/>
  <c r="J6" i="19"/>
  <c r="I6" i="19"/>
  <c r="L5" i="19"/>
  <c r="K5" i="19"/>
  <c r="J5" i="19"/>
  <c r="I5" i="19"/>
  <c r="H22" i="18"/>
  <c r="H23" i="18" s="1"/>
  <c r="H21" i="18"/>
  <c r="H20" i="18"/>
  <c r="L11" i="18"/>
  <c r="L12" i="18" s="1"/>
  <c r="K11" i="18"/>
  <c r="K12" i="18" s="1"/>
  <c r="J11" i="18"/>
  <c r="J12" i="18" s="1"/>
  <c r="I11" i="18"/>
  <c r="I12" i="18" s="1"/>
  <c r="L10" i="18"/>
  <c r="K10" i="18"/>
  <c r="J10" i="18"/>
  <c r="I10" i="18"/>
  <c r="L9" i="18"/>
  <c r="K9" i="18"/>
  <c r="J9" i="18"/>
  <c r="I9" i="18"/>
  <c r="L8" i="18"/>
  <c r="K8" i="18"/>
  <c r="J8" i="18"/>
  <c r="I8" i="18"/>
  <c r="L7" i="18"/>
  <c r="K7" i="18"/>
  <c r="K19" i="18" s="1"/>
  <c r="J7" i="18"/>
  <c r="I7" i="18"/>
  <c r="L6" i="18"/>
  <c r="K6" i="18"/>
  <c r="J6" i="18"/>
  <c r="I6" i="18"/>
  <c r="L5" i="18"/>
  <c r="K5" i="18"/>
  <c r="J5" i="18"/>
  <c r="I5" i="18"/>
  <c r="H20" i="17"/>
  <c r="H21" i="17" s="1"/>
  <c r="H22" i="17" s="1"/>
  <c r="L11" i="17"/>
  <c r="L12" i="17" s="1"/>
  <c r="K11" i="17"/>
  <c r="K12" i="17" s="1"/>
  <c r="J11" i="17"/>
  <c r="J12" i="17" s="1"/>
  <c r="I11" i="17"/>
  <c r="I12" i="17" s="1"/>
  <c r="L10" i="17"/>
  <c r="K10" i="17"/>
  <c r="J10" i="17"/>
  <c r="I10" i="17"/>
  <c r="L9" i="17"/>
  <c r="K9" i="17"/>
  <c r="J9" i="17"/>
  <c r="I9" i="17"/>
  <c r="L8" i="17"/>
  <c r="K8" i="17"/>
  <c r="J8" i="17"/>
  <c r="I8" i="17"/>
  <c r="L7" i="17"/>
  <c r="K7" i="17"/>
  <c r="J7" i="17"/>
  <c r="J19" i="17" s="1"/>
  <c r="I7" i="17"/>
  <c r="L6" i="17"/>
  <c r="K6" i="17"/>
  <c r="J6" i="17"/>
  <c r="I6" i="17"/>
  <c r="L5" i="17"/>
  <c r="K5" i="17"/>
  <c r="J5" i="17"/>
  <c r="I5" i="17"/>
  <c r="H20" i="16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L11" i="16"/>
  <c r="L12" i="16" s="1"/>
  <c r="K11" i="16"/>
  <c r="K12" i="16" s="1"/>
  <c r="J11" i="16"/>
  <c r="J12" i="16" s="1"/>
  <c r="I11" i="16"/>
  <c r="I12" i="16" s="1"/>
  <c r="L10" i="16"/>
  <c r="K10" i="16"/>
  <c r="J10" i="16"/>
  <c r="I10" i="16"/>
  <c r="L9" i="16"/>
  <c r="K9" i="16"/>
  <c r="J9" i="16"/>
  <c r="I9" i="16"/>
  <c r="L8" i="16"/>
  <c r="K8" i="16"/>
  <c r="J8" i="16"/>
  <c r="I8" i="16"/>
  <c r="L7" i="16"/>
  <c r="K7" i="16"/>
  <c r="J7" i="16"/>
  <c r="I7" i="16"/>
  <c r="I19" i="16" s="1"/>
  <c r="L6" i="16"/>
  <c r="K6" i="16"/>
  <c r="J6" i="16"/>
  <c r="I6" i="16"/>
  <c r="L5" i="16"/>
  <c r="K5" i="16"/>
  <c r="J5" i="16"/>
  <c r="I5" i="16"/>
  <c r="L11" i="15"/>
  <c r="L12" i="15" s="1"/>
  <c r="K11" i="15"/>
  <c r="K12" i="15" s="1"/>
  <c r="J11" i="15"/>
  <c r="I11" i="15"/>
  <c r="L10" i="15"/>
  <c r="K10" i="15"/>
  <c r="J10" i="15"/>
  <c r="I10" i="15"/>
  <c r="L9" i="15"/>
  <c r="K9" i="15"/>
  <c r="J9" i="15"/>
  <c r="I9" i="15"/>
  <c r="L8" i="15"/>
  <c r="K8" i="15"/>
  <c r="J8" i="15"/>
  <c r="I8" i="15"/>
  <c r="L7" i="15"/>
  <c r="L19" i="15" s="1"/>
  <c r="K7" i="15"/>
  <c r="K19" i="15" s="1"/>
  <c r="J7" i="15"/>
  <c r="J19" i="15" s="1"/>
  <c r="I7" i="15"/>
  <c r="I19" i="15" s="1"/>
  <c r="L6" i="15"/>
  <c r="K6" i="15"/>
  <c r="J6" i="15"/>
  <c r="I6" i="15"/>
  <c r="L5" i="15"/>
  <c r="K5" i="15"/>
  <c r="J5" i="15"/>
  <c r="I5" i="15"/>
  <c r="L11" i="14"/>
  <c r="L12" i="14" s="1"/>
  <c r="K11" i="14"/>
  <c r="K12" i="14" s="1"/>
  <c r="J11" i="14"/>
  <c r="J12" i="14" s="1"/>
  <c r="I11" i="14"/>
  <c r="I12" i="14" s="1"/>
  <c r="L10" i="14"/>
  <c r="K10" i="14"/>
  <c r="J10" i="14"/>
  <c r="I10" i="14"/>
  <c r="L9" i="14"/>
  <c r="K9" i="14"/>
  <c r="J9" i="14"/>
  <c r="I9" i="14"/>
  <c r="L8" i="14"/>
  <c r="K8" i="14"/>
  <c r="J8" i="14"/>
  <c r="I8" i="14"/>
  <c r="L7" i="14"/>
  <c r="L19" i="14" s="1"/>
  <c r="K7" i="14"/>
  <c r="J7" i="14"/>
  <c r="I7" i="14"/>
  <c r="I19" i="14" s="1"/>
  <c r="L6" i="14"/>
  <c r="K6" i="14"/>
  <c r="J6" i="14"/>
  <c r="I6" i="14"/>
  <c r="L5" i="14"/>
  <c r="K5" i="14"/>
  <c r="J5" i="14"/>
  <c r="I5" i="14"/>
  <c r="B13" i="8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I6" i="3"/>
  <c r="I7" i="3"/>
  <c r="I8" i="3"/>
  <c r="I9" i="3"/>
  <c r="I10" i="3"/>
  <c r="I11" i="3"/>
  <c r="I5" i="3"/>
  <c r="H20" i="15"/>
  <c r="H21" i="15" s="1"/>
  <c r="H22" i="15" s="1"/>
  <c r="J12" i="15"/>
  <c r="H20" i="14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21" i="3"/>
  <c r="H22" i="3"/>
  <c r="H23" i="3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W32" i="15" l="1"/>
  <c r="W20" i="15"/>
  <c r="W29" i="15"/>
  <c r="W36" i="15"/>
  <c r="W41" i="15"/>
  <c r="W44" i="15"/>
  <c r="W48" i="15"/>
  <c r="W34" i="15"/>
  <c r="W24" i="15"/>
  <c r="W21" i="15"/>
  <c r="W45" i="15"/>
  <c r="W27" i="15"/>
  <c r="W37" i="15"/>
  <c r="W42" i="15"/>
  <c r="W23" i="15"/>
  <c r="W26" i="15"/>
  <c r="M19" i="15"/>
  <c r="V19" i="15"/>
  <c r="W35" i="15"/>
  <c r="W25" i="15"/>
  <c r="W28" i="15"/>
  <c r="W46" i="15"/>
  <c r="W33" i="15"/>
  <c r="W40" i="15"/>
  <c r="W47" i="15"/>
  <c r="N19" i="15"/>
  <c r="J20" i="15" s="1"/>
  <c r="N20" i="15" s="1"/>
  <c r="O19" i="15"/>
  <c r="K20" i="15" s="1"/>
  <c r="L20" i="15"/>
  <c r="P19" i="19"/>
  <c r="L20" i="19" s="1"/>
  <c r="P20" i="19" s="1"/>
  <c r="L21" i="19" s="1"/>
  <c r="O5" i="15"/>
  <c r="C17" i="8" s="1"/>
  <c r="P5" i="19"/>
  <c r="P6" i="19" s="1"/>
  <c r="P5" i="18"/>
  <c r="P6" i="18" s="1"/>
  <c r="P5" i="17"/>
  <c r="P6" i="17" s="1"/>
  <c r="Q5" i="17"/>
  <c r="Q6" i="17" s="1"/>
  <c r="P5" i="15"/>
  <c r="P6" i="15" s="1"/>
  <c r="D24" i="8" s="1"/>
  <c r="P5" i="14"/>
  <c r="P6" i="14" s="1"/>
  <c r="O5" i="3"/>
  <c r="O6" i="3" s="1"/>
  <c r="R5" i="3"/>
  <c r="R6" i="3" s="1"/>
  <c r="R5" i="15"/>
  <c r="R6" i="15" s="1"/>
  <c r="F24" i="8" s="1"/>
  <c r="O5" i="16"/>
  <c r="O6" i="16" s="1"/>
  <c r="Q5" i="14"/>
  <c r="Q6" i="14" s="1"/>
  <c r="R5" i="17"/>
  <c r="R6" i="17" s="1"/>
  <c r="R5" i="16"/>
  <c r="R6" i="16" s="1"/>
  <c r="Q5" i="15"/>
  <c r="Q6" i="15" s="1"/>
  <c r="E24" i="8" s="1"/>
  <c r="P5" i="16"/>
  <c r="P6" i="16" s="1"/>
  <c r="Q5" i="16"/>
  <c r="Q6" i="16" s="1"/>
  <c r="M19" i="16"/>
  <c r="I20" i="16" s="1"/>
  <c r="M20" i="16" s="1"/>
  <c r="P19" i="14"/>
  <c r="L20" i="14" s="1"/>
  <c r="R19" i="14"/>
  <c r="R5" i="19"/>
  <c r="R6" i="19" s="1"/>
  <c r="O5" i="17"/>
  <c r="O6" i="17" s="1"/>
  <c r="R5" i="18"/>
  <c r="R6" i="18" s="1"/>
  <c r="O5" i="14"/>
  <c r="O6" i="14" s="1"/>
  <c r="O5" i="19"/>
  <c r="O6" i="19" s="1"/>
  <c r="O5" i="18"/>
  <c r="O6" i="18" s="1"/>
  <c r="R5" i="14"/>
  <c r="R6" i="14" s="1"/>
  <c r="Q5" i="19"/>
  <c r="Q6" i="19" s="1"/>
  <c r="Q5" i="18"/>
  <c r="Q6" i="18" s="1"/>
  <c r="R19" i="19"/>
  <c r="H23" i="19"/>
  <c r="H24" i="18"/>
  <c r="H25" i="18" s="1"/>
  <c r="H26" i="18" s="1"/>
  <c r="H27" i="18" s="1"/>
  <c r="R19" i="18"/>
  <c r="O19" i="18"/>
  <c r="K20" i="18" s="1"/>
  <c r="H23" i="17"/>
  <c r="H24" i="17" s="1"/>
  <c r="H25" i="17" s="1"/>
  <c r="H26" i="17" s="1"/>
  <c r="H27" i="17" s="1"/>
  <c r="R19" i="17"/>
  <c r="N19" i="17"/>
  <c r="J20" i="17" s="1"/>
  <c r="N20" i="17" s="1"/>
  <c r="R19" i="16"/>
  <c r="I12" i="15"/>
  <c r="H23" i="15"/>
  <c r="M19" i="14"/>
  <c r="I20" i="15" l="1"/>
  <c r="AF19" i="15" a="1"/>
  <c r="V20" i="15"/>
  <c r="M20" i="15"/>
  <c r="O20" i="15"/>
  <c r="K21" i="15" s="1"/>
  <c r="P20" i="15"/>
  <c r="L21" i="15"/>
  <c r="J21" i="15"/>
  <c r="N21" i="15" s="1"/>
  <c r="J22" i="15" s="1"/>
  <c r="F17" i="8"/>
  <c r="O6" i="15"/>
  <c r="C24" i="8" s="1"/>
  <c r="D17" i="8"/>
  <c r="O8" i="14"/>
  <c r="Q8" i="14" s="1"/>
  <c r="E17" i="8"/>
  <c r="O8" i="18"/>
  <c r="Q8" i="18" s="1"/>
  <c r="S19" i="14"/>
  <c r="U19" i="14" s="1"/>
  <c r="V19" i="14" s="1"/>
  <c r="S19" i="17"/>
  <c r="U19" i="17" s="1"/>
  <c r="V19" i="17" s="1"/>
  <c r="S19" i="16"/>
  <c r="U19" i="16" s="1"/>
  <c r="V19" i="16" s="1"/>
  <c r="P21" i="19"/>
  <c r="L22" i="19" s="1"/>
  <c r="S19" i="19"/>
  <c r="U19" i="19" s="1"/>
  <c r="V19" i="19" s="1"/>
  <c r="H24" i="19"/>
  <c r="R20" i="19"/>
  <c r="O8" i="19"/>
  <c r="Q8" i="19" s="1"/>
  <c r="R20" i="18"/>
  <c r="O20" i="18"/>
  <c r="K21" i="18" s="1"/>
  <c r="H28" i="18"/>
  <c r="S19" i="18"/>
  <c r="U19" i="18" s="1"/>
  <c r="V19" i="18" s="1"/>
  <c r="O8" i="17"/>
  <c r="Q8" i="17" s="1"/>
  <c r="R20" i="17"/>
  <c r="H28" i="17"/>
  <c r="J21" i="17"/>
  <c r="I21" i="16"/>
  <c r="O8" i="16"/>
  <c r="Q8" i="16" s="1"/>
  <c r="I20" i="14"/>
  <c r="M20" i="14" s="1"/>
  <c r="I21" i="14" s="1"/>
  <c r="H24" i="15"/>
  <c r="P20" i="14"/>
  <c r="L21" i="14" s="1"/>
  <c r="AF19" i="15" l="1"/>
  <c r="AJ19" i="15" s="1"/>
  <c r="AS19" i="15" s="1"/>
  <c r="AH19" i="15"/>
  <c r="AL19" i="15" s="1"/>
  <c r="AU19" i="15" s="1"/>
  <c r="AI19" i="15"/>
  <c r="AM19" i="15" s="1"/>
  <c r="AV19" i="15" s="1"/>
  <c r="AG19" i="15"/>
  <c r="AK19" i="15" s="1"/>
  <c r="AT19" i="15" s="1"/>
  <c r="I21" i="15"/>
  <c r="AF20" i="15" a="1"/>
  <c r="M21" i="15"/>
  <c r="V21" i="15"/>
  <c r="O21" i="15"/>
  <c r="K22" i="15" s="1"/>
  <c r="N22" i="15"/>
  <c r="J23" i="15" s="1"/>
  <c r="L22" i="15"/>
  <c r="P21" i="15"/>
  <c r="O8" i="15"/>
  <c r="Q8" i="15" s="1"/>
  <c r="S20" i="17"/>
  <c r="U20" i="17" s="1"/>
  <c r="V20" i="17" s="1"/>
  <c r="P22" i="19"/>
  <c r="L23" i="19" s="1"/>
  <c r="S20" i="19"/>
  <c r="U20" i="19" s="1"/>
  <c r="V20" i="19" s="1"/>
  <c r="H25" i="19"/>
  <c r="R21" i="19"/>
  <c r="R21" i="18"/>
  <c r="O21" i="18"/>
  <c r="K22" i="18" s="1"/>
  <c r="H29" i="18"/>
  <c r="S20" i="18"/>
  <c r="U20" i="18" s="1"/>
  <c r="V20" i="18" s="1"/>
  <c r="N21" i="17"/>
  <c r="J22" i="17" s="1"/>
  <c r="R21" i="17"/>
  <c r="H29" i="17"/>
  <c r="M21" i="16"/>
  <c r="S20" i="16"/>
  <c r="U20" i="16" s="1"/>
  <c r="V20" i="16" s="1"/>
  <c r="R20" i="16"/>
  <c r="R20" i="14"/>
  <c r="H25" i="15"/>
  <c r="P21" i="14"/>
  <c r="L22" i="14" s="1"/>
  <c r="S20" i="14"/>
  <c r="U20" i="14" s="1"/>
  <c r="V20" i="14" s="1"/>
  <c r="R21" i="14"/>
  <c r="M21" i="14"/>
  <c r="I22" i="14" s="1"/>
  <c r="AW19" i="15" l="1"/>
  <c r="AX19" i="15" s="1"/>
  <c r="I22" i="15"/>
  <c r="V22" i="15" s="1"/>
  <c r="AF21" i="15" a="1"/>
  <c r="AF20" i="15"/>
  <c r="AJ20" i="15" s="1"/>
  <c r="AS20" i="15" s="1"/>
  <c r="AG20" i="15"/>
  <c r="AK20" i="15" s="1"/>
  <c r="AT20" i="15" s="1"/>
  <c r="AH20" i="15"/>
  <c r="AL20" i="15" s="1"/>
  <c r="AU20" i="15" s="1"/>
  <c r="AI20" i="15"/>
  <c r="AM20" i="15" s="1"/>
  <c r="AV20" i="15" s="1"/>
  <c r="O22" i="15"/>
  <c r="K23" i="15" s="1"/>
  <c r="N23" i="15"/>
  <c r="J24" i="15"/>
  <c r="L23" i="15"/>
  <c r="P22" i="15"/>
  <c r="P23" i="19"/>
  <c r="L24" i="19" s="1"/>
  <c r="S21" i="19"/>
  <c r="U21" i="19" s="1"/>
  <c r="V21" i="19" s="1"/>
  <c r="H26" i="19"/>
  <c r="O22" i="18"/>
  <c r="K23" i="18" s="1"/>
  <c r="H30" i="18"/>
  <c r="S21" i="18"/>
  <c r="U21" i="18" s="1"/>
  <c r="V21" i="18" s="1"/>
  <c r="N22" i="17"/>
  <c r="J23" i="17" s="1"/>
  <c r="H30" i="17"/>
  <c r="S21" i="16"/>
  <c r="U21" i="16" s="1"/>
  <c r="V21" i="16" s="1"/>
  <c r="I22" i="16"/>
  <c r="R21" i="16"/>
  <c r="H26" i="15"/>
  <c r="S21" i="14"/>
  <c r="U21" i="14" s="1"/>
  <c r="V21" i="14" s="1"/>
  <c r="R22" i="14"/>
  <c r="M22" i="14"/>
  <c r="I23" i="14" s="1"/>
  <c r="P22" i="14"/>
  <c r="L23" i="14" s="1"/>
  <c r="Q5" i="3"/>
  <c r="M22" i="15" l="1"/>
  <c r="AW20" i="15"/>
  <c r="AX20" i="15" s="1"/>
  <c r="AF21" i="15"/>
  <c r="AJ21" i="15" s="1"/>
  <c r="AS21" i="15" s="1"/>
  <c r="AI21" i="15"/>
  <c r="AM21" i="15" s="1"/>
  <c r="AV21" i="15" s="1"/>
  <c r="AH21" i="15"/>
  <c r="AL21" i="15" s="1"/>
  <c r="AU21" i="15" s="1"/>
  <c r="AG21" i="15"/>
  <c r="AK21" i="15" s="1"/>
  <c r="AT21" i="15" s="1"/>
  <c r="N24" i="15"/>
  <c r="J25" i="15" s="1"/>
  <c r="N25" i="15" s="1"/>
  <c r="J26" i="15" s="1"/>
  <c r="N26" i="15" s="1"/>
  <c r="J27" i="15" s="1"/>
  <c r="N27" i="15" s="1"/>
  <c r="J28" i="15" s="1"/>
  <c r="L24" i="15"/>
  <c r="P23" i="15"/>
  <c r="O23" i="15"/>
  <c r="K24" i="15" s="1"/>
  <c r="P24" i="19"/>
  <c r="L25" i="19" s="1"/>
  <c r="S22" i="19"/>
  <c r="U22" i="19" s="1"/>
  <c r="V22" i="19" s="1"/>
  <c r="R22" i="19"/>
  <c r="H27" i="19"/>
  <c r="H31" i="18"/>
  <c r="R22" i="18"/>
  <c r="S22" i="18"/>
  <c r="U22" i="18" s="1"/>
  <c r="V22" i="18" s="1"/>
  <c r="O23" i="18"/>
  <c r="K24" i="18" s="1"/>
  <c r="N23" i="17"/>
  <c r="J24" i="17" s="1"/>
  <c r="H31" i="17"/>
  <c r="S21" i="17"/>
  <c r="U21" i="17" s="1"/>
  <c r="V21" i="17" s="1"/>
  <c r="R22" i="17"/>
  <c r="R22" i="16"/>
  <c r="M22" i="16"/>
  <c r="Q6" i="3"/>
  <c r="H27" i="15"/>
  <c r="P23" i="14"/>
  <c r="L24" i="14" s="1"/>
  <c r="S22" i="14"/>
  <c r="U22" i="14" s="1"/>
  <c r="V22" i="14" s="1"/>
  <c r="R23" i="14"/>
  <c r="M23" i="14"/>
  <c r="P5" i="3"/>
  <c r="AW21" i="15" l="1"/>
  <c r="AX21" i="15" s="1"/>
  <c r="I23" i="15"/>
  <c r="AF22" i="15" a="1"/>
  <c r="O24" i="15"/>
  <c r="K25" i="15" s="1"/>
  <c r="L25" i="15"/>
  <c r="P24" i="15"/>
  <c r="N28" i="15"/>
  <c r="J29" i="15" s="1"/>
  <c r="P25" i="19"/>
  <c r="L26" i="19" s="1"/>
  <c r="H28" i="19"/>
  <c r="O24" i="18"/>
  <c r="K25" i="18" s="1"/>
  <c r="H32" i="18"/>
  <c r="R23" i="17"/>
  <c r="H32" i="17"/>
  <c r="N24" i="17"/>
  <c r="J25" i="17" s="1"/>
  <c r="S22" i="17"/>
  <c r="U22" i="17" s="1"/>
  <c r="V22" i="17" s="1"/>
  <c r="S22" i="16"/>
  <c r="U22" i="16" s="1"/>
  <c r="V22" i="16" s="1"/>
  <c r="I23" i="16"/>
  <c r="H28" i="15"/>
  <c r="P24" i="14"/>
  <c r="L25" i="14" s="1"/>
  <c r="S23" i="14"/>
  <c r="U23" i="14" s="1"/>
  <c r="V23" i="14" s="1"/>
  <c r="I24" i="14"/>
  <c r="P6" i="3"/>
  <c r="K19" i="3"/>
  <c r="J19" i="3"/>
  <c r="J12" i="3"/>
  <c r="K12" i="3"/>
  <c r="L12" i="3"/>
  <c r="AG22" i="15" l="1"/>
  <c r="AK22" i="15" s="1"/>
  <c r="AT22" i="15" s="1"/>
  <c r="AI22" i="15"/>
  <c r="AM22" i="15" s="1"/>
  <c r="AV22" i="15" s="1"/>
  <c r="AF22" i="15"/>
  <c r="AJ22" i="15" s="1"/>
  <c r="AS22" i="15" s="1"/>
  <c r="AW22" i="15" s="1"/>
  <c r="AX22" i="15" s="1"/>
  <c r="AH22" i="15"/>
  <c r="AL22" i="15" s="1"/>
  <c r="AU22" i="15" s="1"/>
  <c r="V23" i="15"/>
  <c r="M23" i="15"/>
  <c r="O25" i="15"/>
  <c r="K26" i="15" s="1"/>
  <c r="L26" i="15"/>
  <c r="P25" i="15"/>
  <c r="N29" i="15"/>
  <c r="J30" i="15" s="1"/>
  <c r="S23" i="17"/>
  <c r="U23" i="17" s="1"/>
  <c r="V23" i="17" s="1"/>
  <c r="P26" i="19"/>
  <c r="L27" i="19" s="1"/>
  <c r="R23" i="19"/>
  <c r="S23" i="19"/>
  <c r="U23" i="19" s="1"/>
  <c r="V23" i="19" s="1"/>
  <c r="H29" i="19"/>
  <c r="O25" i="18"/>
  <c r="K26" i="18" s="1"/>
  <c r="R23" i="18"/>
  <c r="S23" i="18"/>
  <c r="U23" i="18" s="1"/>
  <c r="V23" i="18" s="1"/>
  <c r="H33" i="18"/>
  <c r="N25" i="17"/>
  <c r="J26" i="17" s="1"/>
  <c r="H33" i="17"/>
  <c r="R23" i="16"/>
  <c r="M23" i="16"/>
  <c r="S23" i="16" s="1"/>
  <c r="U23" i="16" s="1"/>
  <c r="V23" i="16" s="1"/>
  <c r="R19" i="3"/>
  <c r="H29" i="15"/>
  <c r="P25" i="14"/>
  <c r="L26" i="14" s="1"/>
  <c r="M24" i="14"/>
  <c r="S24" i="14" s="1"/>
  <c r="U24" i="14" s="1"/>
  <c r="V24" i="14" s="1"/>
  <c r="R24" i="14"/>
  <c r="O8" i="3"/>
  <c r="Q8" i="3" s="1"/>
  <c r="G17" i="8"/>
  <c r="N19" i="3"/>
  <c r="J20" i="3" s="1"/>
  <c r="O19" i="3"/>
  <c r="K20" i="3" s="1"/>
  <c r="I24" i="15" l="1"/>
  <c r="AF23" i="15" a="1"/>
  <c r="O26" i="15"/>
  <c r="K27" i="15" s="1"/>
  <c r="L27" i="15"/>
  <c r="P26" i="15"/>
  <c r="N30" i="15"/>
  <c r="J31" i="15" s="1"/>
  <c r="I24" i="16"/>
  <c r="R24" i="16" s="1"/>
  <c r="P27" i="19"/>
  <c r="L28" i="19" s="1"/>
  <c r="H30" i="19"/>
  <c r="O26" i="18"/>
  <c r="K27" i="18" s="1"/>
  <c r="H34" i="18"/>
  <c r="N26" i="17"/>
  <c r="J27" i="17" s="1"/>
  <c r="H34" i="17"/>
  <c r="R24" i="17"/>
  <c r="S24" i="17"/>
  <c r="U24" i="17" s="1"/>
  <c r="V24" i="17" s="1"/>
  <c r="G24" i="8"/>
  <c r="H30" i="15"/>
  <c r="I25" i="14"/>
  <c r="M25" i="14" s="1"/>
  <c r="S25" i="14" s="1"/>
  <c r="U25" i="14" s="1"/>
  <c r="V25" i="14" s="1"/>
  <c r="P26" i="14"/>
  <c r="L27" i="14" s="1"/>
  <c r="R20" i="3"/>
  <c r="S19" i="3"/>
  <c r="O20" i="3"/>
  <c r="K21" i="3" s="1"/>
  <c r="O21" i="3" s="1"/>
  <c r="K22" i="3" s="1"/>
  <c r="I12" i="3"/>
  <c r="H20" i="3"/>
  <c r="AF23" i="15" l="1"/>
  <c r="AJ23" i="15" s="1"/>
  <c r="AS23" i="15" s="1"/>
  <c r="AI23" i="15"/>
  <c r="AM23" i="15" s="1"/>
  <c r="AV23" i="15" s="1"/>
  <c r="AG23" i="15"/>
  <c r="AK23" i="15" s="1"/>
  <c r="AT23" i="15" s="1"/>
  <c r="AH23" i="15"/>
  <c r="AL23" i="15" s="1"/>
  <c r="AU23" i="15" s="1"/>
  <c r="V24" i="15"/>
  <c r="M24" i="15"/>
  <c r="O27" i="15"/>
  <c r="K28" i="15" s="1"/>
  <c r="L28" i="15"/>
  <c r="P27" i="15"/>
  <c r="N31" i="15"/>
  <c r="J32" i="15" s="1"/>
  <c r="R25" i="17"/>
  <c r="M24" i="16"/>
  <c r="S24" i="16" s="1"/>
  <c r="U24" i="16" s="1"/>
  <c r="V24" i="16" s="1"/>
  <c r="P28" i="19"/>
  <c r="L29" i="19" s="1"/>
  <c r="R24" i="19"/>
  <c r="S24" i="19"/>
  <c r="U24" i="19" s="1"/>
  <c r="V24" i="19" s="1"/>
  <c r="H31" i="19"/>
  <c r="R24" i="18"/>
  <c r="S24" i="18"/>
  <c r="U24" i="18" s="1"/>
  <c r="V24" i="18" s="1"/>
  <c r="H35" i="18"/>
  <c r="O27" i="18"/>
  <c r="K28" i="18" s="1"/>
  <c r="N27" i="17"/>
  <c r="J28" i="17" s="1"/>
  <c r="H35" i="17"/>
  <c r="H31" i="15"/>
  <c r="R25" i="14"/>
  <c r="P27" i="14"/>
  <c r="L28" i="14" s="1"/>
  <c r="I26" i="14"/>
  <c r="N20" i="3"/>
  <c r="J21" i="3" s="1"/>
  <c r="U19" i="3"/>
  <c r="V19" i="3" s="1"/>
  <c r="O22" i="3"/>
  <c r="K23" i="3" s="1"/>
  <c r="I25" i="15" l="1"/>
  <c r="AF24" i="15" a="1"/>
  <c r="AW23" i="15"/>
  <c r="AX23" i="15" s="1"/>
  <c r="O28" i="15"/>
  <c r="K29" i="15" s="1"/>
  <c r="O29" i="15" s="1"/>
  <c r="K30" i="15" s="1"/>
  <c r="P28" i="15"/>
  <c r="L29" i="15"/>
  <c r="N32" i="15"/>
  <c r="J33" i="15" s="1"/>
  <c r="S25" i="17"/>
  <c r="U25" i="17" s="1"/>
  <c r="V25" i="17" s="1"/>
  <c r="I25" i="16"/>
  <c r="M25" i="16" s="1"/>
  <c r="S25" i="16" s="1"/>
  <c r="U25" i="16" s="1"/>
  <c r="V25" i="16" s="1"/>
  <c r="P29" i="19"/>
  <c r="L30" i="19" s="1"/>
  <c r="H32" i="19"/>
  <c r="R25" i="19"/>
  <c r="S25" i="19"/>
  <c r="U25" i="19" s="1"/>
  <c r="V25" i="19" s="1"/>
  <c r="O28" i="18"/>
  <c r="K29" i="18" s="1"/>
  <c r="H36" i="18"/>
  <c r="N28" i="17"/>
  <c r="J29" i="17" s="1"/>
  <c r="H36" i="17"/>
  <c r="H32" i="15"/>
  <c r="P28" i="14"/>
  <c r="L29" i="14" s="1"/>
  <c r="M26" i="14"/>
  <c r="S26" i="14" s="1"/>
  <c r="U26" i="14" s="1"/>
  <c r="V26" i="14" s="1"/>
  <c r="R26" i="14"/>
  <c r="R21" i="3"/>
  <c r="S20" i="3"/>
  <c r="N21" i="3"/>
  <c r="J22" i="3" s="1"/>
  <c r="O23" i="3"/>
  <c r="K24" i="3" s="1"/>
  <c r="AI24" i="15" l="1"/>
  <c r="AM24" i="15" s="1"/>
  <c r="AV24" i="15" s="1"/>
  <c r="AG24" i="15"/>
  <c r="AK24" i="15" s="1"/>
  <c r="AT24" i="15" s="1"/>
  <c r="AH24" i="15"/>
  <c r="AL24" i="15" s="1"/>
  <c r="AU24" i="15" s="1"/>
  <c r="AF24" i="15"/>
  <c r="AJ24" i="15" s="1"/>
  <c r="AS24" i="15" s="1"/>
  <c r="AW24" i="15" s="1"/>
  <c r="AX24" i="15" s="1"/>
  <c r="V25" i="15"/>
  <c r="M25" i="15"/>
  <c r="O30" i="15"/>
  <c r="K31" i="15" s="1"/>
  <c r="O31" i="15" s="1"/>
  <c r="K32" i="15" s="1"/>
  <c r="O32" i="15" s="1"/>
  <c r="K33" i="15" s="1"/>
  <c r="L30" i="15"/>
  <c r="P29" i="15"/>
  <c r="N33" i="15"/>
  <c r="J34" i="15" s="1"/>
  <c r="R26" i="17"/>
  <c r="I26" i="16"/>
  <c r="R26" i="16" s="1"/>
  <c r="R25" i="16"/>
  <c r="P30" i="19"/>
  <c r="L31" i="19" s="1"/>
  <c r="H33" i="19"/>
  <c r="R25" i="18"/>
  <c r="S25" i="18"/>
  <c r="U25" i="18" s="1"/>
  <c r="V25" i="18" s="1"/>
  <c r="H37" i="18"/>
  <c r="O29" i="18"/>
  <c r="K30" i="18" s="1"/>
  <c r="N29" i="17"/>
  <c r="J30" i="17" s="1"/>
  <c r="S26" i="17"/>
  <c r="U26" i="17" s="1"/>
  <c r="V26" i="17" s="1"/>
  <c r="H37" i="17"/>
  <c r="H33" i="15"/>
  <c r="I27" i="14"/>
  <c r="R27" i="14" s="1"/>
  <c r="P29" i="14"/>
  <c r="L30" i="14" s="1"/>
  <c r="S21" i="3"/>
  <c r="U21" i="3" s="1"/>
  <c r="V21" i="3" s="1"/>
  <c r="R22" i="3"/>
  <c r="U20" i="3"/>
  <c r="V20" i="3" s="1"/>
  <c r="N22" i="3"/>
  <c r="J23" i="3" s="1"/>
  <c r="O24" i="3"/>
  <c r="K25" i="3" s="1"/>
  <c r="I26" i="15" l="1"/>
  <c r="AF25" i="15" a="1"/>
  <c r="L31" i="15"/>
  <c r="P30" i="15"/>
  <c r="O33" i="15"/>
  <c r="K34" i="15" s="1"/>
  <c r="N34" i="15"/>
  <c r="J35" i="15" s="1"/>
  <c r="M26" i="16"/>
  <c r="S26" i="16" s="1"/>
  <c r="U26" i="16" s="1"/>
  <c r="V26" i="16" s="1"/>
  <c r="P31" i="19"/>
  <c r="L32" i="19" s="1"/>
  <c r="R26" i="19"/>
  <c r="S26" i="19"/>
  <c r="U26" i="19" s="1"/>
  <c r="V26" i="19" s="1"/>
  <c r="H34" i="19"/>
  <c r="O30" i="18"/>
  <c r="K31" i="18" s="1"/>
  <c r="H38" i="18"/>
  <c r="N30" i="17"/>
  <c r="J31" i="17" s="1"/>
  <c r="H38" i="17"/>
  <c r="H34" i="15"/>
  <c r="M27" i="14"/>
  <c r="S27" i="14" s="1"/>
  <c r="U27" i="14" s="1"/>
  <c r="V27" i="14" s="1"/>
  <c r="P30" i="14"/>
  <c r="L31" i="14" s="1"/>
  <c r="R23" i="3"/>
  <c r="S22" i="3"/>
  <c r="N23" i="3"/>
  <c r="J24" i="3" s="1"/>
  <c r="O25" i="3"/>
  <c r="K26" i="3" s="1"/>
  <c r="AF25" i="15" l="1"/>
  <c r="AJ25" i="15" s="1"/>
  <c r="AS25" i="15" s="1"/>
  <c r="AG25" i="15"/>
  <c r="AK25" i="15" s="1"/>
  <c r="AT25" i="15" s="1"/>
  <c r="AI25" i="15"/>
  <c r="AM25" i="15" s="1"/>
  <c r="AV25" i="15" s="1"/>
  <c r="AH25" i="15"/>
  <c r="AL25" i="15" s="1"/>
  <c r="AU25" i="15" s="1"/>
  <c r="M26" i="15"/>
  <c r="V26" i="15"/>
  <c r="P31" i="15"/>
  <c r="L32" i="15"/>
  <c r="N35" i="15"/>
  <c r="J36" i="15" s="1"/>
  <c r="O34" i="15"/>
  <c r="K35" i="15" s="1"/>
  <c r="I27" i="16"/>
  <c r="R27" i="16" s="1"/>
  <c r="P32" i="19"/>
  <c r="L33" i="19" s="1"/>
  <c r="H35" i="19"/>
  <c r="O31" i="18"/>
  <c r="K32" i="18" s="1"/>
  <c r="H39" i="18"/>
  <c r="R26" i="18"/>
  <c r="S26" i="18"/>
  <c r="U26" i="18" s="1"/>
  <c r="V26" i="18" s="1"/>
  <c r="R27" i="17"/>
  <c r="S27" i="17"/>
  <c r="U27" i="17" s="1"/>
  <c r="V27" i="17" s="1"/>
  <c r="H39" i="17"/>
  <c r="N31" i="17"/>
  <c r="J32" i="17" s="1"/>
  <c r="H35" i="15"/>
  <c r="I28" i="14"/>
  <c r="M28" i="14" s="1"/>
  <c r="S28" i="14" s="1"/>
  <c r="U28" i="14" s="1"/>
  <c r="V28" i="14" s="1"/>
  <c r="P31" i="14"/>
  <c r="L32" i="14" s="1"/>
  <c r="R24" i="3"/>
  <c r="U22" i="3"/>
  <c r="V22" i="3" s="1"/>
  <c r="S23" i="3"/>
  <c r="N24" i="3"/>
  <c r="J25" i="3" s="1"/>
  <c r="N25" i="3" s="1"/>
  <c r="J26" i="3" s="1"/>
  <c r="O26" i="3"/>
  <c r="K27" i="3" s="1"/>
  <c r="I27" i="15" l="1"/>
  <c r="AF26" i="15" a="1"/>
  <c r="AW25" i="15"/>
  <c r="AX25" i="15" s="1"/>
  <c r="P32" i="15"/>
  <c r="L33" i="15"/>
  <c r="O35" i="15"/>
  <c r="K36" i="15" s="1"/>
  <c r="N36" i="15"/>
  <c r="J37" i="15" s="1"/>
  <c r="M27" i="16"/>
  <c r="S27" i="16" s="1"/>
  <c r="U27" i="16" s="1"/>
  <c r="V27" i="16" s="1"/>
  <c r="P33" i="19"/>
  <c r="L34" i="19" s="1"/>
  <c r="R27" i="19"/>
  <c r="S27" i="19"/>
  <c r="U27" i="19" s="1"/>
  <c r="V27" i="19" s="1"/>
  <c r="H36" i="19"/>
  <c r="O32" i="18"/>
  <c r="K33" i="18" s="1"/>
  <c r="H40" i="18"/>
  <c r="N32" i="17"/>
  <c r="J33" i="17" s="1"/>
  <c r="H40" i="17"/>
  <c r="H36" i="15"/>
  <c r="R28" i="14"/>
  <c r="I29" i="14"/>
  <c r="R29" i="14" s="1"/>
  <c r="P32" i="14"/>
  <c r="L33" i="14" s="1"/>
  <c r="R25" i="3"/>
  <c r="S24" i="3"/>
  <c r="U24" i="3" s="1"/>
  <c r="V24" i="3" s="1"/>
  <c r="U23" i="3"/>
  <c r="V23" i="3" s="1"/>
  <c r="S25" i="3"/>
  <c r="N26" i="3"/>
  <c r="J27" i="3" s="1"/>
  <c r="O27" i="3"/>
  <c r="K28" i="3" s="1"/>
  <c r="AF26" i="15" l="1"/>
  <c r="AJ26" i="15" s="1"/>
  <c r="AS26" i="15" s="1"/>
  <c r="AG26" i="15"/>
  <c r="AK26" i="15" s="1"/>
  <c r="AT26" i="15" s="1"/>
  <c r="AI26" i="15"/>
  <c r="AM26" i="15" s="1"/>
  <c r="AV26" i="15" s="1"/>
  <c r="AH26" i="15"/>
  <c r="AL26" i="15" s="1"/>
  <c r="AU26" i="15" s="1"/>
  <c r="V27" i="15"/>
  <c r="M27" i="15"/>
  <c r="L34" i="15"/>
  <c r="P33" i="15"/>
  <c r="N37" i="15"/>
  <c r="J38" i="15" s="1"/>
  <c r="O36" i="15"/>
  <c r="K37" i="15" s="1"/>
  <c r="I28" i="16"/>
  <c r="R28" i="16" s="1"/>
  <c r="P34" i="19"/>
  <c r="L35" i="19" s="1"/>
  <c r="H37" i="19"/>
  <c r="R27" i="18"/>
  <c r="S27" i="18"/>
  <c r="U27" i="18" s="1"/>
  <c r="V27" i="18" s="1"/>
  <c r="H41" i="18"/>
  <c r="O33" i="18"/>
  <c r="K34" i="18" s="1"/>
  <c r="N33" i="17"/>
  <c r="J34" i="17" s="1"/>
  <c r="R28" i="17"/>
  <c r="S28" i="17"/>
  <c r="U28" i="17" s="1"/>
  <c r="V28" i="17" s="1"/>
  <c r="H41" i="17"/>
  <c r="H37" i="15"/>
  <c r="M29" i="14"/>
  <c r="S29" i="14" s="1"/>
  <c r="U29" i="14" s="1"/>
  <c r="V29" i="14" s="1"/>
  <c r="P33" i="14"/>
  <c r="L34" i="14" s="1"/>
  <c r="R26" i="3"/>
  <c r="U25" i="3"/>
  <c r="V25" i="3" s="1"/>
  <c r="N27" i="3"/>
  <c r="J28" i="3" s="1"/>
  <c r="O28" i="3"/>
  <c r="K29" i="3" s="1"/>
  <c r="I28" i="15" l="1"/>
  <c r="AF27" i="15" a="1"/>
  <c r="AW26" i="15"/>
  <c r="AX26" i="15" s="1"/>
  <c r="P34" i="15"/>
  <c r="L35" i="15"/>
  <c r="N38" i="15"/>
  <c r="J39" i="15" s="1"/>
  <c r="O37" i="15"/>
  <c r="K38" i="15" s="1"/>
  <c r="M28" i="16"/>
  <c r="S28" i="16" s="1"/>
  <c r="U28" i="16" s="1"/>
  <c r="V28" i="16" s="1"/>
  <c r="P35" i="19"/>
  <c r="L36" i="19" s="1"/>
  <c r="H38" i="19"/>
  <c r="R28" i="19"/>
  <c r="S28" i="19"/>
  <c r="U28" i="19" s="1"/>
  <c r="V28" i="19" s="1"/>
  <c r="O34" i="18"/>
  <c r="K35" i="18" s="1"/>
  <c r="H42" i="18"/>
  <c r="N34" i="17"/>
  <c r="J35" i="17" s="1"/>
  <c r="H42" i="17"/>
  <c r="H38" i="15"/>
  <c r="I30" i="14"/>
  <c r="M30" i="14" s="1"/>
  <c r="S30" i="14" s="1"/>
  <c r="U30" i="14" s="1"/>
  <c r="V30" i="14" s="1"/>
  <c r="P34" i="14"/>
  <c r="L35" i="14" s="1"/>
  <c r="N28" i="3"/>
  <c r="J29" i="3" s="1"/>
  <c r="O29" i="3"/>
  <c r="K30" i="3" s="1"/>
  <c r="AF27" i="15" l="1"/>
  <c r="AJ27" i="15" s="1"/>
  <c r="AS27" i="15" s="1"/>
  <c r="AI27" i="15"/>
  <c r="AM27" i="15" s="1"/>
  <c r="AV27" i="15" s="1"/>
  <c r="AG27" i="15"/>
  <c r="AK27" i="15" s="1"/>
  <c r="AT27" i="15" s="1"/>
  <c r="AH27" i="15"/>
  <c r="AL27" i="15" s="1"/>
  <c r="AU27" i="15" s="1"/>
  <c r="M28" i="15"/>
  <c r="V28" i="15"/>
  <c r="P35" i="15"/>
  <c r="L36" i="15"/>
  <c r="O38" i="15"/>
  <c r="K39" i="15" s="1"/>
  <c r="N39" i="15"/>
  <c r="J40" i="15" s="1"/>
  <c r="I29" i="16"/>
  <c r="R29" i="16" s="1"/>
  <c r="P36" i="19"/>
  <c r="L37" i="19" s="1"/>
  <c r="H39" i="19"/>
  <c r="S29" i="19"/>
  <c r="U29" i="19" s="1"/>
  <c r="V29" i="19" s="1"/>
  <c r="R29" i="19"/>
  <c r="R28" i="18"/>
  <c r="S28" i="18"/>
  <c r="U28" i="18" s="1"/>
  <c r="V28" i="18" s="1"/>
  <c r="O35" i="18"/>
  <c r="K36" i="18" s="1"/>
  <c r="H43" i="18"/>
  <c r="N35" i="17"/>
  <c r="J36" i="17" s="1"/>
  <c r="S29" i="17"/>
  <c r="U29" i="17" s="1"/>
  <c r="V29" i="17" s="1"/>
  <c r="R29" i="17"/>
  <c r="H43" i="17"/>
  <c r="H39" i="15"/>
  <c r="R30" i="14"/>
  <c r="P35" i="14"/>
  <c r="L36" i="14" s="1"/>
  <c r="I31" i="14"/>
  <c r="R27" i="3"/>
  <c r="S26" i="3"/>
  <c r="N29" i="3"/>
  <c r="J30" i="3" s="1"/>
  <c r="O30" i="3"/>
  <c r="K31" i="3" s="1"/>
  <c r="I29" i="15" l="1"/>
  <c r="AF28" i="15" a="1"/>
  <c r="AW27" i="15"/>
  <c r="AX27" i="15" s="1"/>
  <c r="L37" i="15"/>
  <c r="P36" i="15"/>
  <c r="N40" i="15"/>
  <c r="J41" i="15" s="1"/>
  <c r="O39" i="15"/>
  <c r="K40" i="15" s="1"/>
  <c r="R30" i="17"/>
  <c r="M29" i="16"/>
  <c r="S29" i="16" s="1"/>
  <c r="U29" i="16" s="1"/>
  <c r="V29" i="16" s="1"/>
  <c r="P37" i="19"/>
  <c r="L38" i="19" s="1"/>
  <c r="S30" i="19"/>
  <c r="U30" i="19" s="1"/>
  <c r="V30" i="19" s="1"/>
  <c r="R30" i="19"/>
  <c r="H40" i="19"/>
  <c r="O36" i="18"/>
  <c r="K37" i="18" s="1"/>
  <c r="H44" i="18"/>
  <c r="N36" i="17"/>
  <c r="J37" i="17" s="1"/>
  <c r="H44" i="17"/>
  <c r="H40" i="15"/>
  <c r="M31" i="14"/>
  <c r="S31" i="14" s="1"/>
  <c r="U31" i="14" s="1"/>
  <c r="V31" i="14" s="1"/>
  <c r="R31" i="14"/>
  <c r="P36" i="14"/>
  <c r="L37" i="14" s="1"/>
  <c r="S27" i="3"/>
  <c r="U27" i="3" s="1"/>
  <c r="V27" i="3" s="1"/>
  <c r="U26" i="3"/>
  <c r="V26" i="3" s="1"/>
  <c r="N30" i="3"/>
  <c r="J31" i="3" s="1"/>
  <c r="O31" i="3"/>
  <c r="K32" i="3" s="1"/>
  <c r="AF28" i="15" l="1"/>
  <c r="AJ28" i="15" s="1"/>
  <c r="AS28" i="15" s="1"/>
  <c r="AG28" i="15"/>
  <c r="AK28" i="15" s="1"/>
  <c r="AT28" i="15" s="1"/>
  <c r="AH28" i="15"/>
  <c r="AL28" i="15" s="1"/>
  <c r="AU28" i="15" s="1"/>
  <c r="AI28" i="15"/>
  <c r="AM28" i="15" s="1"/>
  <c r="AV28" i="15" s="1"/>
  <c r="V29" i="15"/>
  <c r="M29" i="15"/>
  <c r="L38" i="15"/>
  <c r="P37" i="15"/>
  <c r="N41" i="15"/>
  <c r="J42" i="15" s="1"/>
  <c r="O40" i="15"/>
  <c r="K41" i="15" s="1"/>
  <c r="S30" i="17"/>
  <c r="U30" i="17" s="1"/>
  <c r="V30" i="17" s="1"/>
  <c r="I30" i="16"/>
  <c r="M30" i="16" s="1"/>
  <c r="S30" i="16" s="1"/>
  <c r="U30" i="16" s="1"/>
  <c r="V30" i="16" s="1"/>
  <c r="P38" i="19"/>
  <c r="L39" i="19" s="1"/>
  <c r="H41" i="19"/>
  <c r="O37" i="18"/>
  <c r="K38" i="18" s="1"/>
  <c r="S29" i="18"/>
  <c r="U29" i="18" s="1"/>
  <c r="V29" i="18" s="1"/>
  <c r="R29" i="18"/>
  <c r="H45" i="18"/>
  <c r="N37" i="17"/>
  <c r="J38" i="17" s="1"/>
  <c r="H45" i="17"/>
  <c r="H41" i="15"/>
  <c r="I32" i="14"/>
  <c r="M32" i="14" s="1"/>
  <c r="S32" i="14" s="1"/>
  <c r="U32" i="14" s="1"/>
  <c r="V32" i="14" s="1"/>
  <c r="P37" i="14"/>
  <c r="L38" i="14" s="1"/>
  <c r="N31" i="3"/>
  <c r="J32" i="3" s="1"/>
  <c r="O32" i="3"/>
  <c r="K33" i="3" s="1"/>
  <c r="I30" i="15" l="1"/>
  <c r="AF29" i="15" a="1"/>
  <c r="AW28" i="15"/>
  <c r="AX28" i="15" s="1"/>
  <c r="L39" i="15"/>
  <c r="P38" i="15"/>
  <c r="O41" i="15"/>
  <c r="K42" i="15" s="1"/>
  <c r="N42" i="15"/>
  <c r="J43" i="15" s="1"/>
  <c r="R31" i="17"/>
  <c r="R30" i="16"/>
  <c r="I31" i="16"/>
  <c r="R31" i="16" s="1"/>
  <c r="S31" i="19"/>
  <c r="U31" i="19" s="1"/>
  <c r="V31" i="19" s="1"/>
  <c r="R31" i="19"/>
  <c r="H42" i="19"/>
  <c r="P39" i="19"/>
  <c r="R14" i="19" s="1"/>
  <c r="F27" i="8" s="1"/>
  <c r="R12" i="19"/>
  <c r="O38" i="18"/>
  <c r="K39" i="18" s="1"/>
  <c r="S30" i="18"/>
  <c r="U30" i="18" s="1"/>
  <c r="V30" i="18" s="1"/>
  <c r="R30" i="18"/>
  <c r="H46" i="18"/>
  <c r="N38" i="17"/>
  <c r="J39" i="17" s="1"/>
  <c r="H46" i="17"/>
  <c r="H42" i="15"/>
  <c r="R32" i="14"/>
  <c r="I33" i="14"/>
  <c r="R33" i="14" s="1"/>
  <c r="P38" i="14"/>
  <c r="L39" i="14" s="1"/>
  <c r="R29" i="3"/>
  <c r="R28" i="3"/>
  <c r="N32" i="3"/>
  <c r="J33" i="3" s="1"/>
  <c r="O33" i="3"/>
  <c r="K34" i="3" s="1"/>
  <c r="AH29" i="15" l="1"/>
  <c r="AL29" i="15" s="1"/>
  <c r="AU29" i="15" s="1"/>
  <c r="AG29" i="15"/>
  <c r="AK29" i="15" s="1"/>
  <c r="AT29" i="15" s="1"/>
  <c r="AF29" i="15"/>
  <c r="AJ29" i="15" s="1"/>
  <c r="AS29" i="15" s="1"/>
  <c r="AI29" i="15"/>
  <c r="AM29" i="15" s="1"/>
  <c r="AV29" i="15" s="1"/>
  <c r="V30" i="15"/>
  <c r="M30" i="15"/>
  <c r="P39" i="15"/>
  <c r="L40" i="15"/>
  <c r="N43" i="15"/>
  <c r="J44" i="15" s="1"/>
  <c r="O42" i="15"/>
  <c r="K43" i="15" s="1"/>
  <c r="R13" i="19"/>
  <c r="F20" i="8"/>
  <c r="S31" i="17"/>
  <c r="U31" i="17" s="1"/>
  <c r="V31" i="17" s="1"/>
  <c r="M31" i="16"/>
  <c r="S31" i="16" s="1"/>
  <c r="U31" i="16" s="1"/>
  <c r="V31" i="16" s="1"/>
  <c r="S32" i="19"/>
  <c r="U32" i="19" s="1"/>
  <c r="V32" i="19" s="1"/>
  <c r="R32" i="19"/>
  <c r="L40" i="19"/>
  <c r="H43" i="19"/>
  <c r="H47" i="18"/>
  <c r="O39" i="18"/>
  <c r="Q14" i="18" s="1"/>
  <c r="E27" i="8" s="1"/>
  <c r="Q12" i="18"/>
  <c r="P12" i="17"/>
  <c r="N39" i="17"/>
  <c r="P14" i="17" s="1"/>
  <c r="D27" i="8" s="1"/>
  <c r="H47" i="17"/>
  <c r="M33" i="14"/>
  <c r="S33" i="14" s="1"/>
  <c r="U33" i="14" s="1"/>
  <c r="V33" i="14" s="1"/>
  <c r="R12" i="15"/>
  <c r="R14" i="15"/>
  <c r="F25" i="8" s="1"/>
  <c r="Q12" i="15"/>
  <c r="Q14" i="15"/>
  <c r="E25" i="8" s="1"/>
  <c r="H43" i="15"/>
  <c r="P14" i="15"/>
  <c r="D25" i="8" s="1"/>
  <c r="P12" i="15"/>
  <c r="P39" i="14"/>
  <c r="R14" i="14" s="1"/>
  <c r="F26" i="8" s="1"/>
  <c r="R12" i="14"/>
  <c r="S28" i="3"/>
  <c r="U28" i="3" s="1"/>
  <c r="V28" i="3" s="1"/>
  <c r="S29" i="3"/>
  <c r="N33" i="3"/>
  <c r="J34" i="3" s="1"/>
  <c r="O34" i="3"/>
  <c r="K35" i="3" s="1"/>
  <c r="I31" i="15" l="1"/>
  <c r="AF30" i="15" a="1"/>
  <c r="AW29" i="15"/>
  <c r="AX29" i="15" s="1"/>
  <c r="P40" i="15"/>
  <c r="L41" i="15"/>
  <c r="O43" i="15"/>
  <c r="K44" i="15" s="1"/>
  <c r="N44" i="15"/>
  <c r="J45" i="15" s="1"/>
  <c r="Q13" i="18"/>
  <c r="E20" i="8"/>
  <c r="P13" i="17"/>
  <c r="D20" i="8"/>
  <c r="Q13" i="15"/>
  <c r="E18" i="8"/>
  <c r="P13" i="15"/>
  <c r="D18" i="8"/>
  <c r="R13" i="15"/>
  <c r="F18" i="8"/>
  <c r="K40" i="18"/>
  <c r="O40" i="18" s="1"/>
  <c r="K41" i="18" s="1"/>
  <c r="R32" i="17"/>
  <c r="I32" i="16"/>
  <c r="R32" i="16" s="1"/>
  <c r="H44" i="19"/>
  <c r="R33" i="19"/>
  <c r="S33" i="19"/>
  <c r="U33" i="19" s="1"/>
  <c r="V33" i="19" s="1"/>
  <c r="P40" i="19"/>
  <c r="L41" i="19" s="1"/>
  <c r="S31" i="18"/>
  <c r="U31" i="18" s="1"/>
  <c r="V31" i="18" s="1"/>
  <c r="R31" i="18"/>
  <c r="H48" i="18"/>
  <c r="H48" i="17"/>
  <c r="J40" i="17"/>
  <c r="R13" i="14"/>
  <c r="F19" i="8"/>
  <c r="I34" i="14"/>
  <c r="R34" i="14" s="1"/>
  <c r="H44" i="15"/>
  <c r="L40" i="14"/>
  <c r="P40" i="14" s="1"/>
  <c r="R30" i="3"/>
  <c r="U29" i="3"/>
  <c r="V29" i="3" s="1"/>
  <c r="N34" i="3"/>
  <c r="J35" i="3" s="1"/>
  <c r="O35" i="3"/>
  <c r="K36" i="3" s="1"/>
  <c r="AF30" i="15" l="1"/>
  <c r="AJ30" i="15" s="1"/>
  <c r="AS30" i="15" s="1"/>
  <c r="AG30" i="15"/>
  <c r="AK30" i="15" s="1"/>
  <c r="AT30" i="15" s="1"/>
  <c r="AH30" i="15"/>
  <c r="AL30" i="15" s="1"/>
  <c r="AU30" i="15" s="1"/>
  <c r="AI30" i="15"/>
  <c r="AM30" i="15" s="1"/>
  <c r="AV30" i="15" s="1"/>
  <c r="V31" i="15"/>
  <c r="M31" i="15"/>
  <c r="P41" i="15"/>
  <c r="L42" i="15"/>
  <c r="N45" i="15"/>
  <c r="J46" i="15" s="1"/>
  <c r="O44" i="15"/>
  <c r="K45" i="15" s="1"/>
  <c r="S32" i="17"/>
  <c r="U32" i="17" s="1"/>
  <c r="V32" i="17" s="1"/>
  <c r="M32" i="16"/>
  <c r="S32" i="16" s="1"/>
  <c r="U32" i="16" s="1"/>
  <c r="V32" i="16" s="1"/>
  <c r="P41" i="19"/>
  <c r="L42" i="19" s="1"/>
  <c r="H45" i="19"/>
  <c r="O41" i="18"/>
  <c r="K42" i="18" s="1"/>
  <c r="S32" i="18"/>
  <c r="U32" i="18" s="1"/>
  <c r="V32" i="18" s="1"/>
  <c r="R32" i="18"/>
  <c r="H49" i="18"/>
  <c r="N40" i="17"/>
  <c r="J41" i="17" s="1"/>
  <c r="H49" i="17"/>
  <c r="M34" i="14"/>
  <c r="S34" i="14" s="1"/>
  <c r="U34" i="14" s="1"/>
  <c r="V34" i="14" s="1"/>
  <c r="H45" i="15"/>
  <c r="L41" i="14"/>
  <c r="P41" i="14" s="1"/>
  <c r="R31" i="3"/>
  <c r="N35" i="3"/>
  <c r="J36" i="3" s="1"/>
  <c r="O36" i="3"/>
  <c r="K37" i="3" s="1"/>
  <c r="I32" i="15" l="1"/>
  <c r="AF31" i="15" a="1"/>
  <c r="AW30" i="15"/>
  <c r="AX30" i="15" s="1"/>
  <c r="L43" i="15"/>
  <c r="P42" i="15"/>
  <c r="O45" i="15"/>
  <c r="K46" i="15" s="1"/>
  <c r="N46" i="15"/>
  <c r="J47" i="15" s="1"/>
  <c r="R33" i="17"/>
  <c r="I33" i="16"/>
  <c r="R33" i="16" s="1"/>
  <c r="P42" i="19"/>
  <c r="L43" i="19" s="1"/>
  <c r="H46" i="19"/>
  <c r="R34" i="19"/>
  <c r="S34" i="19"/>
  <c r="U34" i="19" s="1"/>
  <c r="V34" i="19" s="1"/>
  <c r="R33" i="18"/>
  <c r="S33" i="18"/>
  <c r="U33" i="18" s="1"/>
  <c r="V33" i="18" s="1"/>
  <c r="O42" i="18"/>
  <c r="K43" i="18" s="1"/>
  <c r="N41" i="17"/>
  <c r="J42" i="17" s="1"/>
  <c r="I35" i="14"/>
  <c r="R35" i="14" s="1"/>
  <c r="H46" i="15"/>
  <c r="L42" i="14"/>
  <c r="P42" i="14" s="1"/>
  <c r="L43" i="14" s="1"/>
  <c r="S30" i="3"/>
  <c r="U30" i="3" s="1"/>
  <c r="V30" i="3" s="1"/>
  <c r="S31" i="3"/>
  <c r="N36" i="3"/>
  <c r="J37" i="3" s="1"/>
  <c r="O37" i="3"/>
  <c r="K38" i="3" s="1"/>
  <c r="AG31" i="15" l="1"/>
  <c r="AK31" i="15" s="1"/>
  <c r="AT31" i="15" s="1"/>
  <c r="AH31" i="15"/>
  <c r="AL31" i="15" s="1"/>
  <c r="AU31" i="15" s="1"/>
  <c r="AF31" i="15"/>
  <c r="AJ31" i="15" s="1"/>
  <c r="AS31" i="15" s="1"/>
  <c r="AW31" i="15" s="1"/>
  <c r="AX31" i="15" s="1"/>
  <c r="AI31" i="15"/>
  <c r="AM31" i="15" s="1"/>
  <c r="AV31" i="15" s="1"/>
  <c r="M32" i="15"/>
  <c r="V32" i="15"/>
  <c r="K47" i="15"/>
  <c r="P43" i="15"/>
  <c r="L44" i="15"/>
  <c r="N47" i="15"/>
  <c r="J48" i="15" s="1"/>
  <c r="O46" i="15"/>
  <c r="S33" i="17"/>
  <c r="U33" i="17" s="1"/>
  <c r="V33" i="17" s="1"/>
  <c r="M33" i="16"/>
  <c r="S33" i="16" s="1"/>
  <c r="U33" i="16" s="1"/>
  <c r="V33" i="16" s="1"/>
  <c r="P43" i="19"/>
  <c r="L44" i="19" s="1"/>
  <c r="H47" i="19"/>
  <c r="O43" i="18"/>
  <c r="K44" i="18" s="1"/>
  <c r="N42" i="17"/>
  <c r="J43" i="17" s="1"/>
  <c r="M35" i="14"/>
  <c r="S35" i="14" s="1"/>
  <c r="U35" i="14" s="1"/>
  <c r="V35" i="14" s="1"/>
  <c r="H47" i="15"/>
  <c r="P43" i="14"/>
  <c r="L44" i="14" s="1"/>
  <c r="R32" i="3"/>
  <c r="U31" i="3"/>
  <c r="V31" i="3" s="1"/>
  <c r="N37" i="3"/>
  <c r="J38" i="3" s="1"/>
  <c r="O38" i="3"/>
  <c r="K39" i="3" s="1"/>
  <c r="Q12" i="3" s="1"/>
  <c r="E19" i="8" s="1"/>
  <c r="I33" i="15" l="1"/>
  <c r="AF32" i="15" a="1"/>
  <c r="L45" i="15"/>
  <c r="P44" i="15"/>
  <c r="O47" i="15"/>
  <c r="K48" i="15" s="1"/>
  <c r="N48" i="15"/>
  <c r="J49" i="15" s="1"/>
  <c r="N49" i="15" s="1"/>
  <c r="S34" i="17"/>
  <c r="U34" i="17" s="1"/>
  <c r="V34" i="17" s="1"/>
  <c r="I34" i="16"/>
  <c r="P44" i="19"/>
  <c r="L45" i="19" s="1"/>
  <c r="R35" i="19"/>
  <c r="S35" i="19"/>
  <c r="U35" i="19" s="1"/>
  <c r="V35" i="19" s="1"/>
  <c r="H48" i="19"/>
  <c r="O44" i="18"/>
  <c r="K45" i="18" s="1"/>
  <c r="R34" i="18"/>
  <c r="S34" i="18"/>
  <c r="U34" i="18" s="1"/>
  <c r="V34" i="18" s="1"/>
  <c r="N43" i="17"/>
  <c r="J44" i="17" s="1"/>
  <c r="Q13" i="3"/>
  <c r="I36" i="14"/>
  <c r="R36" i="14" s="1"/>
  <c r="H48" i="15"/>
  <c r="P44" i="14"/>
  <c r="L45" i="14" s="1"/>
  <c r="S32" i="3"/>
  <c r="N38" i="3"/>
  <c r="J39" i="3" s="1"/>
  <c r="P12" i="3" s="1"/>
  <c r="D19" i="8" s="1"/>
  <c r="O39" i="3"/>
  <c r="AF32" i="15" l="1"/>
  <c r="AJ32" i="15" s="1"/>
  <c r="AS32" i="15" s="1"/>
  <c r="AI32" i="15"/>
  <c r="AM32" i="15" s="1"/>
  <c r="AV32" i="15" s="1"/>
  <c r="AG32" i="15"/>
  <c r="AK32" i="15" s="1"/>
  <c r="AT32" i="15" s="1"/>
  <c r="AH32" i="15"/>
  <c r="AL32" i="15" s="1"/>
  <c r="AU32" i="15" s="1"/>
  <c r="V33" i="15"/>
  <c r="M33" i="15"/>
  <c r="L46" i="15"/>
  <c r="P45" i="15"/>
  <c r="O48" i="15"/>
  <c r="K49" i="15" s="1"/>
  <c r="O49" i="15" s="1"/>
  <c r="R34" i="17"/>
  <c r="R34" i="16"/>
  <c r="M34" i="16"/>
  <c r="P45" i="19"/>
  <c r="L46" i="19" s="1"/>
  <c r="H49" i="19"/>
  <c r="O45" i="18"/>
  <c r="K46" i="18" s="1"/>
  <c r="N44" i="17"/>
  <c r="J45" i="17" s="1"/>
  <c r="K40" i="3"/>
  <c r="O40" i="3" s="1"/>
  <c r="K41" i="3" s="1"/>
  <c r="Q14" i="3"/>
  <c r="E26" i="8" s="1"/>
  <c r="M36" i="14"/>
  <c r="S36" i="14" s="1"/>
  <c r="U36" i="14" s="1"/>
  <c r="V36" i="14" s="1"/>
  <c r="H49" i="15"/>
  <c r="P45" i="14"/>
  <c r="L46" i="14" s="1"/>
  <c r="R33" i="3"/>
  <c r="U32" i="3"/>
  <c r="V32" i="3" s="1"/>
  <c r="N39" i="3"/>
  <c r="I34" i="15" l="1"/>
  <c r="AF33" i="15" a="1"/>
  <c r="AW32" i="15"/>
  <c r="AX32" i="15" s="1"/>
  <c r="P46" i="15"/>
  <c r="L47" i="15"/>
  <c r="S34" i="16"/>
  <c r="U34" i="16" s="1"/>
  <c r="V34" i="16" s="1"/>
  <c r="I35" i="16"/>
  <c r="P46" i="19"/>
  <c r="L47" i="19" s="1"/>
  <c r="R36" i="19"/>
  <c r="S36" i="19"/>
  <c r="U36" i="19" s="1"/>
  <c r="V36" i="19" s="1"/>
  <c r="O46" i="18"/>
  <c r="K47" i="18" s="1"/>
  <c r="R35" i="18"/>
  <c r="S35" i="18"/>
  <c r="U35" i="18" s="1"/>
  <c r="V35" i="18" s="1"/>
  <c r="N45" i="17"/>
  <c r="J46" i="17" s="1"/>
  <c r="S35" i="17"/>
  <c r="U35" i="17" s="1"/>
  <c r="V35" i="17" s="1"/>
  <c r="R35" i="17"/>
  <c r="I37" i="14"/>
  <c r="M37" i="14" s="1"/>
  <c r="S37" i="14" s="1"/>
  <c r="U37" i="14" s="1"/>
  <c r="V37" i="14" s="1"/>
  <c r="J40" i="3"/>
  <c r="N40" i="3" s="1"/>
  <c r="J41" i="3" s="1"/>
  <c r="P14" i="3"/>
  <c r="D26" i="8" s="1"/>
  <c r="P46" i="14"/>
  <c r="L47" i="14" s="1"/>
  <c r="S33" i="3"/>
  <c r="U33" i="3" s="1"/>
  <c r="V33" i="3" s="1"/>
  <c r="O41" i="3"/>
  <c r="K42" i="3" s="1"/>
  <c r="AF33" i="15" l="1"/>
  <c r="AJ33" i="15" s="1"/>
  <c r="AS33" i="15" s="1"/>
  <c r="AH33" i="15"/>
  <c r="AL33" i="15" s="1"/>
  <c r="AU33" i="15" s="1"/>
  <c r="AG33" i="15"/>
  <c r="AK33" i="15" s="1"/>
  <c r="AT33" i="15" s="1"/>
  <c r="AI33" i="15"/>
  <c r="AM33" i="15" s="1"/>
  <c r="AV33" i="15" s="1"/>
  <c r="M34" i="15"/>
  <c r="V34" i="15"/>
  <c r="P47" i="15"/>
  <c r="L48" i="15"/>
  <c r="M35" i="16"/>
  <c r="R35" i="16"/>
  <c r="P47" i="19"/>
  <c r="L48" i="19" s="1"/>
  <c r="R37" i="19"/>
  <c r="S37" i="19"/>
  <c r="U37" i="19" s="1"/>
  <c r="V37" i="19" s="1"/>
  <c r="O47" i="18"/>
  <c r="K48" i="18" s="1"/>
  <c r="N46" i="17"/>
  <c r="J47" i="17" s="1"/>
  <c r="R37" i="14"/>
  <c r="I38" i="14"/>
  <c r="M38" i="14" s="1"/>
  <c r="S38" i="14" s="1"/>
  <c r="U38" i="14" s="1"/>
  <c r="V38" i="14" s="1"/>
  <c r="P47" i="14"/>
  <c r="L48" i="14" s="1"/>
  <c r="R34" i="3"/>
  <c r="N41" i="3"/>
  <c r="J42" i="3" s="1"/>
  <c r="O42" i="3"/>
  <c r="K43" i="3" s="1"/>
  <c r="I35" i="15" l="1"/>
  <c r="AF34" i="15" a="1"/>
  <c r="AW33" i="15"/>
  <c r="AX33" i="15" s="1"/>
  <c r="L49" i="15"/>
  <c r="P49" i="15" s="1"/>
  <c r="P48" i="15"/>
  <c r="S35" i="16"/>
  <c r="U35" i="16" s="1"/>
  <c r="V35" i="16" s="1"/>
  <c r="I36" i="16"/>
  <c r="P48" i="19"/>
  <c r="L49" i="19" s="1"/>
  <c r="P49" i="19" s="1"/>
  <c r="R38" i="19"/>
  <c r="S38" i="19"/>
  <c r="U38" i="19" s="1"/>
  <c r="V38" i="19" s="1"/>
  <c r="O48" i="18"/>
  <c r="K49" i="18" s="1"/>
  <c r="O49" i="18" s="1"/>
  <c r="R36" i="18"/>
  <c r="S36" i="18"/>
  <c r="U36" i="18" s="1"/>
  <c r="V36" i="18" s="1"/>
  <c r="N47" i="17"/>
  <c r="J48" i="17" s="1"/>
  <c r="R36" i="17"/>
  <c r="S36" i="17"/>
  <c r="U36" i="17" s="1"/>
  <c r="V36" i="17" s="1"/>
  <c r="I39" i="14"/>
  <c r="M39" i="14" s="1"/>
  <c r="I40" i="14" s="1"/>
  <c r="R40" i="14" s="1"/>
  <c r="R38" i="14"/>
  <c r="P48" i="14"/>
  <c r="L49" i="14" s="1"/>
  <c r="P49" i="14" s="1"/>
  <c r="S34" i="3"/>
  <c r="N42" i="3"/>
  <c r="J43" i="3" s="1"/>
  <c r="O43" i="3"/>
  <c r="K44" i="3" s="1"/>
  <c r="AG34" i="15" l="1"/>
  <c r="AK34" i="15" s="1"/>
  <c r="AT34" i="15" s="1"/>
  <c r="AF34" i="15"/>
  <c r="AJ34" i="15" s="1"/>
  <c r="AS34" i="15" s="1"/>
  <c r="AH34" i="15"/>
  <c r="AL34" i="15" s="1"/>
  <c r="AU34" i="15" s="1"/>
  <c r="AI34" i="15"/>
  <c r="AM34" i="15" s="1"/>
  <c r="AV34" i="15" s="1"/>
  <c r="V35" i="15"/>
  <c r="M35" i="15"/>
  <c r="AF35" i="15" s="1" a="1"/>
  <c r="S37" i="17"/>
  <c r="U37" i="17" s="1"/>
  <c r="V37" i="17" s="1"/>
  <c r="M36" i="16"/>
  <c r="S36" i="16" s="1"/>
  <c r="U36" i="16" s="1"/>
  <c r="V36" i="16" s="1"/>
  <c r="R36" i="16"/>
  <c r="R39" i="19"/>
  <c r="R37" i="18"/>
  <c r="S37" i="18"/>
  <c r="U37" i="18" s="1"/>
  <c r="V37" i="18" s="1"/>
  <c r="N48" i="17"/>
  <c r="J49" i="17" s="1"/>
  <c r="N49" i="17" s="1"/>
  <c r="O14" i="14"/>
  <c r="C26" i="8" s="1"/>
  <c r="O12" i="14"/>
  <c r="S39" i="14"/>
  <c r="U39" i="14" s="1"/>
  <c r="V39" i="14" s="1"/>
  <c r="M40" i="14"/>
  <c r="S40" i="14" s="1"/>
  <c r="U40" i="14" s="1"/>
  <c r="V40" i="14" s="1"/>
  <c r="R39" i="14"/>
  <c r="R35" i="3"/>
  <c r="U34" i="3"/>
  <c r="V34" i="3" s="1"/>
  <c r="N43" i="3"/>
  <c r="J44" i="3" s="1"/>
  <c r="O44" i="3"/>
  <c r="K45" i="3" s="1"/>
  <c r="I36" i="15" l="1"/>
  <c r="AF35" i="15"/>
  <c r="AJ35" i="15" s="1"/>
  <c r="AS35" i="15" s="1"/>
  <c r="AG35" i="15"/>
  <c r="AK35" i="15" s="1"/>
  <c r="AT35" i="15" s="1"/>
  <c r="AI35" i="15"/>
  <c r="AM35" i="15" s="1"/>
  <c r="AV35" i="15" s="1"/>
  <c r="AH35" i="15"/>
  <c r="AL35" i="15" s="1"/>
  <c r="AU35" i="15" s="1"/>
  <c r="AW34" i="15"/>
  <c r="AX34" i="15" s="1"/>
  <c r="R37" i="17"/>
  <c r="I37" i="16"/>
  <c r="S39" i="19"/>
  <c r="U39" i="19" s="1"/>
  <c r="V39" i="19" s="1"/>
  <c r="O16" i="19"/>
  <c r="O13" i="14"/>
  <c r="C19" i="8"/>
  <c r="O16" i="14"/>
  <c r="Q16" i="14" s="1"/>
  <c r="I41" i="14"/>
  <c r="M41" i="14" s="1"/>
  <c r="S41" i="14" s="1"/>
  <c r="U41" i="14" s="1"/>
  <c r="V41" i="14" s="1"/>
  <c r="S35" i="3"/>
  <c r="U35" i="3" s="1"/>
  <c r="V35" i="3" s="1"/>
  <c r="N44" i="3"/>
  <c r="J45" i="3" s="1"/>
  <c r="O45" i="3"/>
  <c r="K46" i="3" s="1"/>
  <c r="AW35" i="15" l="1"/>
  <c r="AX35" i="15" s="1"/>
  <c r="M36" i="15"/>
  <c r="V36" i="15"/>
  <c r="M37" i="16"/>
  <c r="S37" i="16" s="1"/>
  <c r="U37" i="16" s="1"/>
  <c r="V37" i="16" s="1"/>
  <c r="R37" i="16"/>
  <c r="Q16" i="19"/>
  <c r="S16" i="19"/>
  <c r="R40" i="19"/>
  <c r="S40" i="19"/>
  <c r="U40" i="19" s="1"/>
  <c r="V40" i="19" s="1"/>
  <c r="R38" i="18"/>
  <c r="S38" i="18"/>
  <c r="U38" i="18" s="1"/>
  <c r="V38" i="18" s="1"/>
  <c r="R38" i="17"/>
  <c r="S38" i="17"/>
  <c r="U38" i="17" s="1"/>
  <c r="V38" i="17" s="1"/>
  <c r="S16" i="14"/>
  <c r="R41" i="14"/>
  <c r="I42" i="14"/>
  <c r="M42" i="14" s="1"/>
  <c r="S42" i="14" s="1"/>
  <c r="U42" i="14" s="1"/>
  <c r="V42" i="14" s="1"/>
  <c r="R36" i="3"/>
  <c r="N45" i="3"/>
  <c r="J46" i="3" s="1"/>
  <c r="O46" i="3"/>
  <c r="K47" i="3" s="1"/>
  <c r="I37" i="15" l="1"/>
  <c r="AF36" i="15" a="1"/>
  <c r="O14" i="15"/>
  <c r="I38" i="16"/>
  <c r="R38" i="16" s="1"/>
  <c r="S41" i="19"/>
  <c r="U41" i="19" s="1"/>
  <c r="V41" i="19" s="1"/>
  <c r="R41" i="19"/>
  <c r="R42" i="14"/>
  <c r="I43" i="14"/>
  <c r="M43" i="14" s="1"/>
  <c r="S43" i="14" s="1"/>
  <c r="U43" i="14" s="1"/>
  <c r="V43" i="14" s="1"/>
  <c r="S36" i="3"/>
  <c r="U36" i="3" s="1"/>
  <c r="V36" i="3" s="1"/>
  <c r="N46" i="3"/>
  <c r="J47" i="3" s="1"/>
  <c r="O47" i="3"/>
  <c r="K48" i="3" s="1"/>
  <c r="AI36" i="15" l="1"/>
  <c r="AM36" i="15" s="1"/>
  <c r="AV36" i="15" s="1"/>
  <c r="AH36" i="15"/>
  <c r="AL36" i="15" s="1"/>
  <c r="AU36" i="15" s="1"/>
  <c r="AG36" i="15"/>
  <c r="AK36" i="15" s="1"/>
  <c r="AT36" i="15" s="1"/>
  <c r="AF36" i="15"/>
  <c r="AJ36" i="15" s="1"/>
  <c r="AS36" i="15" s="1"/>
  <c r="AW36" i="15" s="1"/>
  <c r="AX36" i="15" s="1"/>
  <c r="M37" i="15"/>
  <c r="V37" i="15"/>
  <c r="C25" i="8"/>
  <c r="O16" i="15"/>
  <c r="M38" i="16"/>
  <c r="S38" i="16" s="1"/>
  <c r="U38" i="16" s="1"/>
  <c r="V38" i="16" s="1"/>
  <c r="S42" i="19"/>
  <c r="U42" i="19" s="1"/>
  <c r="V42" i="19" s="1"/>
  <c r="R42" i="19"/>
  <c r="R39" i="18"/>
  <c r="R39" i="17"/>
  <c r="R43" i="14"/>
  <c r="I44" i="14"/>
  <c r="R37" i="3"/>
  <c r="N47" i="3"/>
  <c r="J48" i="3" s="1"/>
  <c r="O48" i="3"/>
  <c r="K49" i="3" s="1"/>
  <c r="I38" i="15" l="1"/>
  <c r="AF37" i="15" a="1"/>
  <c r="S16" i="15"/>
  <c r="Q16" i="15"/>
  <c r="I39" i="16"/>
  <c r="M39" i="16" s="1"/>
  <c r="R43" i="19"/>
  <c r="S43" i="19"/>
  <c r="U43" i="19" s="1"/>
  <c r="V43" i="19" s="1"/>
  <c r="R40" i="18"/>
  <c r="S40" i="18"/>
  <c r="U40" i="18" s="1"/>
  <c r="V40" i="18" s="1"/>
  <c r="S39" i="18"/>
  <c r="U39" i="18" s="1"/>
  <c r="V39" i="18" s="1"/>
  <c r="O16" i="18"/>
  <c r="S39" i="17"/>
  <c r="U39" i="17" s="1"/>
  <c r="V39" i="17" s="1"/>
  <c r="O16" i="17"/>
  <c r="M44" i="14"/>
  <c r="S44" i="14" s="1"/>
  <c r="U44" i="14" s="1"/>
  <c r="V44" i="14" s="1"/>
  <c r="R44" i="14"/>
  <c r="P13" i="3"/>
  <c r="S37" i="3"/>
  <c r="U37" i="3" s="1"/>
  <c r="V37" i="3" s="1"/>
  <c r="N48" i="3"/>
  <c r="J49" i="3" s="1"/>
  <c r="N49" i="3" s="1"/>
  <c r="O49" i="3"/>
  <c r="AF37" i="15" l="1"/>
  <c r="AJ37" i="15" s="1"/>
  <c r="AS37" i="15" s="1"/>
  <c r="AI37" i="15"/>
  <c r="AM37" i="15" s="1"/>
  <c r="AV37" i="15" s="1"/>
  <c r="AH37" i="15"/>
  <c r="AL37" i="15" s="1"/>
  <c r="AU37" i="15" s="1"/>
  <c r="AG37" i="15"/>
  <c r="AK37" i="15" s="1"/>
  <c r="AT37" i="15" s="1"/>
  <c r="M38" i="15"/>
  <c r="V38" i="15"/>
  <c r="O12" i="16"/>
  <c r="R39" i="16"/>
  <c r="O14" i="16"/>
  <c r="I40" i="16"/>
  <c r="S39" i="16"/>
  <c r="U39" i="16" s="1"/>
  <c r="V39" i="16" s="1"/>
  <c r="S16" i="18"/>
  <c r="Q16" i="18"/>
  <c r="S41" i="18"/>
  <c r="U41" i="18" s="1"/>
  <c r="V41" i="18" s="1"/>
  <c r="R41" i="18"/>
  <c r="Q16" i="17"/>
  <c r="S16" i="17"/>
  <c r="R40" i="17"/>
  <c r="S40" i="17"/>
  <c r="U40" i="17" s="1"/>
  <c r="V40" i="17" s="1"/>
  <c r="I45" i="14"/>
  <c r="R45" i="14" s="1"/>
  <c r="R38" i="3"/>
  <c r="I39" i="15" l="1"/>
  <c r="AF38" i="15" a="1"/>
  <c r="AW37" i="15"/>
  <c r="AX37" i="15" s="1"/>
  <c r="O13" i="16"/>
  <c r="C20" i="8"/>
  <c r="G20" i="8" s="1"/>
  <c r="O16" i="16"/>
  <c r="S16" i="16" s="1"/>
  <c r="C27" i="8"/>
  <c r="G27" i="8" s="1"/>
  <c r="M40" i="16"/>
  <c r="R40" i="16"/>
  <c r="R44" i="19"/>
  <c r="S44" i="19"/>
  <c r="U44" i="19" s="1"/>
  <c r="V44" i="19" s="1"/>
  <c r="S42" i="18"/>
  <c r="U42" i="18" s="1"/>
  <c r="V42" i="18" s="1"/>
  <c r="R42" i="18"/>
  <c r="M45" i="14"/>
  <c r="S45" i="14" s="1"/>
  <c r="U45" i="14" s="1"/>
  <c r="V45" i="14" s="1"/>
  <c r="S38" i="3"/>
  <c r="U38" i="3" s="1"/>
  <c r="V38" i="3" s="1"/>
  <c r="AI38" i="15" l="1"/>
  <c r="AM38" i="15" s="1"/>
  <c r="AV38" i="15" s="1"/>
  <c r="AF38" i="15"/>
  <c r="AJ38" i="15" s="1"/>
  <c r="AS38" i="15" s="1"/>
  <c r="AG38" i="15"/>
  <c r="AK38" i="15" s="1"/>
  <c r="AT38" i="15" s="1"/>
  <c r="AH38" i="15"/>
  <c r="AL38" i="15" s="1"/>
  <c r="AU38" i="15" s="1"/>
  <c r="V39" i="15"/>
  <c r="M39" i="15"/>
  <c r="O12" i="15"/>
  <c r="Q16" i="16"/>
  <c r="S40" i="16"/>
  <c r="U40" i="16" s="1"/>
  <c r="V40" i="16" s="1"/>
  <c r="I41" i="16"/>
  <c r="S43" i="18"/>
  <c r="U43" i="18" s="1"/>
  <c r="V43" i="18" s="1"/>
  <c r="R43" i="18"/>
  <c r="S41" i="17"/>
  <c r="U41" i="17" s="1"/>
  <c r="V41" i="17" s="1"/>
  <c r="R41" i="17"/>
  <c r="I46" i="14"/>
  <c r="O13" i="15" l="1"/>
  <c r="C18" i="8"/>
  <c r="G18" i="8" s="1"/>
  <c r="I40" i="15"/>
  <c r="AF39" i="15" a="1"/>
  <c r="AW38" i="15"/>
  <c r="AX38" i="15" s="1"/>
  <c r="R42" i="17"/>
  <c r="R41" i="16"/>
  <c r="M41" i="16"/>
  <c r="R45" i="19"/>
  <c r="S45" i="19"/>
  <c r="U45" i="19" s="1"/>
  <c r="V45" i="19" s="1"/>
  <c r="R44" i="18"/>
  <c r="S44" i="18"/>
  <c r="U44" i="18" s="1"/>
  <c r="V44" i="18" s="1"/>
  <c r="R46" i="14"/>
  <c r="M46" i="14"/>
  <c r="S46" i="14" s="1"/>
  <c r="U46" i="14" s="1"/>
  <c r="V46" i="14" s="1"/>
  <c r="R39" i="3"/>
  <c r="V40" i="15" l="1"/>
  <c r="M40" i="15"/>
  <c r="AF39" i="15"/>
  <c r="AJ39" i="15" s="1"/>
  <c r="AS39" i="15" s="1"/>
  <c r="AG39" i="15"/>
  <c r="AK39" i="15" s="1"/>
  <c r="AT39" i="15" s="1"/>
  <c r="AH39" i="15"/>
  <c r="AL39" i="15" s="1"/>
  <c r="AU39" i="15" s="1"/>
  <c r="AI39" i="15"/>
  <c r="AM39" i="15" s="1"/>
  <c r="AV39" i="15" s="1"/>
  <c r="S42" i="17"/>
  <c r="U42" i="17" s="1"/>
  <c r="V42" i="17" s="1"/>
  <c r="S41" i="16"/>
  <c r="U41" i="16" s="1"/>
  <c r="V41" i="16" s="1"/>
  <c r="I42" i="16"/>
  <c r="S39" i="3"/>
  <c r="U39" i="3" s="1"/>
  <c r="V39" i="3" s="1"/>
  <c r="I47" i="14"/>
  <c r="R47" i="14" s="1"/>
  <c r="R40" i="3"/>
  <c r="AW39" i="15" l="1"/>
  <c r="AX39" i="15" s="1"/>
  <c r="I41" i="15"/>
  <c r="AF40" i="15" a="1"/>
  <c r="S43" i="17"/>
  <c r="U43" i="17" s="1"/>
  <c r="V43" i="17" s="1"/>
  <c r="M42" i="16"/>
  <c r="S42" i="16" s="1"/>
  <c r="U42" i="16" s="1"/>
  <c r="V42" i="16" s="1"/>
  <c r="R42" i="16"/>
  <c r="R46" i="19"/>
  <c r="S46" i="19"/>
  <c r="U46" i="19" s="1"/>
  <c r="V46" i="19" s="1"/>
  <c r="R45" i="18"/>
  <c r="S45" i="18"/>
  <c r="U45" i="18" s="1"/>
  <c r="V45" i="18" s="1"/>
  <c r="G25" i="8"/>
  <c r="G19" i="8"/>
  <c r="M47" i="14"/>
  <c r="S47" i="14" s="1"/>
  <c r="U47" i="14" s="1"/>
  <c r="V47" i="14" s="1"/>
  <c r="S40" i="3"/>
  <c r="U40" i="3" s="1"/>
  <c r="V40" i="3" s="1"/>
  <c r="M41" i="15" l="1"/>
  <c r="V41" i="15"/>
  <c r="AH40" i="15"/>
  <c r="AL40" i="15" s="1"/>
  <c r="AU40" i="15" s="1"/>
  <c r="AI40" i="15"/>
  <c r="AM40" i="15" s="1"/>
  <c r="AV40" i="15" s="1"/>
  <c r="AF40" i="15"/>
  <c r="AJ40" i="15" s="1"/>
  <c r="AS40" i="15" s="1"/>
  <c r="AG40" i="15"/>
  <c r="AK40" i="15" s="1"/>
  <c r="AT40" i="15" s="1"/>
  <c r="R43" i="17"/>
  <c r="R44" i="17"/>
  <c r="I43" i="16"/>
  <c r="M43" i="16" s="1"/>
  <c r="R47" i="19"/>
  <c r="S47" i="19"/>
  <c r="U47" i="19" s="1"/>
  <c r="V47" i="19" s="1"/>
  <c r="I48" i="14"/>
  <c r="M48" i="14" s="1"/>
  <c r="S48" i="14" s="1"/>
  <c r="U48" i="14" s="1"/>
  <c r="V48" i="14" s="1"/>
  <c r="R41" i="3"/>
  <c r="AW40" i="15" l="1"/>
  <c r="AX40" i="15" s="1"/>
  <c r="I42" i="15"/>
  <c r="AF41" i="15" a="1"/>
  <c r="S44" i="17"/>
  <c r="U44" i="17" s="1"/>
  <c r="V44" i="17" s="1"/>
  <c r="R43" i="16"/>
  <c r="I44" i="16"/>
  <c r="S43" i="16"/>
  <c r="U43" i="16" s="1"/>
  <c r="V43" i="16" s="1"/>
  <c r="S46" i="18"/>
  <c r="U46" i="18" s="1"/>
  <c r="V46" i="18" s="1"/>
  <c r="R46" i="18"/>
  <c r="R48" i="14"/>
  <c r="I49" i="14"/>
  <c r="S41" i="3"/>
  <c r="U41" i="3" s="1"/>
  <c r="V41" i="3" s="1"/>
  <c r="M42" i="15" l="1"/>
  <c r="V42" i="15"/>
  <c r="AH41" i="15"/>
  <c r="AL41" i="15" s="1"/>
  <c r="AU41" i="15" s="1"/>
  <c r="AG41" i="15"/>
  <c r="AK41" i="15" s="1"/>
  <c r="AT41" i="15" s="1"/>
  <c r="AI41" i="15"/>
  <c r="AM41" i="15" s="1"/>
  <c r="AV41" i="15" s="1"/>
  <c r="AF41" i="15"/>
  <c r="AJ41" i="15" s="1"/>
  <c r="AS41" i="15" s="1"/>
  <c r="AW41" i="15" s="1"/>
  <c r="AX41" i="15" s="1"/>
  <c r="R45" i="17"/>
  <c r="R44" i="16"/>
  <c r="M44" i="16"/>
  <c r="R48" i="19"/>
  <c r="S48" i="19"/>
  <c r="U48" i="19" s="1"/>
  <c r="V48" i="19" s="1"/>
  <c r="R49" i="14"/>
  <c r="M49" i="14"/>
  <c r="S49" i="14" s="1"/>
  <c r="U49" i="14" s="1"/>
  <c r="V49" i="14" s="1"/>
  <c r="V17" i="14" s="1"/>
  <c r="R42" i="3"/>
  <c r="I43" i="15" l="1"/>
  <c r="AF42" i="15" a="1"/>
  <c r="S45" i="17"/>
  <c r="U45" i="17" s="1"/>
  <c r="V45" i="17" s="1"/>
  <c r="I45" i="16"/>
  <c r="S44" i="16"/>
  <c r="U44" i="16" s="1"/>
  <c r="V44" i="16" s="1"/>
  <c r="R47" i="18"/>
  <c r="S47" i="18"/>
  <c r="U47" i="18" s="1"/>
  <c r="V47" i="18" s="1"/>
  <c r="S42" i="3"/>
  <c r="U42" i="3" s="1"/>
  <c r="V42" i="3" s="1"/>
  <c r="AH42" i="15" l="1"/>
  <c r="AL42" i="15" s="1"/>
  <c r="AU42" i="15" s="1"/>
  <c r="AI42" i="15"/>
  <c r="AM42" i="15" s="1"/>
  <c r="AV42" i="15" s="1"/>
  <c r="AF42" i="15"/>
  <c r="AJ42" i="15" s="1"/>
  <c r="AS42" i="15" s="1"/>
  <c r="AW42" i="15" s="1"/>
  <c r="AX42" i="15" s="1"/>
  <c r="AG42" i="15"/>
  <c r="AK42" i="15" s="1"/>
  <c r="AT42" i="15" s="1"/>
  <c r="V43" i="15"/>
  <c r="M43" i="15"/>
  <c r="S46" i="17"/>
  <c r="U46" i="17" s="1"/>
  <c r="V46" i="17" s="1"/>
  <c r="M45" i="16"/>
  <c r="R45" i="16"/>
  <c r="R49" i="19"/>
  <c r="S49" i="19"/>
  <c r="U49" i="19" s="1"/>
  <c r="V49" i="19" s="1"/>
  <c r="V17" i="19" s="1"/>
  <c r="I44" i="15" l="1"/>
  <c r="AF43" i="15" a="1"/>
  <c r="R47" i="17"/>
  <c r="R46" i="17"/>
  <c r="S45" i="16"/>
  <c r="U45" i="16" s="1"/>
  <c r="V45" i="16" s="1"/>
  <c r="I46" i="16"/>
  <c r="R48" i="18"/>
  <c r="S48" i="18"/>
  <c r="U48" i="18" s="1"/>
  <c r="V48" i="18" s="1"/>
  <c r="R43" i="3"/>
  <c r="AF43" i="15" l="1"/>
  <c r="AJ43" i="15" s="1"/>
  <c r="AS43" i="15" s="1"/>
  <c r="AI43" i="15"/>
  <c r="AM43" i="15" s="1"/>
  <c r="AV43" i="15" s="1"/>
  <c r="AH43" i="15"/>
  <c r="AL43" i="15" s="1"/>
  <c r="AU43" i="15" s="1"/>
  <c r="AG43" i="15"/>
  <c r="AK43" i="15" s="1"/>
  <c r="AT43" i="15" s="1"/>
  <c r="V44" i="15"/>
  <c r="M44" i="15"/>
  <c r="S47" i="17"/>
  <c r="U47" i="17" s="1"/>
  <c r="V47" i="17" s="1"/>
  <c r="R46" i="16"/>
  <c r="M46" i="16"/>
  <c r="S46" i="16" s="1"/>
  <c r="U46" i="16" s="1"/>
  <c r="V46" i="16" s="1"/>
  <c r="S43" i="3"/>
  <c r="U43" i="3" s="1"/>
  <c r="V43" i="3" s="1"/>
  <c r="I45" i="15" l="1"/>
  <c r="AF44" i="15" a="1"/>
  <c r="AW43" i="15"/>
  <c r="AX43" i="15" s="1"/>
  <c r="R48" i="17"/>
  <c r="I47" i="16"/>
  <c r="M47" i="16" s="1"/>
  <c r="R49" i="18"/>
  <c r="S49" i="18"/>
  <c r="U49" i="18" s="1"/>
  <c r="V49" i="18" s="1"/>
  <c r="V17" i="18" s="1"/>
  <c r="R44" i="3"/>
  <c r="AF44" i="15" l="1"/>
  <c r="AJ44" i="15" s="1"/>
  <c r="AS44" i="15" s="1"/>
  <c r="AI44" i="15"/>
  <c r="AM44" i="15" s="1"/>
  <c r="AV44" i="15" s="1"/>
  <c r="AH44" i="15"/>
  <c r="AL44" i="15" s="1"/>
  <c r="AU44" i="15" s="1"/>
  <c r="AG44" i="15"/>
  <c r="AK44" i="15" s="1"/>
  <c r="AT44" i="15" s="1"/>
  <c r="V45" i="15"/>
  <c r="M45" i="15"/>
  <c r="S48" i="17"/>
  <c r="U48" i="17" s="1"/>
  <c r="V48" i="17" s="1"/>
  <c r="R47" i="16"/>
  <c r="S47" i="16"/>
  <c r="U47" i="16" s="1"/>
  <c r="V47" i="16" s="1"/>
  <c r="I48" i="16"/>
  <c r="S44" i="3"/>
  <c r="U44" i="3" s="1"/>
  <c r="V44" i="3" s="1"/>
  <c r="I46" i="15" l="1"/>
  <c r="AF45" i="15" a="1"/>
  <c r="AW44" i="15"/>
  <c r="AX44" i="15" s="1"/>
  <c r="R49" i="17"/>
  <c r="R48" i="16"/>
  <c r="M48" i="16"/>
  <c r="S48" i="16" s="1"/>
  <c r="U48" i="16" s="1"/>
  <c r="V48" i="16" s="1"/>
  <c r="R45" i="3"/>
  <c r="S45" i="3"/>
  <c r="U45" i="3" s="1"/>
  <c r="V45" i="3" s="1"/>
  <c r="R46" i="3"/>
  <c r="AG45" i="15" l="1"/>
  <c r="AK45" i="15" s="1"/>
  <c r="AT45" i="15" s="1"/>
  <c r="AH45" i="15"/>
  <c r="AL45" i="15" s="1"/>
  <c r="AU45" i="15" s="1"/>
  <c r="AI45" i="15"/>
  <c r="AM45" i="15" s="1"/>
  <c r="AV45" i="15" s="1"/>
  <c r="AF45" i="15"/>
  <c r="AJ45" i="15" s="1"/>
  <c r="AS45" i="15" s="1"/>
  <c r="AW45" i="15" s="1"/>
  <c r="AX45" i="15" s="1"/>
  <c r="M46" i="15"/>
  <c r="V46" i="15"/>
  <c r="S49" i="17"/>
  <c r="U49" i="17" s="1"/>
  <c r="V49" i="17" s="1"/>
  <c r="V17" i="17" s="1"/>
  <c r="I49" i="16"/>
  <c r="S46" i="3"/>
  <c r="I47" i="15" l="1"/>
  <c r="AF46" i="15" a="1"/>
  <c r="R49" i="16"/>
  <c r="M49" i="16"/>
  <c r="S49" i="16" s="1"/>
  <c r="U49" i="16" s="1"/>
  <c r="V49" i="16" s="1"/>
  <c r="V17" i="16" s="1"/>
  <c r="H27" i="8" s="1"/>
  <c r="R47" i="3"/>
  <c r="U46" i="3"/>
  <c r="V46" i="3" s="1"/>
  <c r="AG46" i="15" l="1"/>
  <c r="AK46" i="15" s="1"/>
  <c r="AT46" i="15" s="1"/>
  <c r="AF46" i="15"/>
  <c r="AJ46" i="15" s="1"/>
  <c r="AS46" i="15" s="1"/>
  <c r="AH46" i="15"/>
  <c r="AL46" i="15" s="1"/>
  <c r="AU46" i="15" s="1"/>
  <c r="AI46" i="15"/>
  <c r="AM46" i="15" s="1"/>
  <c r="AV46" i="15" s="1"/>
  <c r="M47" i="15"/>
  <c r="V47" i="15"/>
  <c r="S47" i="3"/>
  <c r="I48" i="15" l="1"/>
  <c r="AF47" i="15" a="1"/>
  <c r="AW46" i="15"/>
  <c r="AX46" i="15" s="1"/>
  <c r="U47" i="3"/>
  <c r="V47" i="3" s="1"/>
  <c r="AF47" i="15" l="1"/>
  <c r="AJ47" i="15" s="1"/>
  <c r="AS47" i="15" s="1"/>
  <c r="AI47" i="15"/>
  <c r="AM47" i="15" s="1"/>
  <c r="AV47" i="15" s="1"/>
  <c r="AG47" i="15"/>
  <c r="AK47" i="15" s="1"/>
  <c r="AT47" i="15" s="1"/>
  <c r="AH47" i="15"/>
  <c r="AL47" i="15" s="1"/>
  <c r="AU47" i="15" s="1"/>
  <c r="V48" i="15"/>
  <c r="M48" i="15"/>
  <c r="R48" i="3"/>
  <c r="O16" i="3"/>
  <c r="S48" i="3"/>
  <c r="I49" i="15" l="1"/>
  <c r="AF48" i="15" a="1"/>
  <c r="AW47" i="15"/>
  <c r="AX47" i="15" s="1"/>
  <c r="S16" i="3"/>
  <c r="Q16" i="3"/>
  <c r="G26" i="8" s="1"/>
  <c r="R49" i="3"/>
  <c r="U48" i="3"/>
  <c r="V48" i="3" s="1"/>
  <c r="AI48" i="15" l="1"/>
  <c r="AM48" i="15" s="1"/>
  <c r="AV48" i="15" s="1"/>
  <c r="AH48" i="15"/>
  <c r="AL48" i="15" s="1"/>
  <c r="AU48" i="15" s="1"/>
  <c r="AG48" i="15"/>
  <c r="AK48" i="15" s="1"/>
  <c r="AT48" i="15" s="1"/>
  <c r="AF48" i="15"/>
  <c r="AJ48" i="15" s="1"/>
  <c r="AS48" i="15" s="1"/>
  <c r="AW48" i="15" s="1"/>
  <c r="AX48" i="15" s="1"/>
  <c r="M49" i="15"/>
  <c r="AF49" i="15" s="1" a="1"/>
  <c r="V49" i="15"/>
  <c r="S49" i="3"/>
  <c r="U49" i="3" s="1"/>
  <c r="V49" i="3" s="1"/>
  <c r="V17" i="3" s="1"/>
  <c r="H26" i="8" s="1"/>
  <c r="AF49" i="15" l="1"/>
  <c r="AJ49" i="15" s="1"/>
  <c r="AS49" i="15" s="1"/>
  <c r="AI49" i="15"/>
  <c r="AM49" i="15" s="1"/>
  <c r="AV49" i="15" s="1"/>
  <c r="AH49" i="15"/>
  <c r="AL49" i="15" s="1"/>
  <c r="AU49" i="15" s="1"/>
  <c r="AG49" i="15"/>
  <c r="AK49" i="15" s="1"/>
  <c r="AT49" i="15" s="1"/>
  <c r="AW49" i="15" l="1"/>
  <c r="AX49" i="15" s="1"/>
  <c r="Y17" i="15" l="1"/>
  <c r="H25" i="8" s="1"/>
  <c r="AX16" i="15"/>
</calcChain>
</file>

<file path=xl/sharedStrings.xml><?xml version="1.0" encoding="utf-8"?>
<sst xmlns="http://schemas.openxmlformats.org/spreadsheetml/2006/main" count="533" uniqueCount="127">
  <si>
    <t>Calculation</t>
  </si>
  <si>
    <t>Data</t>
  </si>
  <si>
    <t>Var/coeff</t>
  </si>
  <si>
    <t>t</t>
  </si>
  <si>
    <t>r =</t>
  </si>
  <si>
    <t>K =</t>
  </si>
  <si>
    <r>
      <t>X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=</t>
    </r>
  </si>
  <si>
    <t>p =</t>
  </si>
  <si>
    <t>c =</t>
  </si>
  <si>
    <t>δ =</t>
  </si>
  <si>
    <t>ρ =</t>
  </si>
  <si>
    <r>
      <t>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</t>
    </r>
  </si>
  <si>
    <t>(ρ^t)*π(t)</t>
  </si>
  <si>
    <t>π(t)</t>
  </si>
  <si>
    <t>Legend</t>
  </si>
  <si>
    <t>Objective</t>
  </si>
  <si>
    <t>Control</t>
  </si>
  <si>
    <t>Contraints</t>
  </si>
  <si>
    <t>Xt &gt;= 0</t>
  </si>
  <si>
    <t>Xt &gt;= Yt</t>
  </si>
  <si>
    <t>Species 1</t>
  </si>
  <si>
    <t>Species 2</t>
  </si>
  <si>
    <t>Species 3</t>
  </si>
  <si>
    <t>Species 4</t>
  </si>
  <si>
    <t>sum π =</t>
  </si>
  <si>
    <t>One basket</t>
  </si>
  <si>
    <r>
      <t>X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1</t>
    </r>
  </si>
  <si>
    <r>
      <t>X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2</t>
    </r>
  </si>
  <si>
    <r>
      <t>X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3</t>
    </r>
  </si>
  <si>
    <r>
      <t>X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4</t>
    </r>
  </si>
  <si>
    <r>
      <t>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1</t>
    </r>
  </si>
  <si>
    <r>
      <t>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</si>
  <si>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3</t>
    </r>
    <r>
      <rPr>
        <sz val="11"/>
        <color theme="1"/>
        <rFont val="Calibri"/>
        <family val="2"/>
        <scheme val="minor"/>
      </rPr>
      <t/>
    </r>
  </si>
  <si>
    <r>
      <t>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Calibri"/>
        <family val="2"/>
        <scheme val="minor"/>
      </rPr>
      <t/>
    </r>
  </si>
  <si>
    <t>E</t>
  </si>
  <si>
    <t>q</t>
  </si>
  <si>
    <t>XSS</t>
  </si>
  <si>
    <t>For each species</t>
  </si>
  <si>
    <t>Global quota basket</t>
  </si>
  <si>
    <t>YSS</t>
  </si>
  <si>
    <t>Sum Y</t>
  </si>
  <si>
    <t>Biomass difference</t>
  </si>
  <si>
    <t>1+2+3+4</t>
  </si>
  <si>
    <t>Biomass NOT in steady state</t>
  </si>
  <si>
    <r>
      <t>X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</t>
    </r>
  </si>
  <si>
    <t>Et &gt;= 0</t>
  </si>
  <si>
    <t>Profits</t>
  </si>
  <si>
    <t xml:space="preserve">PROBLEM: IF THE CATCHABILITY IS SUPERIOR TO R, WE DRIVE TO EXTINCTION. </t>
  </si>
  <si>
    <t>Steady state</t>
  </si>
  <si>
    <t>Sum</t>
  </si>
  <si>
    <t>1 QB</t>
  </si>
  <si>
    <t>X period 20</t>
  </si>
  <si>
    <t>Y period 20</t>
  </si>
  <si>
    <t>NPV t=20</t>
  </si>
  <si>
    <t>X20</t>
  </si>
  <si>
    <t>Y20</t>
  </si>
  <si>
    <t>Similar Y but lower</t>
  </si>
  <si>
    <t>NPV</t>
  </si>
  <si>
    <t>NPV profit</t>
  </si>
  <si>
    <t>More stable</t>
  </si>
  <si>
    <t>1+4</t>
  </si>
  <si>
    <t>2+3</t>
  </si>
  <si>
    <t>same</t>
  </si>
  <si>
    <t>2 QB</t>
  </si>
  <si>
    <t>Check analysis sheet</t>
  </si>
  <si>
    <t>4 QB</t>
  </si>
  <si>
    <t>STOCK</t>
  </si>
  <si>
    <t>PROFITS</t>
  </si>
  <si>
    <t>Scenarios</t>
  </si>
  <si>
    <t>Equations of SS for each species</t>
  </si>
  <si>
    <t>All species grouped in one QB</t>
  </si>
  <si>
    <t>QB of 1+4 and QB of 2+3</t>
  </si>
  <si>
    <t>Max benefits for each especies</t>
  </si>
  <si>
    <t>Quota baskets</t>
  </si>
  <si>
    <t>E1</t>
  </si>
  <si>
    <t>E2</t>
  </si>
  <si>
    <t>E3</t>
  </si>
  <si>
    <t>E4</t>
  </si>
  <si>
    <t>tech_1</t>
  </si>
  <si>
    <t>tech_2</t>
  </si>
  <si>
    <t>tech_3</t>
  </si>
  <si>
    <t>tech_4</t>
  </si>
  <si>
    <t>alphaE1</t>
  </si>
  <si>
    <t>alphaE2</t>
  </si>
  <si>
    <t>alphaE3</t>
  </si>
  <si>
    <t>alphaE4</t>
  </si>
  <si>
    <t>c1</t>
  </si>
  <si>
    <t>c2</t>
  </si>
  <si>
    <t>c3</t>
  </si>
  <si>
    <t>c4</t>
  </si>
  <si>
    <t>species_1</t>
  </si>
  <si>
    <t>species_2</t>
  </si>
  <si>
    <t>species_3</t>
  </si>
  <si>
    <t>species_4</t>
  </si>
  <si>
    <t>size_1</t>
  </si>
  <si>
    <t>size_2</t>
  </si>
  <si>
    <t>size_3</t>
  </si>
  <si>
    <t>size_4</t>
  </si>
  <si>
    <t>p1</t>
  </si>
  <si>
    <t>p2</t>
  </si>
  <si>
    <t>p3</t>
  </si>
  <si>
    <t>p4</t>
  </si>
  <si>
    <t>base_prices</t>
  </si>
  <si>
    <t>costs</t>
  </si>
  <si>
    <t>sizeH1</t>
  </si>
  <si>
    <t>sizeH2</t>
  </si>
  <si>
    <t>sizeH3</t>
  </si>
  <si>
    <t>sizeH4</t>
  </si>
  <si>
    <t>catch by species and tecnology</t>
  </si>
  <si>
    <t>tecnology combination</t>
  </si>
  <si>
    <t>premium per size</t>
  </si>
  <si>
    <t>catch including size differences</t>
  </si>
  <si>
    <t>P1</t>
  </si>
  <si>
    <t>P2</t>
  </si>
  <si>
    <t>P3</t>
  </si>
  <si>
    <t>P4</t>
  </si>
  <si>
    <t>PREMIUMS</t>
  </si>
  <si>
    <t>R1</t>
  </si>
  <si>
    <t>R2</t>
  </si>
  <si>
    <t>R3</t>
  </si>
  <si>
    <t>R4</t>
  </si>
  <si>
    <t>π(t)1</t>
  </si>
  <si>
    <t>π(t)2</t>
  </si>
  <si>
    <t>π(t)3</t>
  </si>
  <si>
    <t>π(t)4</t>
  </si>
  <si>
    <t>Maximize each one?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</si>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</sst>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2" borderId="0" xfId="0" applyNumberForma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165" fontId="0" fillId="4" borderId="1" xfId="0" applyNumberFormat="1" applyFill="1" applyBorder="1"/>
    <xf numFmtId="0" fontId="0" fillId="5" borderId="1" xfId="0" applyFill="1" applyBorder="1"/>
    <xf numFmtId="167" fontId="0" fillId="3" borderId="1" xfId="0" applyNumberForma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/>
    <xf numFmtId="0" fontId="6" fillId="2" borderId="0" xfId="0" applyFont="1" applyFill="1"/>
    <xf numFmtId="166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'QB ALL'!$J$18</c:f>
              <c:strCache>
                <c:ptCount val="1"/>
                <c:pt idx="0">
                  <c:v>Xt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'QB ALL'!$H$19:$H$49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ALL'!$J$19:$J$49</c:f>
              <c:numCache>
                <c:formatCode>0.00000</c:formatCode>
                <c:ptCount val="31"/>
                <c:pt idx="0">
                  <c:v>0.6</c:v>
                </c:pt>
                <c:pt idx="1">
                  <c:v>0.747</c:v>
                </c:pt>
                <c:pt idx="2">
                  <c:v>0.88426125</c:v>
                </c:pt>
                <c:pt idx="3">
                  <c:v>0.99617141947851562</c:v>
                </c:pt>
                <c:pt idx="4">
                  <c:v>1.0757939817096138</c:v>
                </c:pt>
                <c:pt idx="5">
                  <c:v>1.1260900480381122</c:v>
                </c:pt>
                <c:pt idx="6">
                  <c:v>1.1551384566959453</c:v>
                </c:pt>
                <c:pt idx="7">
                  <c:v>1.1709549702029838</c:v>
                </c:pt>
                <c:pt idx="8">
                  <c:v>1.179271204518848</c:v>
                </c:pt>
                <c:pt idx="9">
                  <c:v>1.1835602116692883</c:v>
                </c:pt>
                <c:pt idx="10">
                  <c:v>1.1857496936761482</c:v>
                </c:pt>
                <c:pt idx="11">
                  <c:v>1.1868614853570585</c:v>
                </c:pt>
                <c:pt idx="12">
                  <c:v>1.1874245100154845</c:v>
                </c:pt>
                <c:pt idx="13">
                  <c:v>1.1877092395625186</c:v>
                </c:pt>
                <c:pt idx="14">
                  <c:v>1.1878531307533919</c:v>
                </c:pt>
                <c:pt idx="15">
                  <c:v>1.1879258220427231</c:v>
                </c:pt>
                <c:pt idx="16">
                  <c:v>1.1879625378389214</c:v>
                </c:pt>
                <c:pt idx="17">
                  <c:v>1.1879810810238998</c:v>
                </c:pt>
                <c:pt idx="18">
                  <c:v>1.1879904457679329</c:v>
                </c:pt>
                <c:pt idx="19">
                  <c:v>1.1879951750747713</c:v>
                </c:pt>
                <c:pt idx="20">
                  <c:v>1.1879975634030595</c:v>
                </c:pt>
                <c:pt idx="21">
                  <c:v>1.1879987695160714</c:v>
                </c:pt>
                <c:pt idx="22">
                  <c:v>1.1879993786049852</c:v>
                </c:pt>
                <c:pt idx="23">
                  <c:v>1.1879996861953566</c:v>
                </c:pt>
                <c:pt idx="24">
                  <c:v>1.1879998415286142</c:v>
                </c:pt>
                <c:pt idx="25">
                  <c:v>1.1879999199719398</c:v>
                </c:pt>
                <c:pt idx="26">
                  <c:v>1.1879999595858268</c:v>
                </c:pt>
                <c:pt idx="27">
                  <c:v>1.187999979590842</c:v>
                </c:pt>
                <c:pt idx="28">
                  <c:v>1.1879999896933751</c:v>
                </c:pt>
                <c:pt idx="29">
                  <c:v>1.1879999947951543</c:v>
                </c:pt>
                <c:pt idx="30">
                  <c:v>1.1879999973715529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E-454B-AFCD-6DA67EF9977A}"/>
            </c:ext>
          </c:extLst>
        </c:ser>
        <c:ser>
          <c:idx val="2"/>
          <c:order val="1"/>
          <c:tx>
            <c:strRef>
              <c:f>'QB ALL'!$K$18</c:f>
              <c:strCache>
                <c:ptCount val="1"/>
                <c:pt idx="0">
                  <c:v>Xt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'QB ALL'!$H$19:$H$49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ALL'!$K$19:$K$49</c:f>
              <c:numCache>
                <c:formatCode>0.00000</c:formatCode>
                <c:ptCount val="31"/>
                <c:pt idx="0">
                  <c:v>1</c:v>
                </c:pt>
                <c:pt idx="1">
                  <c:v>1.1950000000000001</c:v>
                </c:pt>
                <c:pt idx="2">
                  <c:v>1.3814200000000001</c:v>
                </c:pt>
                <c:pt idx="3">
                  <c:v>1.5454166567200001</c:v>
                </c:pt>
                <c:pt idx="4">
                  <c:v>1.6781937075508755</c:v>
                </c:pt>
                <c:pt idx="5">
                  <c:v>1.7778133980208006</c:v>
                </c:pt>
                <c:pt idx="6">
                  <c:v>1.8479255946025637</c:v>
                </c:pt>
                <c:pt idx="7">
                  <c:v>1.8948904038331285</c:v>
                </c:pt>
                <c:pt idx="8">
                  <c:v>1.9252501848394388</c:v>
                </c:pt>
                <c:pt idx="9">
                  <c:v>1.9444063530061586</c:v>
                </c:pt>
                <c:pt idx="10">
                  <c:v>1.9563036493214492</c:v>
                </c:pt>
                <c:pt idx="11">
                  <c:v>1.9636187971337378</c:v>
                </c:pt>
                <c:pt idx="12">
                  <c:v>1.9680884659101747</c:v>
                </c:pt>
                <c:pt idx="13">
                  <c:v>1.9708089680149607</c:v>
                </c:pt>
                <c:pt idx="14">
                  <c:v>1.9724609126992314</c:v>
                </c:pt>
                <c:pt idx="15">
                  <c:v>1.9734625627901707</c:v>
                </c:pt>
                <c:pt idx="16">
                  <c:v>1.9740693777454186</c:v>
                </c:pt>
                <c:pt idx="17">
                  <c:v>1.9744368003244221</c:v>
                </c:pt>
                <c:pt idx="18">
                  <c:v>1.9746592007575006</c:v>
                </c:pt>
                <c:pt idx="19">
                  <c:v>1.974793793229463</c:v>
                </c:pt>
                <c:pt idx="20">
                  <c:v>1.9748752363995787</c:v>
                </c:pt>
                <c:pt idx="21">
                  <c:v>1.9749245149085539</c:v>
                </c:pt>
                <c:pt idx="22">
                  <c:v>1.9749543303800754</c:v>
                </c:pt>
                <c:pt idx="23">
                  <c:v>1.9749723694628027</c:v>
                </c:pt>
                <c:pt idx="24">
                  <c:v>1.9749832833723062</c:v>
                </c:pt>
                <c:pt idx="25">
                  <c:v>1.9749898863843562</c:v>
                </c:pt>
                <c:pt idx="26">
                  <c:v>1.9749938812420786</c:v>
                </c:pt>
                <c:pt idx="27">
                  <c:v>1.9749962981439697</c:v>
                </c:pt>
                <c:pt idx="28">
                  <c:v>1.9749977603743609</c:v>
                </c:pt>
                <c:pt idx="29">
                  <c:v>1.9749986450254851</c:v>
                </c:pt>
                <c:pt idx="30">
                  <c:v>1.9749991802400513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E-454B-AFCD-6DA67EF9977A}"/>
            </c:ext>
          </c:extLst>
        </c:ser>
        <c:ser>
          <c:idx val="4"/>
          <c:order val="2"/>
          <c:tx>
            <c:strRef>
              <c:f>'QB ALL'!$V$18</c:f>
              <c:strCache>
                <c:ptCount val="1"/>
                <c:pt idx="0">
                  <c:v>Xt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'QB ALL'!$H$19:$H$49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ALL'!$V$19:$V$49</c:f>
              <c:numCache>
                <c:formatCode>0.00000</c:formatCode>
                <c:ptCount val="31"/>
                <c:pt idx="0">
                  <c:v>3.1</c:v>
                </c:pt>
                <c:pt idx="1">
                  <c:v>4.2844999999999995</c:v>
                </c:pt>
                <c:pt idx="2">
                  <c:v>5.4604800000000004</c:v>
                </c:pt>
                <c:pt idx="3">
                  <c:v>6.2903356819925786</c:v>
                </c:pt>
                <c:pt idx="4">
                  <c:v>6.7021711594448146</c:v>
                </c:pt>
                <c:pt idx="5">
                  <c:v>6.8885690406932278</c:v>
                </c:pt>
                <c:pt idx="6">
                  <c:v>6.9919985906083495</c:v>
                </c:pt>
                <c:pt idx="7">
                  <c:v>7.0552277911197088</c:v>
                </c:pt>
                <c:pt idx="8">
                  <c:v>7.0939501638957818</c:v>
                </c:pt>
                <c:pt idx="9">
                  <c:v>7.1174001305632526</c:v>
                </c:pt>
                <c:pt idx="10">
                  <c:v>7.1314874040297607</c:v>
                </c:pt>
                <c:pt idx="11">
                  <c:v>7.1399143946910346</c:v>
                </c:pt>
                <c:pt idx="12">
                  <c:v>7.1449470934135828</c:v>
                </c:pt>
                <c:pt idx="13">
                  <c:v>7.1479523256118309</c:v>
                </c:pt>
                <c:pt idx="14">
                  <c:v>7.1497481615434424</c:v>
                </c:pt>
                <c:pt idx="15">
                  <c:v>7.1508225029295485</c:v>
                </c:pt>
                <c:pt idx="16">
                  <c:v>7.1514660336815972</c:v>
                </c:pt>
                <c:pt idx="17">
                  <c:v>7.1518519994456415</c:v>
                </c:pt>
                <c:pt idx="18">
                  <c:v>7.1520837646227591</c:v>
                </c:pt>
                <c:pt idx="19">
                  <c:v>7.1522230864015608</c:v>
                </c:pt>
                <c:pt idx="20">
                  <c:v>7.1523069178999652</c:v>
                </c:pt>
                <c:pt idx="21">
                  <c:v>7.1523574025219521</c:v>
                </c:pt>
                <c:pt idx="22">
                  <c:v>7.1523878270823875</c:v>
                </c:pt>
                <c:pt idx="23">
                  <c:v>7.1524061737554865</c:v>
                </c:pt>
                <c:pt idx="24">
                  <c:v>7.1524172429982471</c:v>
                </c:pt>
                <c:pt idx="25">
                  <c:v>7.1524239244536227</c:v>
                </c:pt>
                <c:pt idx="26">
                  <c:v>7.152427958925232</c:v>
                </c:pt>
                <c:pt idx="27">
                  <c:v>7.1524303958321385</c:v>
                </c:pt>
                <c:pt idx="28">
                  <c:v>7.1524318681650625</c:v>
                </c:pt>
                <c:pt idx="29">
                  <c:v>7.1524327579179658</c:v>
                </c:pt>
                <c:pt idx="30">
                  <c:v>7.1524332957089305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E-454B-AFCD-6DA67EF9977A}"/>
            </c:ext>
          </c:extLst>
        </c:ser>
        <c:ser>
          <c:idx val="0"/>
          <c:order val="3"/>
          <c:tx>
            <c:strRef>
              <c:f>'QB ALL'!$I$18</c:f>
              <c:strCache>
                <c:ptCount val="1"/>
                <c:pt idx="0">
                  <c:v>Xt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'QB ALL'!$I$19:$I$49</c:f>
              <c:numCache>
                <c:formatCode>0.00000</c:formatCode>
                <c:ptCount val="31"/>
                <c:pt idx="0">
                  <c:v>0.5</c:v>
                </c:pt>
                <c:pt idx="1">
                  <c:v>0.74750000000000005</c:v>
                </c:pt>
                <c:pt idx="2">
                  <c:v>0.93250625000000009</c:v>
                </c:pt>
                <c:pt idx="3">
                  <c:v>0.99078206246093747</c:v>
                </c:pt>
                <c:pt idx="4">
                  <c:v>0.99496111931522124</c:v>
                </c:pt>
                <c:pt idx="5">
                  <c:v>0.99499980408486843</c:v>
                </c:pt>
                <c:pt idx="6">
                  <c:v>0.99499999902038594</c:v>
                </c:pt>
                <c:pt idx="7">
                  <c:v>0.99499999999510191</c:v>
                </c:pt>
                <c:pt idx="8">
                  <c:v>0.99499999999997546</c:v>
                </c:pt>
                <c:pt idx="9">
                  <c:v>0.99499999999999988</c:v>
                </c:pt>
                <c:pt idx="10">
                  <c:v>0.995</c:v>
                </c:pt>
                <c:pt idx="11">
                  <c:v>0.995</c:v>
                </c:pt>
                <c:pt idx="12">
                  <c:v>0.995</c:v>
                </c:pt>
                <c:pt idx="13">
                  <c:v>0.995</c:v>
                </c:pt>
                <c:pt idx="14">
                  <c:v>0.995</c:v>
                </c:pt>
                <c:pt idx="15">
                  <c:v>0.995</c:v>
                </c:pt>
                <c:pt idx="16">
                  <c:v>0.995</c:v>
                </c:pt>
                <c:pt idx="17">
                  <c:v>0.995</c:v>
                </c:pt>
                <c:pt idx="18">
                  <c:v>0.995</c:v>
                </c:pt>
                <c:pt idx="19">
                  <c:v>0.995</c:v>
                </c:pt>
                <c:pt idx="20">
                  <c:v>0.995</c:v>
                </c:pt>
                <c:pt idx="21">
                  <c:v>0.995</c:v>
                </c:pt>
                <c:pt idx="22">
                  <c:v>0.995</c:v>
                </c:pt>
                <c:pt idx="23">
                  <c:v>0.995</c:v>
                </c:pt>
                <c:pt idx="24">
                  <c:v>0.995</c:v>
                </c:pt>
                <c:pt idx="25">
                  <c:v>0.995</c:v>
                </c:pt>
                <c:pt idx="26">
                  <c:v>0.995</c:v>
                </c:pt>
                <c:pt idx="27">
                  <c:v>0.995</c:v>
                </c:pt>
                <c:pt idx="28">
                  <c:v>0.995</c:v>
                </c:pt>
                <c:pt idx="29">
                  <c:v>0.995</c:v>
                </c:pt>
                <c:pt idx="30">
                  <c:v>0.995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7E-454B-AFCD-6DA67EF9977A}"/>
            </c:ext>
          </c:extLst>
        </c:ser>
        <c:ser>
          <c:idx val="3"/>
          <c:order val="4"/>
          <c:tx>
            <c:strRef>
              <c:f>'QB ALL'!$L$18</c:f>
              <c:strCache>
                <c:ptCount val="1"/>
                <c:pt idx="0">
                  <c:v>Xt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'QB ALL'!$L$19:$L$49</c:f>
              <c:numCache>
                <c:formatCode>0.00000</c:formatCode>
                <c:ptCount val="31"/>
                <c:pt idx="0">
                  <c:v>1</c:v>
                </c:pt>
                <c:pt idx="1">
                  <c:v>1.5950000000000002</c:v>
                </c:pt>
                <c:pt idx="2">
                  <c:v>2.2622925</c:v>
                </c:pt>
                <c:pt idx="3">
                  <c:v>2.7579655433331252</c:v>
                </c:pt>
                <c:pt idx="4">
                  <c:v>2.9532223508691038</c:v>
                </c:pt>
                <c:pt idx="5">
                  <c:v>2.9896657905494468</c:v>
                </c:pt>
                <c:pt idx="6">
                  <c:v>2.9939345402894544</c:v>
                </c:pt>
                <c:pt idx="7">
                  <c:v>2.9943824170884956</c:v>
                </c:pt>
                <c:pt idx="8">
                  <c:v>2.9944287745375195</c:v>
                </c:pt>
                <c:pt idx="9">
                  <c:v>2.9944335658878058</c:v>
                </c:pt>
                <c:pt idx="10">
                  <c:v>2.9944340610321629</c:v>
                </c:pt>
                <c:pt idx="11">
                  <c:v>2.994434112200238</c:v>
                </c:pt>
                <c:pt idx="12">
                  <c:v>2.9944341174879239</c:v>
                </c:pt>
                <c:pt idx="13">
                  <c:v>2.9944341180343512</c:v>
                </c:pt>
                <c:pt idx="14">
                  <c:v>2.9944341180908185</c:v>
                </c:pt>
                <c:pt idx="15">
                  <c:v>2.9944341180966538</c:v>
                </c:pt>
                <c:pt idx="16">
                  <c:v>2.9944341180972569</c:v>
                </c:pt>
                <c:pt idx="17">
                  <c:v>2.9944341180973191</c:v>
                </c:pt>
                <c:pt idx="18">
                  <c:v>2.9944341180973257</c:v>
                </c:pt>
                <c:pt idx="19">
                  <c:v>2.9944341180973266</c:v>
                </c:pt>
                <c:pt idx="20">
                  <c:v>2.9944341180973266</c:v>
                </c:pt>
                <c:pt idx="21">
                  <c:v>2.9944341180973266</c:v>
                </c:pt>
                <c:pt idx="22">
                  <c:v>2.9944341180973266</c:v>
                </c:pt>
                <c:pt idx="23">
                  <c:v>2.9944341180973266</c:v>
                </c:pt>
                <c:pt idx="24">
                  <c:v>2.9944341180973266</c:v>
                </c:pt>
                <c:pt idx="25">
                  <c:v>2.9944341180973266</c:v>
                </c:pt>
                <c:pt idx="26">
                  <c:v>2.9944341180973266</c:v>
                </c:pt>
                <c:pt idx="27">
                  <c:v>2.9944341180973266</c:v>
                </c:pt>
                <c:pt idx="28">
                  <c:v>2.9944341180973266</c:v>
                </c:pt>
                <c:pt idx="29">
                  <c:v>2.9944341180973266</c:v>
                </c:pt>
                <c:pt idx="30">
                  <c:v>2.9944341180973266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7E-454B-AFCD-6DA67EF99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274384"/>
        <c:axId val="594274704"/>
      </c:lineChart>
      <c:catAx>
        <c:axId val="5942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704"/>
        <c:crosses val="autoZero"/>
        <c:auto val="1"/>
        <c:lblAlgn val="ctr"/>
        <c:lblOffset val="100"/>
        <c:noMultiLvlLbl val="0"/>
      </c:catAx>
      <c:valAx>
        <c:axId val="5942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'QB ALL'!$R$18</c:f>
              <c:strCache>
                <c:ptCount val="1"/>
                <c:pt idx="0">
                  <c:v>alphaE2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'QB ALL'!$H$19:$H$49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ALL'!$R$19:$R$49</c:f>
              <c:numCache>
                <c:formatCode>0.00000</c:formatCode>
                <c:ptCount val="31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5.000000000000001E-3</c:v>
                </c:pt>
                <c:pt idx="11">
                  <c:v>5.000000000000001E-3</c:v>
                </c:pt>
                <c:pt idx="12">
                  <c:v>5.000000000000001E-3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5.000000000000001E-3</c:v>
                </c:pt>
                <c:pt idx="16">
                  <c:v>5.000000000000001E-3</c:v>
                </c:pt>
                <c:pt idx="17">
                  <c:v>5.000000000000001E-3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5.000000000000001E-3</c:v>
                </c:pt>
                <c:pt idx="22">
                  <c:v>5.000000000000001E-3</c:v>
                </c:pt>
                <c:pt idx="23">
                  <c:v>5.000000000000001E-3</c:v>
                </c:pt>
                <c:pt idx="24">
                  <c:v>5.000000000000001E-3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6-492B-89EA-092A0F894D11}"/>
            </c:ext>
          </c:extLst>
        </c:ser>
        <c:ser>
          <c:idx val="2"/>
          <c:order val="1"/>
          <c:tx>
            <c:strRef>
              <c:f>'QB ALL'!$S$18</c:f>
              <c:strCache>
                <c:ptCount val="1"/>
                <c:pt idx="0">
                  <c:v>alphaE3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'QB ALL'!$H$19:$H$49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ALL'!$S$19:$S$49</c:f>
              <c:numCache>
                <c:formatCode>0.00000</c:formatCode>
                <c:ptCount val="31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5.000000000000001E-3</c:v>
                </c:pt>
                <c:pt idx="11">
                  <c:v>5.000000000000001E-3</c:v>
                </c:pt>
                <c:pt idx="12">
                  <c:v>5.000000000000001E-3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5.000000000000001E-3</c:v>
                </c:pt>
                <c:pt idx="16">
                  <c:v>5.000000000000001E-3</c:v>
                </c:pt>
                <c:pt idx="17">
                  <c:v>5.000000000000001E-3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5.000000000000001E-3</c:v>
                </c:pt>
                <c:pt idx="22">
                  <c:v>5.000000000000001E-3</c:v>
                </c:pt>
                <c:pt idx="23">
                  <c:v>5.000000000000001E-3</c:v>
                </c:pt>
                <c:pt idx="24">
                  <c:v>5.000000000000001E-3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46-492B-89EA-092A0F894D11}"/>
            </c:ext>
          </c:extLst>
        </c:ser>
        <c:ser>
          <c:idx val="4"/>
          <c:order val="2"/>
          <c:tx>
            <c:strRef>
              <c:f>'QB ALL'!$W$18</c:f>
              <c:strCache>
                <c:ptCount val="1"/>
                <c:pt idx="0">
                  <c:v>Yt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'QB ALL'!$W$19:$W$49</c:f>
              <c:numCache>
                <c:formatCode>0.00000000</c:formatCode>
                <c:ptCount val="31"/>
                <c:pt idx="0">
                  <c:v>2.0000000000000004E-2</c:v>
                </c:pt>
                <c:pt idx="1">
                  <c:v>2.0000000000000004E-2</c:v>
                </c:pt>
                <c:pt idx="2">
                  <c:v>2.0000000000000004E-2</c:v>
                </c:pt>
                <c:pt idx="3">
                  <c:v>2.0000000000000004E-2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2.0000000000000004E-2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2.0000000000000004E-2</c:v>
                </c:pt>
                <c:pt idx="22">
                  <c:v>2.0000000000000004E-2</c:v>
                </c:pt>
                <c:pt idx="23">
                  <c:v>2.0000000000000004E-2</c:v>
                </c:pt>
                <c:pt idx="24">
                  <c:v>2.0000000000000004E-2</c:v>
                </c:pt>
                <c:pt idx="25">
                  <c:v>2.0000000000000004E-2</c:v>
                </c:pt>
                <c:pt idx="26">
                  <c:v>2.0000000000000004E-2</c:v>
                </c:pt>
                <c:pt idx="27">
                  <c:v>2.0000000000000004E-2</c:v>
                </c:pt>
                <c:pt idx="28">
                  <c:v>2.0000000000000004E-2</c:v>
                </c:pt>
                <c:pt idx="29">
                  <c:v>2.0000000000000004E-2</c:v>
                </c:pt>
                <c:pt idx="30">
                  <c:v>2.0000000000000004E-2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46-492B-89EA-092A0F894D11}"/>
            </c:ext>
          </c:extLst>
        </c:ser>
        <c:ser>
          <c:idx val="0"/>
          <c:order val="3"/>
          <c:tx>
            <c:strRef>
              <c:f>'QB ALL'!$Q$18</c:f>
              <c:strCache>
                <c:ptCount val="1"/>
                <c:pt idx="0">
                  <c:v>alphaE1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'QB ALL'!$Q$19:$Q$49</c:f>
              <c:numCache>
                <c:formatCode>0.00000</c:formatCode>
                <c:ptCount val="31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5.000000000000001E-3</c:v>
                </c:pt>
                <c:pt idx="11">
                  <c:v>5.000000000000001E-3</c:v>
                </c:pt>
                <c:pt idx="12">
                  <c:v>5.000000000000001E-3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5.000000000000001E-3</c:v>
                </c:pt>
                <c:pt idx="16">
                  <c:v>5.000000000000001E-3</c:v>
                </c:pt>
                <c:pt idx="17">
                  <c:v>5.000000000000001E-3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5.000000000000001E-3</c:v>
                </c:pt>
                <c:pt idx="22">
                  <c:v>5.000000000000001E-3</c:v>
                </c:pt>
                <c:pt idx="23">
                  <c:v>5.000000000000001E-3</c:v>
                </c:pt>
                <c:pt idx="24">
                  <c:v>5.000000000000001E-3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546-492B-89EA-092A0F894D11}"/>
            </c:ext>
          </c:extLst>
        </c:ser>
        <c:ser>
          <c:idx val="3"/>
          <c:order val="4"/>
          <c:tx>
            <c:strRef>
              <c:f>'QB ALL'!$T$18</c:f>
              <c:strCache>
                <c:ptCount val="1"/>
                <c:pt idx="0">
                  <c:v>alphaE4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'QB ALL'!$T$19:$T$49</c:f>
              <c:numCache>
                <c:formatCode>0.00000</c:formatCode>
                <c:ptCount val="31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5.000000000000001E-3</c:v>
                </c:pt>
                <c:pt idx="11">
                  <c:v>5.000000000000001E-3</c:v>
                </c:pt>
                <c:pt idx="12">
                  <c:v>5.000000000000001E-3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5.000000000000001E-3</c:v>
                </c:pt>
                <c:pt idx="16">
                  <c:v>5.000000000000001E-3</c:v>
                </c:pt>
                <c:pt idx="17">
                  <c:v>5.000000000000001E-3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5.000000000000001E-3</c:v>
                </c:pt>
                <c:pt idx="22">
                  <c:v>5.000000000000001E-3</c:v>
                </c:pt>
                <c:pt idx="23">
                  <c:v>5.000000000000001E-3</c:v>
                </c:pt>
                <c:pt idx="24">
                  <c:v>5.000000000000001E-3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546-492B-89EA-092A0F894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998520"/>
        <c:axId val="612998840"/>
      </c:lineChart>
      <c:catAx>
        <c:axId val="61299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840"/>
        <c:crosses val="autoZero"/>
        <c:auto val="1"/>
        <c:lblAlgn val="ctr"/>
        <c:lblOffset val="100"/>
        <c:noMultiLvlLbl val="0"/>
      </c:catAx>
      <c:valAx>
        <c:axId val="61299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'QB 1+4'!$I$18</c:f>
              <c:strCache>
                <c:ptCount val="1"/>
                <c:pt idx="0">
                  <c:v>Xt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'QB 1+4'!$H$19:$H$49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1+4'!$I$19:$I$49</c:f>
              <c:numCache>
                <c:formatCode>0.00000</c:formatCode>
                <c:ptCount val="31"/>
                <c:pt idx="0">
                  <c:v>0.5</c:v>
                </c:pt>
                <c:pt idx="1">
                  <c:v>0.58753830420610043</c:v>
                </c:pt>
                <c:pt idx="2">
                  <c:v>0.5479463540527103</c:v>
                </c:pt>
                <c:pt idx="3">
                  <c:v>0.5318425957756614</c:v>
                </c:pt>
                <c:pt idx="4">
                  <c:v>0.52290832906743923</c:v>
                </c:pt>
                <c:pt idx="5">
                  <c:v>0.51828151580653303</c:v>
                </c:pt>
                <c:pt idx="6">
                  <c:v>0.51585014349904712</c:v>
                </c:pt>
                <c:pt idx="7">
                  <c:v>0.51455441830488091</c:v>
                </c:pt>
                <c:pt idx="8">
                  <c:v>0.51388740184417836</c:v>
                </c:pt>
                <c:pt idx="9">
                  <c:v>0.51356360041276639</c:v>
                </c:pt>
                <c:pt idx="10">
                  <c:v>0.51340887265310453</c:v>
                </c:pt>
                <c:pt idx="11">
                  <c:v>0.51332971861442367</c:v>
                </c:pt>
                <c:pt idx="12">
                  <c:v>0.51328639260423259</c:v>
                </c:pt>
                <c:pt idx="13">
                  <c:v>0.51326601215463152</c:v>
                </c:pt>
                <c:pt idx="14">
                  <c:v>0.51326429601858647</c:v>
                </c:pt>
                <c:pt idx="15">
                  <c:v>0.51327561625131912</c:v>
                </c:pt>
                <c:pt idx="16">
                  <c:v>0.51328907320884576</c:v>
                </c:pt>
                <c:pt idx="17">
                  <c:v>0.51329221732810393</c:v>
                </c:pt>
                <c:pt idx="18">
                  <c:v>0.51328135119870322</c:v>
                </c:pt>
                <c:pt idx="19">
                  <c:v>0.51326786205436692</c:v>
                </c:pt>
                <c:pt idx="20">
                  <c:v>0.51326766192635276</c:v>
                </c:pt>
                <c:pt idx="21">
                  <c:v>0.51328011420451181</c:v>
                </c:pt>
                <c:pt idx="22">
                  <c:v>0.51328067292310597</c:v>
                </c:pt>
                <c:pt idx="23">
                  <c:v>0.51322896197891787</c:v>
                </c:pt>
                <c:pt idx="24">
                  <c:v>0.51310677607031208</c:v>
                </c:pt>
                <c:pt idx="25">
                  <c:v>0.51307471496476864</c:v>
                </c:pt>
                <c:pt idx="26">
                  <c:v>0.51333850922859836</c:v>
                </c:pt>
                <c:pt idx="27">
                  <c:v>0.51271603506229568</c:v>
                </c:pt>
                <c:pt idx="28">
                  <c:v>0.51192042815343552</c:v>
                </c:pt>
                <c:pt idx="29">
                  <c:v>0.50994429044339751</c:v>
                </c:pt>
                <c:pt idx="30">
                  <c:v>0.24990109571578445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C-44F2-A210-CBFF7C68DD92}"/>
            </c:ext>
          </c:extLst>
        </c:ser>
        <c:ser>
          <c:idx val="3"/>
          <c:order val="1"/>
          <c:tx>
            <c:strRef>
              <c:f>'QB 1+4'!$L$18</c:f>
              <c:strCache>
                <c:ptCount val="1"/>
                <c:pt idx="0">
                  <c:v>Xt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'QB 1+4'!$H$19:$H$49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1+4'!$L$19:$L$49</c:f>
              <c:numCache>
                <c:formatCode>0.00000</c:formatCode>
                <c:ptCount val="31"/>
                <c:pt idx="0">
                  <c:v>1</c:v>
                </c:pt>
                <c:pt idx="1">
                  <c:v>1.2750766084122009</c:v>
                </c:pt>
                <c:pt idx="2">
                  <c:v>1.3230566723109822</c:v>
                </c:pt>
                <c:pt idx="3">
                  <c:v>1.3516876916108851</c:v>
                </c:pt>
                <c:pt idx="4">
                  <c:v>1.3645795259733848</c:v>
                </c:pt>
                <c:pt idx="5">
                  <c:v>1.3709742746200297</c:v>
                </c:pt>
                <c:pt idx="6">
                  <c:v>1.374124792709349</c:v>
                </c:pt>
                <c:pt idx="7">
                  <c:v>1.3756375404006072</c:v>
                </c:pt>
                <c:pt idx="8">
                  <c:v>1.37641733020254</c:v>
                </c:pt>
                <c:pt idx="9">
                  <c:v>1.3768744396054826</c:v>
                </c:pt>
                <c:pt idx="10">
                  <c:v>1.3771497951682661</c:v>
                </c:pt>
                <c:pt idx="11">
                  <c:v>1.3773009519708121</c:v>
                </c:pt>
                <c:pt idx="12">
                  <c:v>1.3773767463714113</c:v>
                </c:pt>
                <c:pt idx="13">
                  <c:v>1.3774231128497929</c:v>
                </c:pt>
                <c:pt idx="14">
                  <c:v>1.3774723347052731</c:v>
                </c:pt>
                <c:pt idx="15">
                  <c:v>1.3775338401875301</c:v>
                </c:pt>
                <c:pt idx="16">
                  <c:v>1.3775912585464527</c:v>
                </c:pt>
                <c:pt idx="17">
                  <c:v>1.3776158087114387</c:v>
                </c:pt>
                <c:pt idx="18">
                  <c:v>1.3775969425860337</c:v>
                </c:pt>
                <c:pt idx="19">
                  <c:v>1.3775638640144499</c:v>
                </c:pt>
                <c:pt idx="20">
                  <c:v>1.377561539982294</c:v>
                </c:pt>
                <c:pt idx="21">
                  <c:v>1.3775938585680105</c:v>
                </c:pt>
                <c:pt idx="22">
                  <c:v>1.3775980535614574</c:v>
                </c:pt>
                <c:pt idx="23">
                  <c:v>1.3774609975903207</c:v>
                </c:pt>
                <c:pt idx="24">
                  <c:v>1.3771201996885325</c:v>
                </c:pt>
                <c:pt idx="25">
                  <c:v>1.37699382396712</c:v>
                </c:pt>
                <c:pt idx="26">
                  <c:v>1.3776695309899631</c:v>
                </c:pt>
                <c:pt idx="27">
                  <c:v>1.3760508383754866</c:v>
                </c:pt>
                <c:pt idx="28">
                  <c:v>1.373779025140224</c:v>
                </c:pt>
                <c:pt idx="29">
                  <c:v>1.3681829042879534</c:v>
                </c:pt>
                <c:pt idx="30">
                  <c:v>0.66978723474082069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EC-44F2-A210-CBFF7C68DD92}"/>
            </c:ext>
          </c:extLst>
        </c:ser>
        <c:ser>
          <c:idx val="4"/>
          <c:order val="2"/>
          <c:tx>
            <c:strRef>
              <c:f>'QB 1+4'!$R$18</c:f>
              <c:strCache>
                <c:ptCount val="1"/>
                <c:pt idx="0">
                  <c:v>Xt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'QB 1+4'!$H$19:$H$49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1+4'!$R$19:$R$49</c:f>
              <c:numCache>
                <c:formatCode>0.00000</c:formatCode>
                <c:ptCount val="31"/>
                <c:pt idx="0">
                  <c:v>1.5</c:v>
                </c:pt>
                <c:pt idx="1">
                  <c:v>1.8626149126183014</c:v>
                </c:pt>
                <c:pt idx="2">
                  <c:v>1.8710030263636925</c:v>
                </c:pt>
                <c:pt idx="3">
                  <c:v>1.8835302873865465</c:v>
                </c:pt>
                <c:pt idx="4">
                  <c:v>1.8874878550408241</c:v>
                </c:pt>
                <c:pt idx="5">
                  <c:v>1.8892557904265628</c:v>
                </c:pt>
                <c:pt idx="6">
                  <c:v>1.8899749362083962</c:v>
                </c:pt>
                <c:pt idx="7">
                  <c:v>1.8901919587054881</c:v>
                </c:pt>
                <c:pt idx="8">
                  <c:v>1.8903047320467183</c:v>
                </c:pt>
                <c:pt idx="9">
                  <c:v>1.890438040018249</c:v>
                </c:pt>
                <c:pt idx="10">
                  <c:v>1.8905586678213706</c:v>
                </c:pt>
                <c:pt idx="11">
                  <c:v>1.8906306705852358</c:v>
                </c:pt>
                <c:pt idx="12">
                  <c:v>1.8906631389756439</c:v>
                </c:pt>
                <c:pt idx="13">
                  <c:v>1.8906891250044244</c:v>
                </c:pt>
                <c:pt idx="14">
                  <c:v>1.8907366307238596</c:v>
                </c:pt>
                <c:pt idx="15">
                  <c:v>1.8908094564388493</c:v>
                </c:pt>
                <c:pt idx="16">
                  <c:v>1.8908803317552985</c:v>
                </c:pt>
                <c:pt idx="17">
                  <c:v>1.8909080260395426</c:v>
                </c:pt>
                <c:pt idx="18">
                  <c:v>1.8908782937847368</c:v>
                </c:pt>
                <c:pt idx="19">
                  <c:v>1.8908317260688168</c:v>
                </c:pt>
                <c:pt idx="20">
                  <c:v>1.8908292019086468</c:v>
                </c:pt>
                <c:pt idx="21">
                  <c:v>1.8908739727725223</c:v>
                </c:pt>
                <c:pt idx="22">
                  <c:v>1.8908787264845635</c:v>
                </c:pt>
                <c:pt idx="23">
                  <c:v>1.8906899595692386</c:v>
                </c:pt>
                <c:pt idx="24">
                  <c:v>1.8902269757588446</c:v>
                </c:pt>
                <c:pt idx="25">
                  <c:v>1.8900685389318888</c:v>
                </c:pt>
                <c:pt idx="26">
                  <c:v>1.8910080402185616</c:v>
                </c:pt>
                <c:pt idx="27">
                  <c:v>1.8887668734377823</c:v>
                </c:pt>
                <c:pt idx="28">
                  <c:v>1.8856994532936595</c:v>
                </c:pt>
                <c:pt idx="29">
                  <c:v>1.8781271947313509</c:v>
                </c:pt>
                <c:pt idx="30">
                  <c:v>0.91968833045660514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EC-44F2-A210-CBFF7C68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274384"/>
        <c:axId val="594274704"/>
      </c:lineChart>
      <c:catAx>
        <c:axId val="5942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704"/>
        <c:crosses val="autoZero"/>
        <c:auto val="1"/>
        <c:lblAlgn val="ctr"/>
        <c:lblOffset val="100"/>
        <c:noMultiLvlLbl val="0"/>
      </c:catAx>
      <c:valAx>
        <c:axId val="5942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'QB 1+4'!$M$18</c:f>
              <c:strCache>
                <c:ptCount val="1"/>
                <c:pt idx="0">
                  <c:v>Yt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'QB 1+4'!$H$19:$H$49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1+4'!$M$19:$M$49</c:f>
              <c:numCache>
                <c:formatCode>0.00000</c:formatCode>
                <c:ptCount val="31"/>
                <c:pt idx="0">
                  <c:v>0.16246169579389952</c:v>
                </c:pt>
                <c:pt idx="1">
                  <c:v>0.28192899545011024</c:v>
                </c:pt>
                <c:pt idx="2">
                  <c:v>0.2638049054101011</c:v>
                </c:pt>
                <c:pt idx="3">
                  <c:v>0.25792031580248997</c:v>
                </c:pt>
                <c:pt idx="4">
                  <c:v>0.25410202172024415</c:v>
                </c:pt>
                <c:pt idx="5">
                  <c:v>0.25209715848730141</c:v>
                </c:pt>
                <c:pt idx="6">
                  <c:v>0.25104449814522584</c:v>
                </c:pt>
                <c:pt idx="7">
                  <c:v>0.25045518536850908</c:v>
                </c:pt>
                <c:pt idx="8">
                  <c:v>0.25013094150143034</c:v>
                </c:pt>
                <c:pt idx="9">
                  <c:v>0.24997075650350467</c:v>
                </c:pt>
                <c:pt idx="10">
                  <c:v>0.2498993561728538</c:v>
                </c:pt>
                <c:pt idx="11">
                  <c:v>0.24986564461185135</c:v>
                </c:pt>
                <c:pt idx="12">
                  <c:v>0.24984385222116728</c:v>
                </c:pt>
                <c:pt idx="13">
                  <c:v>0.24982572905755823</c:v>
                </c:pt>
                <c:pt idx="14">
                  <c:v>0.24981273821839867</c:v>
                </c:pt>
                <c:pt idx="15">
                  <c:v>0.24981030105562102</c:v>
                </c:pt>
                <c:pt idx="16">
                  <c:v>0.24982025641399175</c:v>
                </c:pt>
                <c:pt idx="17">
                  <c:v>0.24983418308790317</c:v>
                </c:pt>
                <c:pt idx="18">
                  <c:v>0.24983709485467301</c:v>
                </c:pt>
                <c:pt idx="19">
                  <c:v>0.24982416396452042</c:v>
                </c:pt>
                <c:pt idx="20">
                  <c:v>0.24981151686884892</c:v>
                </c:pt>
                <c:pt idx="21">
                  <c:v>0.24982307984812099</c:v>
                </c:pt>
                <c:pt idx="22">
                  <c:v>0.24987533467089762</c:v>
                </c:pt>
                <c:pt idx="23">
                  <c:v>0.24994718047356618</c:v>
                </c:pt>
                <c:pt idx="24">
                  <c:v>0.24986027352658613</c:v>
                </c:pt>
                <c:pt idx="25">
                  <c:v>0.24956525756476033</c:v>
                </c:pt>
                <c:pt idx="26">
                  <c:v>0.25044455833786122</c:v>
                </c:pt>
                <c:pt idx="27">
                  <c:v>0.25063390936115459</c:v>
                </c:pt>
                <c:pt idx="28">
                  <c:v>0.25183404110267676</c:v>
                </c:pt>
                <c:pt idx="29">
                  <c:v>0.50994430581519035</c:v>
                </c:pt>
                <c:pt idx="30">
                  <c:v>0.24990109574839001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B-4A20-959A-7F3817763A48}"/>
            </c:ext>
          </c:extLst>
        </c:ser>
        <c:ser>
          <c:idx val="3"/>
          <c:order val="1"/>
          <c:tx>
            <c:strRef>
              <c:f>'QB 1+4'!$P$18</c:f>
              <c:strCache>
                <c:ptCount val="1"/>
                <c:pt idx="0">
                  <c:v>Yt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'QB 1+4'!$H$19:$H$49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'QB 1+4'!$P$19:$P$49</c:f>
              <c:numCache>
                <c:formatCode>0.00000</c:formatCode>
                <c:ptCount val="31"/>
                <c:pt idx="0">
                  <c:v>0.32492339158779904</c:v>
                </c:pt>
                <c:pt idx="1">
                  <c:v>0.61184277647621133</c:v>
                </c:pt>
                <c:pt idx="2">
                  <c:v>0.63697629833599845</c:v>
                </c:pt>
                <c:pt idx="3">
                  <c:v>0.65550920339158802</c:v>
                </c:pt>
                <c:pt idx="4">
                  <c:v>0.66310363991767718</c:v>
                </c:pt>
                <c:pt idx="5">
                  <c:v>0.66685519056773235</c:v>
                </c:pt>
                <c:pt idx="6">
                  <c:v>0.66873388196560268</c:v>
                </c:pt>
                <c:pt idx="7">
                  <c:v>0.66958040379078365</c:v>
                </c:pt>
                <c:pt idx="8">
                  <c:v>0.66996108771477703</c:v>
                </c:pt>
                <c:pt idx="9">
                  <c:v>0.67017667335047715</c:v>
                </c:pt>
                <c:pt idx="10">
                  <c:v>0.67032119134929435</c:v>
                </c:pt>
                <c:pt idx="11">
                  <c:v>0.67040768868322009</c:v>
                </c:pt>
                <c:pt idx="12">
                  <c:v>0.67044269482247987</c:v>
                </c:pt>
                <c:pt idx="13">
                  <c:v>0.67044325016548956</c:v>
                </c:pt>
                <c:pt idx="14">
                  <c:v>0.6704345858889702</c:v>
                </c:pt>
                <c:pt idx="15">
                  <c:v>0.6704431935513131</c:v>
                </c:pt>
                <c:pt idx="16">
                  <c:v>0.67048027983974146</c:v>
                </c:pt>
                <c:pt idx="17">
                  <c:v>0.67052549904219827</c:v>
                </c:pt>
                <c:pt idx="18">
                  <c:v>0.6705383260322979</c:v>
                </c:pt>
                <c:pt idx="19">
                  <c:v>0.67050514181363441</c:v>
                </c:pt>
                <c:pt idx="20">
                  <c:v>0.67047032846683152</c:v>
                </c:pt>
                <c:pt idx="21">
                  <c:v>0.67050082596847271</c:v>
                </c:pt>
                <c:pt idx="22">
                  <c:v>0.67064238502355356</c:v>
                </c:pt>
                <c:pt idx="23">
                  <c:v>0.67083605576832017</c:v>
                </c:pt>
                <c:pt idx="24">
                  <c:v>0.67059654212403663</c:v>
                </c:pt>
                <c:pt idx="25">
                  <c:v>0.6697851371744874</c:v>
                </c:pt>
                <c:pt idx="26">
                  <c:v>0.67212926952001195</c:v>
                </c:pt>
                <c:pt idx="27">
                  <c:v>0.67266279483503677</c:v>
                </c:pt>
                <c:pt idx="28">
                  <c:v>0.67581660050390513</c:v>
                </c:pt>
                <c:pt idx="29">
                  <c:v>1.3681829455305452</c:v>
                </c:pt>
                <c:pt idx="30">
                  <c:v>0.66978723482821045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B-4A20-959A-7F3817763A48}"/>
            </c:ext>
          </c:extLst>
        </c:ser>
        <c:ser>
          <c:idx val="4"/>
          <c:order val="2"/>
          <c:tx>
            <c:strRef>
              <c:f>'QB 1+4'!$S$18</c:f>
              <c:strCache>
                <c:ptCount val="1"/>
                <c:pt idx="0">
                  <c:v>Yt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'QB 1+4'!$S$19:$S$49</c:f>
              <c:numCache>
                <c:formatCode>0.00000000</c:formatCode>
                <c:ptCount val="31"/>
                <c:pt idx="0">
                  <c:v>0.48738508738169856</c:v>
                </c:pt>
                <c:pt idx="1">
                  <c:v>0.89377177192632162</c:v>
                </c:pt>
                <c:pt idx="2">
                  <c:v>0.9007812037460996</c:v>
                </c:pt>
                <c:pt idx="3">
                  <c:v>0.913429519194078</c:v>
                </c:pt>
                <c:pt idx="4">
                  <c:v>0.91720566163792139</c:v>
                </c:pt>
                <c:pt idx="5">
                  <c:v>0.91895234905503376</c:v>
                </c:pt>
                <c:pt idx="6">
                  <c:v>0.91977838011082858</c:v>
                </c:pt>
                <c:pt idx="7">
                  <c:v>0.92003558915929273</c:v>
                </c:pt>
                <c:pt idx="8">
                  <c:v>0.92009202921620736</c:v>
                </c:pt>
                <c:pt idx="9">
                  <c:v>0.92014742985398179</c:v>
                </c:pt>
                <c:pt idx="10">
                  <c:v>0.9202205475221481</c:v>
                </c:pt>
                <c:pt idx="11">
                  <c:v>0.92027333329507144</c:v>
                </c:pt>
                <c:pt idx="12">
                  <c:v>0.92028654704364721</c:v>
                </c:pt>
                <c:pt idx="13">
                  <c:v>0.92026897922304784</c:v>
                </c:pt>
                <c:pt idx="14">
                  <c:v>0.92024732410736887</c:v>
                </c:pt>
                <c:pt idx="15">
                  <c:v>0.92025349460693406</c:v>
                </c:pt>
                <c:pt idx="16">
                  <c:v>0.9203005362537332</c:v>
                </c:pt>
                <c:pt idx="17">
                  <c:v>0.92035968213010144</c:v>
                </c:pt>
                <c:pt idx="18">
                  <c:v>0.92037542088697089</c:v>
                </c:pt>
                <c:pt idx="19">
                  <c:v>0.92032930577815486</c:v>
                </c:pt>
                <c:pt idx="20">
                  <c:v>0.92028184533568047</c:v>
                </c:pt>
                <c:pt idx="21">
                  <c:v>0.92032390581659373</c:v>
                </c:pt>
                <c:pt idx="22">
                  <c:v>0.92051771969445118</c:v>
                </c:pt>
                <c:pt idx="23">
                  <c:v>0.9207832362418864</c:v>
                </c:pt>
                <c:pt idx="24">
                  <c:v>0.92045681565062276</c:v>
                </c:pt>
                <c:pt idx="25">
                  <c:v>0.91935039473924773</c:v>
                </c:pt>
                <c:pt idx="26">
                  <c:v>0.92257382785787323</c:v>
                </c:pt>
                <c:pt idx="27">
                  <c:v>0.92329670419619136</c:v>
                </c:pt>
                <c:pt idx="28">
                  <c:v>0.92765064160658195</c:v>
                </c:pt>
                <c:pt idx="29">
                  <c:v>1.8781272513457354</c:v>
                </c:pt>
                <c:pt idx="30">
                  <c:v>0.91968833057660049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B-4A20-959A-7F3817763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998520"/>
        <c:axId val="612998840"/>
      </c:lineChart>
      <c:catAx>
        <c:axId val="61299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840"/>
        <c:crosses val="autoZero"/>
        <c:auto val="1"/>
        <c:lblAlgn val="ctr"/>
        <c:lblOffset val="100"/>
        <c:noMultiLvlLbl val="0"/>
      </c:catAx>
      <c:valAx>
        <c:axId val="61299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 2+3'!$I$18</c:f>
              <c:strCache>
                <c:ptCount val="1"/>
                <c:pt idx="0">
                  <c:v>Xt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2+3'!$I$19:$I$49</c:f>
              <c:numCache>
                <c:formatCode>0.00000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6-4C74-9305-6A90C1995886}"/>
            </c:ext>
          </c:extLst>
        </c:ser>
        <c:ser>
          <c:idx val="1"/>
          <c:order val="1"/>
          <c:tx>
            <c:strRef>
              <c:f>'Q 2+3'!$J$18</c:f>
              <c:strCache>
                <c:ptCount val="1"/>
                <c:pt idx="0">
                  <c:v>Xt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2+3'!$J$19:$J$49</c:f>
              <c:numCache>
                <c:formatCode>0.00000</c:formatCode>
                <c:ptCount val="31"/>
                <c:pt idx="0">
                  <c:v>0.6</c:v>
                </c:pt>
                <c:pt idx="1">
                  <c:v>0.55268103369509136</c:v>
                </c:pt>
                <c:pt idx="2">
                  <c:v>0.56720026314994465</c:v>
                </c:pt>
                <c:pt idx="3">
                  <c:v>0.57782138820730244</c:v>
                </c:pt>
                <c:pt idx="4">
                  <c:v>0.5867986149717479</c:v>
                </c:pt>
                <c:pt idx="5">
                  <c:v>0.59366047999746852</c:v>
                </c:pt>
                <c:pt idx="6">
                  <c:v>0.59883574666785544</c:v>
                </c:pt>
                <c:pt idx="7">
                  <c:v>0.60299283675661042</c:v>
                </c:pt>
                <c:pt idx="8">
                  <c:v>0.60631416257087978</c:v>
                </c:pt>
                <c:pt idx="9">
                  <c:v>0.60883109765128263</c:v>
                </c:pt>
                <c:pt idx="10">
                  <c:v>0.61070408136844123</c:v>
                </c:pt>
                <c:pt idx="11">
                  <c:v>0.61217674488666196</c:v>
                </c:pt>
                <c:pt idx="12">
                  <c:v>0.61342464354962156</c:v>
                </c:pt>
                <c:pt idx="13">
                  <c:v>0.6144849883092337</c:v>
                </c:pt>
                <c:pt idx="14">
                  <c:v>0.61529948067195683</c:v>
                </c:pt>
                <c:pt idx="15">
                  <c:v>0.61581630055041781</c:v>
                </c:pt>
                <c:pt idx="16">
                  <c:v>0.6160738036418788</c:v>
                </c:pt>
                <c:pt idx="17">
                  <c:v>0.61620712882008577</c:v>
                </c:pt>
                <c:pt idx="18">
                  <c:v>0.61636609822830835</c:v>
                </c:pt>
                <c:pt idx="19">
                  <c:v>0.61658841636993555</c:v>
                </c:pt>
                <c:pt idx="20">
                  <c:v>0.61672426085249543</c:v>
                </c:pt>
                <c:pt idx="21">
                  <c:v>0.61652281674921061</c:v>
                </c:pt>
                <c:pt idx="22">
                  <c:v>0.61588931216372567</c:v>
                </c:pt>
                <c:pt idx="23">
                  <c:v>0.61509898284337505</c:v>
                </c:pt>
                <c:pt idx="24">
                  <c:v>0.61460556906290742</c:v>
                </c:pt>
                <c:pt idx="25">
                  <c:v>0.6142779831088756</c:v>
                </c:pt>
                <c:pt idx="26">
                  <c:v>0.61279982913539888</c:v>
                </c:pt>
                <c:pt idx="27">
                  <c:v>0.60999333248215359</c:v>
                </c:pt>
                <c:pt idx="28">
                  <c:v>0.60912044666490106</c:v>
                </c:pt>
                <c:pt idx="29">
                  <c:v>0.60106018804822714</c:v>
                </c:pt>
                <c:pt idx="30">
                  <c:v>0.14999953607855998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6-4C74-9305-6A90C1995886}"/>
            </c:ext>
          </c:extLst>
        </c:ser>
        <c:ser>
          <c:idx val="2"/>
          <c:order val="2"/>
          <c:tx>
            <c:strRef>
              <c:f>'Q 2+3'!$K$18</c:f>
              <c:strCache>
                <c:ptCount val="1"/>
                <c:pt idx="0">
                  <c:v>Xt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2+3'!$K$19:$K$49</c:f>
              <c:numCache>
                <c:formatCode>0.00000</c:formatCode>
                <c:ptCount val="31"/>
                <c:pt idx="0">
                  <c:v>1</c:v>
                </c:pt>
                <c:pt idx="1">
                  <c:v>0.87113505615848552</c:v>
                </c:pt>
                <c:pt idx="2">
                  <c:v>0.85573974178332812</c:v>
                </c:pt>
                <c:pt idx="3">
                  <c:v>0.84197176541457808</c:v>
                </c:pt>
                <c:pt idx="4">
                  <c:v>0.83178465965412496</c:v>
                </c:pt>
                <c:pt idx="5">
                  <c:v>0.82333058482526655</c:v>
                </c:pt>
                <c:pt idx="6">
                  <c:v>0.81625814984188971</c:v>
                </c:pt>
                <c:pt idx="7">
                  <c:v>0.81071185388591516</c:v>
                </c:pt>
                <c:pt idx="8">
                  <c:v>0.8063443164377373</c:v>
                </c:pt>
                <c:pt idx="9">
                  <c:v>0.80272644618427114</c:v>
                </c:pt>
                <c:pt idx="10">
                  <c:v>0.79968467078270766</c:v>
                </c:pt>
                <c:pt idx="11">
                  <c:v>0.79723325253791189</c:v>
                </c:pt>
                <c:pt idx="12">
                  <c:v>0.79537207530972687</c:v>
                </c:pt>
                <c:pt idx="13">
                  <c:v>0.7939783862243589</c:v>
                </c:pt>
                <c:pt idx="14">
                  <c:v>0.79283920379133921</c:v>
                </c:pt>
                <c:pt idx="15">
                  <c:v>0.79176640621400751</c:v>
                </c:pt>
                <c:pt idx="16">
                  <c:v>0.79070147500045895</c:v>
                </c:pt>
                <c:pt idx="17">
                  <c:v>0.78973170670960147</c:v>
                </c:pt>
                <c:pt idx="18">
                  <c:v>0.78899299915423382</c:v>
                </c:pt>
                <c:pt idx="19">
                  <c:v>0.78850484877044802</c:v>
                </c:pt>
                <c:pt idx="20">
                  <c:v>0.78805633673056197</c:v>
                </c:pt>
                <c:pt idx="21">
                  <c:v>0.78729234690049932</c:v>
                </c:pt>
                <c:pt idx="22">
                  <c:v>0.78603149282980245</c:v>
                </c:pt>
                <c:pt idx="23">
                  <c:v>0.78456241210910949</c:v>
                </c:pt>
                <c:pt idx="24">
                  <c:v>0.78344565868072624</c:v>
                </c:pt>
                <c:pt idx="25">
                  <c:v>0.78255528844537559</c:v>
                </c:pt>
                <c:pt idx="26">
                  <c:v>0.78023248787392396</c:v>
                </c:pt>
                <c:pt idx="27">
                  <c:v>0.77610269476632887</c:v>
                </c:pt>
                <c:pt idx="28">
                  <c:v>0.7741720412010934</c:v>
                </c:pt>
                <c:pt idx="29">
                  <c:v>0.76312705190980812</c:v>
                </c:pt>
                <c:pt idx="30">
                  <c:v>0.18877824689341738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6-4C74-9305-6A90C1995886}"/>
            </c:ext>
          </c:extLst>
        </c:ser>
        <c:ser>
          <c:idx val="3"/>
          <c:order val="3"/>
          <c:tx>
            <c:strRef>
              <c:f>'Q 2+3'!$L$18</c:f>
              <c:strCache>
                <c:ptCount val="1"/>
                <c:pt idx="0">
                  <c:v>Xt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2+3'!$L$19:$L$49</c:f>
              <c:numCache>
                <c:formatCode>0.00000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A6-4C74-9305-6A90C1995886}"/>
            </c:ext>
          </c:extLst>
        </c:ser>
        <c:ser>
          <c:idx val="4"/>
          <c:order val="4"/>
          <c:tx>
            <c:strRef>
              <c:f>'Q 2+3'!$R$18</c:f>
              <c:strCache>
                <c:ptCount val="1"/>
                <c:pt idx="0">
                  <c:v>Xt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2+3'!$R$19:$R$49</c:f>
              <c:numCache>
                <c:formatCode>0.00000</c:formatCode>
                <c:ptCount val="31"/>
                <c:pt idx="0">
                  <c:v>1.6</c:v>
                </c:pt>
                <c:pt idx="1">
                  <c:v>1.423816089853577</c:v>
                </c:pt>
                <c:pt idx="2">
                  <c:v>1.4229400049332728</c:v>
                </c:pt>
                <c:pt idx="3">
                  <c:v>1.4197931536218804</c:v>
                </c:pt>
                <c:pt idx="4">
                  <c:v>1.4185832746258729</c:v>
                </c:pt>
                <c:pt idx="5">
                  <c:v>1.4169910648227351</c:v>
                </c:pt>
                <c:pt idx="6">
                  <c:v>1.4150938965097453</c:v>
                </c:pt>
                <c:pt idx="7">
                  <c:v>1.4137046906425255</c:v>
                </c:pt>
                <c:pt idx="8">
                  <c:v>1.4126584790086172</c:v>
                </c:pt>
                <c:pt idx="9">
                  <c:v>1.4115575438355537</c:v>
                </c:pt>
                <c:pt idx="10">
                  <c:v>1.4103887521511489</c:v>
                </c:pt>
                <c:pt idx="11">
                  <c:v>1.4094099974245737</c:v>
                </c:pt>
                <c:pt idx="12">
                  <c:v>1.4087967188593484</c:v>
                </c:pt>
                <c:pt idx="13">
                  <c:v>1.4084633745335926</c:v>
                </c:pt>
                <c:pt idx="14">
                  <c:v>1.4081386844632959</c:v>
                </c:pt>
                <c:pt idx="15">
                  <c:v>1.4075827067644253</c:v>
                </c:pt>
                <c:pt idx="16">
                  <c:v>1.4067752786423378</c:v>
                </c:pt>
                <c:pt idx="17">
                  <c:v>1.4059388355296871</c:v>
                </c:pt>
                <c:pt idx="18">
                  <c:v>1.4053590973825423</c:v>
                </c:pt>
                <c:pt idx="19">
                  <c:v>1.4050932651403836</c:v>
                </c:pt>
                <c:pt idx="20">
                  <c:v>1.4047805975830574</c:v>
                </c:pt>
                <c:pt idx="21">
                  <c:v>1.40381516364971</c:v>
                </c:pt>
                <c:pt idx="22">
                  <c:v>1.4019208049935281</c:v>
                </c:pt>
                <c:pt idx="23">
                  <c:v>1.3996613949524845</c:v>
                </c:pt>
                <c:pt idx="24">
                  <c:v>1.3980512277436337</c:v>
                </c:pt>
                <c:pt idx="25">
                  <c:v>1.3968332715542511</c:v>
                </c:pt>
                <c:pt idx="26">
                  <c:v>1.3930323170093228</c:v>
                </c:pt>
                <c:pt idx="27">
                  <c:v>1.3860960272484824</c:v>
                </c:pt>
                <c:pt idx="28">
                  <c:v>1.3832924878659945</c:v>
                </c:pt>
                <c:pt idx="29">
                  <c:v>1.3641872399580353</c:v>
                </c:pt>
                <c:pt idx="30">
                  <c:v>0.33877778297197736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A6-4C74-9305-6A90C199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274384"/>
        <c:axId val="594274704"/>
      </c:lineChart>
      <c:catAx>
        <c:axId val="5942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704"/>
        <c:crosses val="autoZero"/>
        <c:auto val="1"/>
        <c:lblAlgn val="ctr"/>
        <c:lblOffset val="100"/>
        <c:noMultiLvlLbl val="0"/>
      </c:catAx>
      <c:valAx>
        <c:axId val="5942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 2+3'!$M$18</c:f>
              <c:strCache>
                <c:ptCount val="1"/>
                <c:pt idx="0">
                  <c:v>Yt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2+3'!$M$19:$M$49</c:f>
              <c:numCache>
                <c:formatCode>0.00000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6-437C-8466-37A0996DE9EB}"/>
            </c:ext>
          </c:extLst>
        </c:ser>
        <c:ser>
          <c:idx val="1"/>
          <c:order val="1"/>
          <c:tx>
            <c:strRef>
              <c:f>'Q 2+3'!$N$18</c:f>
              <c:strCache>
                <c:ptCount val="1"/>
                <c:pt idx="0">
                  <c:v>Yt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2+3'!$N$19:$N$49</c:f>
              <c:numCache>
                <c:formatCode>0.00000</c:formatCode>
                <c:ptCount val="31"/>
                <c:pt idx="0">
                  <c:v>0.19731896630490867</c:v>
                </c:pt>
                <c:pt idx="1">
                  <c:v>0.13454781864007795</c:v>
                </c:pt>
                <c:pt idx="2">
                  <c:v>0.13893061546871177</c:v>
                </c:pt>
                <c:pt idx="3">
                  <c:v>0.14081781872678317</c:v>
                </c:pt>
                <c:pt idx="4">
                  <c:v>0.14306551973816931</c:v>
                </c:pt>
                <c:pt idx="5">
                  <c:v>0.1448079876988371</c:v>
                </c:pt>
                <c:pt idx="6">
                  <c:v>0.14584234512548611</c:v>
                </c:pt>
                <c:pt idx="7">
                  <c:v>0.14667494207245912</c:v>
                </c:pt>
                <c:pt idx="8">
                  <c:v>0.14746645298252567</c:v>
                </c:pt>
                <c:pt idx="9">
                  <c:v>0.14809452116378877</c:v>
                </c:pt>
                <c:pt idx="10">
                  <c:v>0.1484795959159701</c:v>
                </c:pt>
                <c:pt idx="11">
                  <c:v>0.14869032087202586</c:v>
                </c:pt>
                <c:pt idx="12">
                  <c:v>0.14886456313437357</c:v>
                </c:pt>
                <c:pt idx="13">
                  <c:v>0.14909808476797751</c:v>
                </c:pt>
                <c:pt idx="14">
                  <c:v>0.14938564924285927</c:v>
                </c:pt>
                <c:pt idx="15">
                  <c:v>0.14963826550724688</c:v>
                </c:pt>
                <c:pt idx="16">
                  <c:v>0.14975902183699394</c:v>
                </c:pt>
                <c:pt idx="17">
                  <c:v>0.14973158433153125</c:v>
                </c:pt>
                <c:pt idx="18">
                  <c:v>0.14966607803703175</c:v>
                </c:pt>
                <c:pt idx="19">
                  <c:v>0.14974949903508081</c:v>
                </c:pt>
                <c:pt idx="20">
                  <c:v>0.15008490206117556</c:v>
                </c:pt>
                <c:pt idx="21">
                  <c:v>0.15051975313826491</c:v>
                </c:pt>
                <c:pt idx="22">
                  <c:v>0.15068513338658546</c:v>
                </c:pt>
                <c:pt idx="23">
                  <c:v>0.15039842241259074</c:v>
                </c:pt>
                <c:pt idx="24">
                  <c:v>0.15023870151751034</c:v>
                </c:pt>
                <c:pt idx="25">
                  <c:v>0.15139321197278605</c:v>
                </c:pt>
                <c:pt idx="26">
                  <c:v>0.15273823180912222</c:v>
                </c:pt>
                <c:pt idx="27">
                  <c:v>0.15083127469471133</c:v>
                </c:pt>
                <c:pt idx="28">
                  <c:v>0.15802559922193748</c:v>
                </c:pt>
                <c:pt idx="29">
                  <c:v>0.60106018363687652</c:v>
                </c:pt>
                <c:pt idx="30">
                  <c:v>0.1499995360899275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6-437C-8466-37A0996DE9EB}"/>
            </c:ext>
          </c:extLst>
        </c:ser>
        <c:ser>
          <c:idx val="2"/>
          <c:order val="2"/>
          <c:tx>
            <c:strRef>
              <c:f>'Q 2+3'!$O$18</c:f>
              <c:strCache>
                <c:ptCount val="1"/>
                <c:pt idx="0">
                  <c:v>Yt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2+3'!$O$19:$O$49</c:f>
              <c:numCache>
                <c:formatCode>0.00000</c:formatCode>
                <c:ptCount val="31"/>
                <c:pt idx="0">
                  <c:v>0.32886494384151443</c:v>
                </c:pt>
                <c:pt idx="1">
                  <c:v>0.21207407962490216</c:v>
                </c:pt>
                <c:pt idx="2">
                  <c:v>0.20960577194860186</c:v>
                </c:pt>
                <c:pt idx="3">
                  <c:v>0.20519252117521608</c:v>
                </c:pt>
                <c:pt idx="4">
                  <c:v>0.20279479468332257</c:v>
                </c:pt>
                <c:pt idx="5">
                  <c:v>0.20083001853174048</c:v>
                </c:pt>
                <c:pt idx="6">
                  <c:v>0.19879408245606955</c:v>
                </c:pt>
                <c:pt idx="7">
                  <c:v>0.19720153699631651</c:v>
                </c:pt>
                <c:pt idx="8">
                  <c:v>0.19611736549827274</c:v>
                </c:pt>
                <c:pt idx="9">
                  <c:v>0.19525840439454603</c:v>
                </c:pt>
                <c:pt idx="10">
                  <c:v>0.19442617202090942</c:v>
                </c:pt>
                <c:pt idx="11">
                  <c:v>0.19363830645291422</c:v>
                </c:pt>
                <c:pt idx="12">
                  <c:v>0.19301917157275839</c:v>
                </c:pt>
                <c:pt idx="13">
                  <c:v>0.19265020136447583</c:v>
                </c:pt>
                <c:pt idx="14">
                  <c:v>0.19248967848017046</c:v>
                </c:pt>
                <c:pt idx="15">
                  <c:v>0.19239268529734269</c:v>
                </c:pt>
                <c:pt idx="16">
                  <c:v>0.19220859377746083</c:v>
                </c:pt>
                <c:pt idx="17">
                  <c:v>0.1918961565227163</c:v>
                </c:pt>
                <c:pt idx="18">
                  <c:v>0.19158335950260069</c:v>
                </c:pt>
                <c:pt idx="19">
                  <c:v>0.19150247224116382</c:v>
                </c:pt>
                <c:pt idx="20">
                  <c:v>0.19177996655004886</c:v>
                </c:pt>
                <c:pt idx="21">
                  <c:v>0.19221194493327745</c:v>
                </c:pt>
                <c:pt idx="22">
                  <c:v>0.1923125763085643</c:v>
                </c:pt>
                <c:pt idx="23">
                  <c:v>0.19183408257313431</c:v>
                </c:pt>
                <c:pt idx="24">
                  <c:v>0.19151121368650573</c:v>
                </c:pt>
                <c:pt idx="25">
                  <c:v>0.19286636005483698</c:v>
                </c:pt>
                <c:pt idx="26">
                  <c:v>0.19447024123037815</c:v>
                </c:pt>
                <c:pt idx="27">
                  <c:v>0.19190465290705561</c:v>
                </c:pt>
                <c:pt idx="28">
                  <c:v>0.20084533589622927</c:v>
                </c:pt>
                <c:pt idx="29">
                  <c:v>0.76312704630900297</c:v>
                </c:pt>
                <c:pt idx="30">
                  <c:v>0.18877824690772368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6-437C-8466-37A0996DE9EB}"/>
            </c:ext>
          </c:extLst>
        </c:ser>
        <c:ser>
          <c:idx val="3"/>
          <c:order val="3"/>
          <c:tx>
            <c:strRef>
              <c:f>'Q 2+3'!$P$18</c:f>
              <c:strCache>
                <c:ptCount val="1"/>
                <c:pt idx="0">
                  <c:v>Yt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 2+3'!$H$19:$H$49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'Q 2+3'!$P$19:$P$49</c:f>
              <c:numCache>
                <c:formatCode>0.00000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96-437C-8466-37A0996DE9EB}"/>
            </c:ext>
          </c:extLst>
        </c:ser>
        <c:ser>
          <c:idx val="4"/>
          <c:order val="4"/>
          <c:tx>
            <c:strRef>
              <c:f>'Q 2+3'!$S$18</c:f>
              <c:strCache>
                <c:ptCount val="1"/>
                <c:pt idx="0">
                  <c:v>Yt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'Q 2+3'!$S$19:$S$49</c:f>
              <c:numCache>
                <c:formatCode>0.00000000</c:formatCode>
                <c:ptCount val="31"/>
                <c:pt idx="0">
                  <c:v>0.52618391014642307</c:v>
                </c:pt>
                <c:pt idx="1">
                  <c:v>0.34662189826498013</c:v>
                </c:pt>
                <c:pt idx="2">
                  <c:v>0.34853638741731363</c:v>
                </c:pt>
                <c:pt idx="3">
                  <c:v>0.34601033990199925</c:v>
                </c:pt>
                <c:pt idx="4">
                  <c:v>0.3458603144214919</c:v>
                </c:pt>
                <c:pt idx="5">
                  <c:v>0.34563800623057761</c:v>
                </c:pt>
                <c:pt idx="6">
                  <c:v>0.34463642758155566</c:v>
                </c:pt>
                <c:pt idx="7">
                  <c:v>0.34387647906877561</c:v>
                </c:pt>
                <c:pt idx="8">
                  <c:v>0.34358381848079844</c:v>
                </c:pt>
                <c:pt idx="9">
                  <c:v>0.3433529255583348</c:v>
                </c:pt>
                <c:pt idx="10">
                  <c:v>0.34290576793687955</c:v>
                </c:pt>
                <c:pt idx="11">
                  <c:v>0.34232862732494007</c:v>
                </c:pt>
                <c:pt idx="12">
                  <c:v>0.34188373470713196</c:v>
                </c:pt>
                <c:pt idx="13">
                  <c:v>0.34174828613245334</c:v>
                </c:pt>
                <c:pt idx="14">
                  <c:v>0.34187532772302975</c:v>
                </c:pt>
                <c:pt idx="15">
                  <c:v>0.34203095080458956</c:v>
                </c:pt>
                <c:pt idx="16">
                  <c:v>0.34196761561445477</c:v>
                </c:pt>
                <c:pt idx="17">
                  <c:v>0.34162774085424752</c:v>
                </c:pt>
                <c:pt idx="18">
                  <c:v>0.34124943753963244</c:v>
                </c:pt>
                <c:pt idx="19">
                  <c:v>0.34125197127624463</c:v>
                </c:pt>
                <c:pt idx="20">
                  <c:v>0.34186486861122445</c:v>
                </c:pt>
                <c:pt idx="21">
                  <c:v>0.34273169807154236</c:v>
                </c:pt>
                <c:pt idx="22">
                  <c:v>0.34299770969514976</c:v>
                </c:pt>
                <c:pt idx="23">
                  <c:v>0.34223250498572505</c:v>
                </c:pt>
                <c:pt idx="24">
                  <c:v>0.3417499152040161</c:v>
                </c:pt>
                <c:pt idx="25">
                  <c:v>0.34425957202762303</c:v>
                </c:pt>
                <c:pt idx="26">
                  <c:v>0.34720847303950036</c:v>
                </c:pt>
                <c:pt idx="27">
                  <c:v>0.34273592760176697</c:v>
                </c:pt>
                <c:pt idx="28">
                  <c:v>0.35887093511816676</c:v>
                </c:pt>
                <c:pt idx="29">
                  <c:v>1.3641872299458795</c:v>
                </c:pt>
                <c:pt idx="30">
                  <c:v>0.33877778299765116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96-437C-8466-37A0996DE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998520"/>
        <c:axId val="612998840"/>
      </c:lineChart>
      <c:catAx>
        <c:axId val="61299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840"/>
        <c:crosses val="autoZero"/>
        <c:auto val="1"/>
        <c:lblAlgn val="ctr"/>
        <c:lblOffset val="100"/>
        <c:noMultiLvlLbl val="0"/>
      </c:catAx>
      <c:valAx>
        <c:axId val="61299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BDC511-4DA6-4C7F-8506-9AEE369DF858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</xdr:txBody>
    </xdr:sp>
    <xdr:clientData/>
  </xdr:twoCellAnchor>
  <xdr:twoCellAnchor>
    <xdr:from>
      <xdr:col>55</xdr:col>
      <xdr:colOff>302559</xdr:colOff>
      <xdr:row>20</xdr:row>
      <xdr:rowOff>66596</xdr:rowOff>
    </xdr:from>
    <xdr:to>
      <xdr:col>61</xdr:col>
      <xdr:colOff>413016</xdr:colOff>
      <xdr:row>41</xdr:row>
      <xdr:rowOff>67236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674B5-B2D0-44FC-B860-B716ED87C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56029</xdr:colOff>
      <xdr:row>42</xdr:row>
      <xdr:rowOff>107575</xdr:rowOff>
    </xdr:from>
    <xdr:to>
      <xdr:col>68</xdr:col>
      <xdr:colOff>123264</xdr:colOff>
      <xdr:row>70</xdr:row>
      <xdr:rowOff>112056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2D584F-C1F8-4EE5-B386-F7931A543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6DC701-1B53-4303-B24D-B4A7B5BE5CC8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 group 1 and 4 because they have similar r</a:t>
          </a:r>
        </a:p>
      </xdr:txBody>
    </xdr:sp>
    <xdr:clientData/>
  </xdr:twoCellAnchor>
  <xdr:twoCellAnchor>
    <xdr:from>
      <xdr:col>22</xdr:col>
      <xdr:colOff>315685</xdr:colOff>
      <xdr:row>19</xdr:row>
      <xdr:rowOff>21771</xdr:rowOff>
    </xdr:from>
    <xdr:to>
      <xdr:col>35</xdr:col>
      <xdr:colOff>54428</xdr:colOff>
      <xdr:row>47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04A803-1501-4C3F-80CF-2364341C3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302558</xdr:colOff>
      <xdr:row>47</xdr:row>
      <xdr:rowOff>174811</xdr:rowOff>
    </xdr:from>
    <xdr:to>
      <xdr:col>34</xdr:col>
      <xdr:colOff>369793</xdr:colOff>
      <xdr:row>75</xdr:row>
      <xdr:rowOff>179293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ECB4F1-D71E-40BE-9147-B44809F9A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AD547A-482F-47FC-8F14-6387701AE76F}"/>
            </a:ext>
          </a:extLst>
        </xdr:cNvPr>
        <xdr:cNvSpPr txBox="1"/>
      </xdr:nvSpPr>
      <xdr:spPr>
        <a:xfrm>
          <a:off x="32657" y="288149"/>
          <a:ext cx="3322320" cy="1910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 group 2 and 3 because they have similar r</a:t>
          </a:r>
        </a:p>
      </xdr:txBody>
    </xdr:sp>
    <xdr:clientData/>
  </xdr:twoCellAnchor>
  <xdr:twoCellAnchor>
    <xdr:from>
      <xdr:col>22</xdr:col>
      <xdr:colOff>315685</xdr:colOff>
      <xdr:row>19</xdr:row>
      <xdr:rowOff>21771</xdr:rowOff>
    </xdr:from>
    <xdr:to>
      <xdr:col>35</xdr:col>
      <xdr:colOff>54428</xdr:colOff>
      <xdr:row>47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D695D-983C-4D3C-845A-B92A7D3DD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302558</xdr:colOff>
      <xdr:row>47</xdr:row>
      <xdr:rowOff>174811</xdr:rowOff>
    </xdr:from>
    <xdr:to>
      <xdr:col>34</xdr:col>
      <xdr:colOff>369793</xdr:colOff>
      <xdr:row>75</xdr:row>
      <xdr:rowOff>179293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0E2D44-6C00-48FD-B543-6ED054DA1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43808-8641-4AAA-A8CC-08BBF0A8334E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E726D8-0AF5-4A5E-BCD0-D9954E3869CD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77A8C7-6869-44FA-8F61-43BB65E8CF8F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1</xdr:row>
      <xdr:rowOff>103092</xdr:rowOff>
    </xdr:from>
    <xdr:to>
      <xdr:col>5</xdr:col>
      <xdr:colOff>306977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19927A-C1F5-4AF9-83C1-E022D4407254}"/>
            </a:ext>
          </a:extLst>
        </xdr:cNvPr>
        <xdr:cNvSpPr txBox="1"/>
      </xdr:nvSpPr>
      <xdr:spPr>
        <a:xfrm>
          <a:off x="32657" y="285972"/>
          <a:ext cx="3322320" cy="1893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 1</a:t>
          </a:r>
        </a:p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Equal price across the species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Global quota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Freedom to get more effort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alpha in this cases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Different X0, r and K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COSTS AND PRICES ARE FIXED</a:t>
          </a:r>
          <a:b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relantionships between species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3FDC-6C6C-41A1-8C96-638BA1FE8EF0}">
  <dimension ref="A1:K27"/>
  <sheetViews>
    <sheetView workbookViewId="0">
      <selection activeCell="J17" sqref="J17"/>
    </sheetView>
  </sheetViews>
  <sheetFormatPr defaultRowHeight="14.4" x14ac:dyDescent="0.3"/>
  <cols>
    <col min="1" max="1" width="12.109375" style="1" customWidth="1"/>
    <col min="2" max="8" width="9.5546875" style="1" customWidth="1"/>
    <col min="9" max="9" width="8.88671875" style="1"/>
    <col min="10" max="10" width="17.88671875" style="1" customWidth="1"/>
    <col min="11" max="11" width="36.33203125" style="1" customWidth="1"/>
    <col min="12" max="16384" width="8.88671875" style="1"/>
  </cols>
  <sheetData>
    <row r="1" spans="1:11" x14ac:dyDescent="0.3">
      <c r="A1" s="2" t="s">
        <v>73</v>
      </c>
    </row>
    <row r="2" spans="1:11" x14ac:dyDescent="0.3">
      <c r="A2" s="2"/>
    </row>
    <row r="4" spans="1:11" x14ac:dyDescent="0.3">
      <c r="A4" s="2" t="s">
        <v>1</v>
      </c>
      <c r="J4" s="2" t="s">
        <v>68</v>
      </c>
    </row>
    <row r="5" spans="1:11" x14ac:dyDescent="0.3">
      <c r="A5" s="5" t="s">
        <v>2</v>
      </c>
      <c r="B5" s="6" t="s">
        <v>20</v>
      </c>
      <c r="C5" s="6" t="s">
        <v>21</v>
      </c>
      <c r="D5" s="6" t="s">
        <v>22</v>
      </c>
      <c r="E5" s="6" t="s">
        <v>23</v>
      </c>
      <c r="J5" s="3" t="s">
        <v>48</v>
      </c>
      <c r="K5" s="3" t="s">
        <v>69</v>
      </c>
    </row>
    <row r="6" spans="1:11" x14ac:dyDescent="0.3">
      <c r="A6" s="3" t="s">
        <v>4</v>
      </c>
      <c r="B6" s="3">
        <v>1</v>
      </c>
      <c r="C6" s="3">
        <v>0.5</v>
      </c>
      <c r="D6" s="3">
        <v>0.4</v>
      </c>
      <c r="E6" s="3">
        <v>0.9</v>
      </c>
      <c r="J6" s="3" t="s">
        <v>50</v>
      </c>
      <c r="K6" s="3" t="s">
        <v>70</v>
      </c>
    </row>
    <row r="7" spans="1:11" x14ac:dyDescent="0.3">
      <c r="A7" s="3" t="s">
        <v>5</v>
      </c>
      <c r="B7" s="3">
        <v>1</v>
      </c>
      <c r="C7" s="3">
        <v>1.2</v>
      </c>
      <c r="D7" s="3">
        <v>2</v>
      </c>
      <c r="E7" s="3">
        <v>3</v>
      </c>
      <c r="J7" s="3" t="s">
        <v>63</v>
      </c>
      <c r="K7" s="3" t="s">
        <v>71</v>
      </c>
    </row>
    <row r="8" spans="1:11" ht="15.6" x14ac:dyDescent="0.35">
      <c r="A8" s="11" t="s">
        <v>6</v>
      </c>
      <c r="B8" s="3">
        <v>0.5</v>
      </c>
      <c r="C8" s="3">
        <v>0.6</v>
      </c>
      <c r="D8" s="3">
        <v>1</v>
      </c>
      <c r="E8" s="3">
        <v>1</v>
      </c>
      <c r="J8" s="3" t="s">
        <v>65</v>
      </c>
      <c r="K8" s="3" t="s">
        <v>72</v>
      </c>
    </row>
    <row r="9" spans="1:11" x14ac:dyDescent="0.3">
      <c r="A9" s="11" t="s">
        <v>35</v>
      </c>
      <c r="B9" s="16">
        <v>0.3</v>
      </c>
      <c r="C9" s="16">
        <v>0.3</v>
      </c>
      <c r="D9" s="16">
        <v>0.3</v>
      </c>
      <c r="E9" s="16">
        <v>0.3</v>
      </c>
      <c r="F9" s="1" t="s">
        <v>62</v>
      </c>
    </row>
    <row r="10" spans="1:11" x14ac:dyDescent="0.3">
      <c r="A10" s="11" t="s">
        <v>7</v>
      </c>
      <c r="B10" s="16">
        <v>200</v>
      </c>
      <c r="C10" s="16">
        <v>200</v>
      </c>
      <c r="D10" s="16">
        <v>200</v>
      </c>
      <c r="E10" s="16">
        <v>200</v>
      </c>
      <c r="F10" s="1" t="s">
        <v>62</v>
      </c>
    </row>
    <row r="11" spans="1:11" x14ac:dyDescent="0.3">
      <c r="A11" s="11" t="s">
        <v>8</v>
      </c>
      <c r="B11" s="16">
        <v>1</v>
      </c>
      <c r="C11" s="16">
        <v>1</v>
      </c>
      <c r="D11" s="16">
        <v>1</v>
      </c>
      <c r="E11" s="16">
        <v>1</v>
      </c>
      <c r="F11" s="1" t="s">
        <v>62</v>
      </c>
    </row>
    <row r="12" spans="1:11" x14ac:dyDescent="0.3">
      <c r="A12" s="11" t="s">
        <v>9</v>
      </c>
      <c r="B12" s="16">
        <v>0.05</v>
      </c>
      <c r="C12" s="16">
        <v>0.05</v>
      </c>
      <c r="D12" s="16">
        <v>0.05</v>
      </c>
      <c r="E12" s="16">
        <v>0.05</v>
      </c>
      <c r="F12" s="1" t="s">
        <v>62</v>
      </c>
    </row>
    <row r="13" spans="1:11" x14ac:dyDescent="0.3">
      <c r="A13" s="11" t="s">
        <v>10</v>
      </c>
      <c r="B13" s="3">
        <f>1/(1+B12)</f>
        <v>0.95238095238095233</v>
      </c>
      <c r="C13" s="3">
        <v>0.95238095238095233</v>
      </c>
      <c r="D13" s="3">
        <v>0.95238095238095233</v>
      </c>
      <c r="E13" s="3">
        <v>0.95238095238095233</v>
      </c>
      <c r="F13" s="1" t="s">
        <v>62</v>
      </c>
    </row>
    <row r="15" spans="1:11" x14ac:dyDescent="0.3">
      <c r="A15" s="2" t="s">
        <v>66</v>
      </c>
    </row>
    <row r="16" spans="1:11" x14ac:dyDescent="0.3">
      <c r="B16" s="3"/>
      <c r="C16" s="6" t="s">
        <v>20</v>
      </c>
      <c r="D16" s="6" t="s">
        <v>21</v>
      </c>
      <c r="E16" s="6" t="s">
        <v>22</v>
      </c>
      <c r="F16" s="6" t="s">
        <v>23</v>
      </c>
      <c r="G16" s="6" t="s">
        <v>49</v>
      </c>
    </row>
    <row r="17" spans="1:8" x14ac:dyDescent="0.3">
      <c r="A17" s="5" t="s">
        <v>48</v>
      </c>
      <c r="B17" s="6" t="s">
        <v>36</v>
      </c>
      <c r="C17" s="9">
        <f>+'QB ALL'!O5</f>
        <v>0.7</v>
      </c>
      <c r="D17" s="9">
        <f>+'QB ALL'!P5</f>
        <v>0.48</v>
      </c>
      <c r="E17" s="9">
        <f>+'QB ALL'!Q5</f>
        <v>0.50000000000000011</v>
      </c>
      <c r="F17" s="9">
        <f>+'QB ALL'!R5</f>
        <v>2.0000000000000004</v>
      </c>
      <c r="G17" s="9">
        <f>+SUM(C17:F17)</f>
        <v>3.6800000000000006</v>
      </c>
    </row>
    <row r="18" spans="1:8" x14ac:dyDescent="0.3">
      <c r="A18" s="5" t="s">
        <v>50</v>
      </c>
      <c r="B18" s="6" t="s">
        <v>54</v>
      </c>
      <c r="C18" s="9">
        <f>+'QB ALL'!O12</f>
        <v>0.995</v>
      </c>
      <c r="D18" s="9">
        <f>+'QB ALL'!P12</f>
        <v>1.1879975634030595</v>
      </c>
      <c r="E18" s="9">
        <f>+'QB ALL'!Q12</f>
        <v>1.9748752363995787</v>
      </c>
      <c r="F18" s="9">
        <f>+'QB ALL'!R12</f>
        <v>2.9944341180973266</v>
      </c>
      <c r="G18" s="9">
        <f t="shared" ref="G18" si="0">+SUM(C18:F18)</f>
        <v>7.1523069178999652</v>
      </c>
    </row>
    <row r="19" spans="1:8" x14ac:dyDescent="0.3">
      <c r="A19" s="5" t="s">
        <v>63</v>
      </c>
      <c r="B19" s="6" t="s">
        <v>54</v>
      </c>
      <c r="C19" s="9">
        <f>+'QB 1+4'!O12</f>
        <v>0.51326766192635276</v>
      </c>
      <c r="D19" s="9">
        <f>+'Q 2+3'!P12</f>
        <v>0.61672426085249543</v>
      </c>
      <c r="E19" s="9">
        <f>+'Q 2+3'!Q12</f>
        <v>0.78805633673056197</v>
      </c>
      <c r="F19" s="9">
        <f>+'QB 1+4'!R12</f>
        <v>1.377561539982294</v>
      </c>
      <c r="G19" s="9">
        <f t="shared" ref="G19" si="1">+SUM(C19:F19)</f>
        <v>3.2956097994917042</v>
      </c>
    </row>
    <row r="20" spans="1:8" x14ac:dyDescent="0.3">
      <c r="A20" s="5" t="s">
        <v>65</v>
      </c>
      <c r="B20" s="6" t="s">
        <v>54</v>
      </c>
      <c r="C20" s="9">
        <f>+'QB 1'!O12</f>
        <v>0.47499727061504526</v>
      </c>
      <c r="D20" s="9">
        <f>'QB 2'!P12</f>
        <v>0.54003165078343596</v>
      </c>
      <c r="E20" s="9">
        <f>+'QB 3'!Q12</f>
        <v>0.87517451684086356</v>
      </c>
      <c r="F20" s="9">
        <f>+'QB 4'!R12</f>
        <v>1.4166823535999478</v>
      </c>
      <c r="G20" s="9">
        <f>+SUM(C20:F20)</f>
        <v>3.3068857918392922</v>
      </c>
    </row>
    <row r="22" spans="1:8" x14ac:dyDescent="0.3">
      <c r="A22" s="2" t="s">
        <v>67</v>
      </c>
    </row>
    <row r="23" spans="1:8" x14ac:dyDescent="0.3">
      <c r="B23" s="3"/>
      <c r="C23" s="6" t="s">
        <v>20</v>
      </c>
      <c r="D23" s="6" t="s">
        <v>21</v>
      </c>
      <c r="E23" s="6" t="s">
        <v>22</v>
      </c>
      <c r="F23" s="6" t="s">
        <v>23</v>
      </c>
      <c r="G23" s="6" t="s">
        <v>49</v>
      </c>
      <c r="H23" s="6" t="s">
        <v>58</v>
      </c>
    </row>
    <row r="24" spans="1:8" x14ac:dyDescent="0.3">
      <c r="A24" s="5" t="s">
        <v>48</v>
      </c>
      <c r="B24" s="6" t="s">
        <v>39</v>
      </c>
      <c r="C24" s="9">
        <f>+'QB ALL'!O6</f>
        <v>0.21</v>
      </c>
      <c r="D24" s="9">
        <f>+'QB ALL'!P6</f>
        <v>0.14399999999999999</v>
      </c>
      <c r="E24" s="9">
        <f>+'QB ALL'!Q6</f>
        <v>0.15000000000000002</v>
      </c>
      <c r="F24" s="9">
        <f>+'QB ALL'!R6</f>
        <v>0.60000000000000009</v>
      </c>
      <c r="G24" s="9">
        <f>+SUM(C24:F24)</f>
        <v>1.1040000000000001</v>
      </c>
      <c r="H24" s="23"/>
    </row>
    <row r="25" spans="1:8" x14ac:dyDescent="0.3">
      <c r="A25" s="5" t="s">
        <v>50</v>
      </c>
      <c r="B25" s="6" t="s">
        <v>55</v>
      </c>
      <c r="C25" s="9">
        <f>+'QB ALL'!O14</f>
        <v>5.000000000000001E-3</v>
      </c>
      <c r="D25" s="9">
        <f>+'QB ALL'!P14</f>
        <v>5.000000000000001E-3</v>
      </c>
      <c r="E25" s="9">
        <f>+'QB ALL'!Q14</f>
        <v>5.000000000000001E-3</v>
      </c>
      <c r="F25" s="9">
        <f>+'QB ALL'!R14</f>
        <v>5.000000000000001E-3</v>
      </c>
      <c r="G25" s="9">
        <f>+SUM(C25:F25)</f>
        <v>2.0000000000000004E-2</v>
      </c>
      <c r="H25" s="23">
        <f>+'QB ALL'!Y17</f>
        <v>1.7306889253457491</v>
      </c>
    </row>
    <row r="26" spans="1:8" x14ac:dyDescent="0.3">
      <c r="A26" s="5" t="s">
        <v>63</v>
      </c>
      <c r="B26" s="6" t="s">
        <v>55</v>
      </c>
      <c r="C26" s="9">
        <f>+'QB 1+4'!O14</f>
        <v>0.24981151686884892</v>
      </c>
      <c r="D26" s="9">
        <f>+'Q 2+3'!P14</f>
        <v>0.15008490206117556</v>
      </c>
      <c r="E26" s="9">
        <f>+'Q 2+3'!Q14</f>
        <v>0.19177996655004886</v>
      </c>
      <c r="F26" s="9">
        <f>+'QB 1+4'!R14</f>
        <v>0.67047032846683152</v>
      </c>
      <c r="G26" s="9">
        <f>+SUM(C26:F26)</f>
        <v>1.2621467139469047</v>
      </c>
      <c r="H26" s="23">
        <f>+'QB 1+4'!V17+'Q 2+3'!V17</f>
        <v>4155.17168349854</v>
      </c>
    </row>
    <row r="27" spans="1:8" x14ac:dyDescent="0.3">
      <c r="A27" s="5" t="s">
        <v>65</v>
      </c>
      <c r="B27" s="6" t="s">
        <v>55</v>
      </c>
      <c r="C27" s="9">
        <f>+'QB 1'!O14</f>
        <v>0.24936584961253819</v>
      </c>
      <c r="D27" s="9">
        <f>+'QB 2'!P14</f>
        <v>0.14845846316547714</v>
      </c>
      <c r="E27" s="9">
        <f>'QB 3'!Q14</f>
        <v>0.19711624115589088</v>
      </c>
      <c r="F27" s="9">
        <f>'QB 4'!R14</f>
        <v>0.67289407747472274</v>
      </c>
      <c r="G27" s="9">
        <f>+SUM(C27:F27)</f>
        <v>1.2678346314086291</v>
      </c>
      <c r="H27" s="23">
        <f>'QB 1'!V17+'QB 2'!V17+'QB 3'!V17+'QB 4'!V17</f>
        <v>4174.1937147365234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321F-3DED-49E8-9EC1-FAEE9B5B4A4E}">
  <dimension ref="A1:AX57"/>
  <sheetViews>
    <sheetView tabSelected="1" topLeftCell="O8" zoomScale="55" zoomScaleNormal="55" workbookViewId="0">
      <selection activeCell="AX16" sqref="AX16"/>
    </sheetView>
  </sheetViews>
  <sheetFormatPr defaultRowHeight="14.4" x14ac:dyDescent="0.3"/>
  <cols>
    <col min="1" max="7" width="8.88671875" style="1"/>
    <col min="8" max="8" width="10.88671875" style="1" customWidth="1"/>
    <col min="9" max="17" width="12.109375" style="1" customWidth="1"/>
    <col min="18" max="18" width="9.21875" style="1" customWidth="1"/>
    <col min="19" max="23" width="14.33203125" style="1" customWidth="1"/>
    <col min="24" max="24" width="12.21875" style="1" customWidth="1"/>
    <col min="25" max="25" width="15.109375" style="1" customWidth="1"/>
    <col min="26" max="16384" width="8.88671875" style="1"/>
  </cols>
  <sheetData>
    <row r="1" spans="1:50" x14ac:dyDescent="0.3">
      <c r="A1" s="2"/>
      <c r="H1" s="2" t="s">
        <v>0</v>
      </c>
      <c r="I1" s="1" t="s">
        <v>61</v>
      </c>
    </row>
    <row r="3" spans="1:50" x14ac:dyDescent="0.3">
      <c r="H3" s="2" t="s">
        <v>1</v>
      </c>
      <c r="N3" s="1" t="s">
        <v>37</v>
      </c>
    </row>
    <row r="4" spans="1:5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 t="s">
        <v>47</v>
      </c>
      <c r="U4" s="21"/>
      <c r="V4" s="21"/>
      <c r="W4" s="21"/>
    </row>
    <row r="5" spans="1:5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5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5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5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5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5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5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 t="s">
        <v>20</v>
      </c>
      <c r="P11" s="6" t="s">
        <v>21</v>
      </c>
      <c r="Q11" s="6" t="s">
        <v>22</v>
      </c>
      <c r="R11" s="6" t="s">
        <v>23</v>
      </c>
      <c r="S11" s="10"/>
    </row>
    <row r="12" spans="1:5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>
        <f>+I39</f>
        <v>0.995</v>
      </c>
      <c r="P12" s="9">
        <f t="shared" ref="P12:R12" si="3">+J39</f>
        <v>1.1879975634030595</v>
      </c>
      <c r="Q12" s="9">
        <f t="shared" si="3"/>
        <v>1.9748752363995787</v>
      </c>
      <c r="R12" s="9">
        <f t="shared" si="3"/>
        <v>2.9944341180973266</v>
      </c>
    </row>
    <row r="13" spans="1:50" x14ac:dyDescent="0.3">
      <c r="N13" s="3" t="s">
        <v>41</v>
      </c>
      <c r="O13" s="9">
        <f>+O5-O12</f>
        <v>-0.29500000000000004</v>
      </c>
      <c r="P13" s="9">
        <f t="shared" ref="P13:R13" si="4">+P5-P12</f>
        <v>-0.70799756340305953</v>
      </c>
      <c r="Q13" s="9">
        <f t="shared" si="4"/>
        <v>-1.4748752363995785</v>
      </c>
      <c r="R13" s="9">
        <f t="shared" si="4"/>
        <v>-0.99443411809732618</v>
      </c>
      <c r="S13" s="20" t="s">
        <v>43</v>
      </c>
    </row>
    <row r="14" spans="1:50" x14ac:dyDescent="0.3">
      <c r="A14" s="2" t="s">
        <v>14</v>
      </c>
      <c r="N14" s="6" t="s">
        <v>52</v>
      </c>
      <c r="O14" s="9">
        <f>+Q39</f>
        <v>5.000000000000001E-3</v>
      </c>
      <c r="P14" s="9">
        <f>+R39</f>
        <v>5.000000000000001E-3</v>
      </c>
      <c r="Q14" s="9">
        <f>+S39</f>
        <v>5.000000000000001E-3</v>
      </c>
      <c r="R14" s="9">
        <f>+T39</f>
        <v>5.000000000000001E-3</v>
      </c>
    </row>
    <row r="15" spans="1:50" x14ac:dyDescent="0.3">
      <c r="A15" s="13"/>
      <c r="B15" s="3" t="s">
        <v>15</v>
      </c>
      <c r="N15" s="19"/>
      <c r="O15" s="19"/>
      <c r="P15" s="19"/>
      <c r="Q15" s="19"/>
      <c r="AS15" s="1" t="s">
        <v>125</v>
      </c>
    </row>
    <row r="16" spans="1:50" x14ac:dyDescent="0.3">
      <c r="A16" s="14"/>
      <c r="B16" s="3" t="s">
        <v>16</v>
      </c>
      <c r="N16" s="5" t="s">
        <v>40</v>
      </c>
      <c r="O16" s="9">
        <f>+SUM(O14:R14)</f>
        <v>2.0000000000000004E-2</v>
      </c>
      <c r="P16" s="6" t="s">
        <v>53</v>
      </c>
      <c r="Q16" s="22">
        <f>($I$9-$I$10)*O16</f>
        <v>3.9800000000000009</v>
      </c>
      <c r="R16" s="5" t="s">
        <v>57</v>
      </c>
      <c r="S16" s="22">
        <f>($I$9-$I$10)*O16*($I$12^20)</f>
        <v>1.500020141834542</v>
      </c>
      <c r="T16" s="20" t="s">
        <v>56</v>
      </c>
      <c r="U16" s="20"/>
      <c r="V16" s="20"/>
      <c r="W16" s="20"/>
      <c r="AW16" s="1" t="s">
        <v>126</v>
      </c>
      <c r="AX16" s="10">
        <f>+SUM(AX19:AX49)</f>
        <v>1.7306889253457491</v>
      </c>
    </row>
    <row r="17" spans="1:50" x14ac:dyDescent="0.3">
      <c r="H17" s="2" t="s">
        <v>25</v>
      </c>
      <c r="M17" s="1" t="s">
        <v>108</v>
      </c>
      <c r="Q17" s="1" t="s">
        <v>109</v>
      </c>
      <c r="X17" s="11" t="s">
        <v>24</v>
      </c>
      <c r="Y17" s="15">
        <f>SUM(AX19:AX49)</f>
        <v>1.7306889253457491</v>
      </c>
      <c r="AB17" s="1" t="s">
        <v>110</v>
      </c>
      <c r="AF17" s="1" t="s">
        <v>111</v>
      </c>
    </row>
    <row r="18" spans="1:50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 t="s">
        <v>82</v>
      </c>
      <c r="R18" s="12" t="s">
        <v>83</v>
      </c>
      <c r="S18" s="12" t="s">
        <v>84</v>
      </c>
      <c r="T18" s="12" t="s">
        <v>85</v>
      </c>
      <c r="U18" s="12"/>
      <c r="V18" s="12" t="s">
        <v>44</v>
      </c>
      <c r="W18" s="12" t="s">
        <v>11</v>
      </c>
      <c r="X18" s="12" t="s">
        <v>74</v>
      </c>
      <c r="Y18" s="12" t="s">
        <v>75</v>
      </c>
      <c r="Z18" s="12" t="s">
        <v>76</v>
      </c>
      <c r="AA18" s="12" t="s">
        <v>77</v>
      </c>
      <c r="AB18" s="32" t="s">
        <v>112</v>
      </c>
      <c r="AC18" s="32" t="s">
        <v>113</v>
      </c>
      <c r="AD18" s="32" t="s">
        <v>114</v>
      </c>
      <c r="AE18" s="32" t="s">
        <v>115</v>
      </c>
      <c r="AF18" s="3" t="s">
        <v>104</v>
      </c>
      <c r="AG18" s="3" t="s">
        <v>105</v>
      </c>
      <c r="AH18" s="3" t="s">
        <v>106</v>
      </c>
      <c r="AI18" s="3" t="s">
        <v>107</v>
      </c>
      <c r="AJ18" s="3" t="s">
        <v>117</v>
      </c>
      <c r="AK18" s="3" t="s">
        <v>118</v>
      </c>
      <c r="AL18" s="3" t="s">
        <v>119</v>
      </c>
      <c r="AM18" s="3" t="s">
        <v>120</v>
      </c>
      <c r="AN18" s="3"/>
      <c r="AO18" s="3" t="s">
        <v>86</v>
      </c>
      <c r="AP18" s="3" t="s">
        <v>87</v>
      </c>
      <c r="AQ18" s="3" t="s">
        <v>88</v>
      </c>
      <c r="AR18" s="3" t="s">
        <v>89</v>
      </c>
      <c r="AS18" s="12" t="s">
        <v>121</v>
      </c>
      <c r="AT18" s="12" t="s">
        <v>122</v>
      </c>
      <c r="AU18" s="12" t="s">
        <v>123</v>
      </c>
      <c r="AV18" s="12" t="s">
        <v>124</v>
      </c>
      <c r="AX18" s="12" t="s">
        <v>12</v>
      </c>
    </row>
    <row r="19" spans="1:50" x14ac:dyDescent="0.3">
      <c r="A19" s="3" t="s">
        <v>18</v>
      </c>
      <c r="H19" s="4">
        <v>0</v>
      </c>
      <c r="I19" s="8">
        <f>$I$7</f>
        <v>0.5</v>
      </c>
      <c r="J19" s="8">
        <f>$J$7</f>
        <v>0.6</v>
      </c>
      <c r="K19" s="8">
        <f>$K$7</f>
        <v>1</v>
      </c>
      <c r="L19" s="8">
        <f>$L$7</f>
        <v>1</v>
      </c>
      <c r="M19" s="8">
        <f>+Q19*I19</f>
        <v>2.5000000000000005E-3</v>
      </c>
      <c r="N19" s="8">
        <f t="shared" ref="N19:P19" si="5">+R19*J19</f>
        <v>3.0000000000000005E-3</v>
      </c>
      <c r="O19" s="8">
        <f t="shared" si="5"/>
        <v>5.000000000000001E-3</v>
      </c>
      <c r="P19" s="8">
        <f t="shared" si="5"/>
        <v>5.000000000000001E-3</v>
      </c>
      <c r="Q19" s="8">
        <f t="array" ref="Q19:T19">MMULT($B$25:$E$28,TRANSPOSE(X19:AA19))</f>
        <v>5.000000000000001E-3</v>
      </c>
      <c r="R19" s="8">
        <v>5.000000000000001E-3</v>
      </c>
      <c r="S19" s="8">
        <v>5.000000000000001E-3</v>
      </c>
      <c r="T19" s="8">
        <v>5.000000000000001E-3</v>
      </c>
      <c r="U19" s="8"/>
      <c r="V19" s="8">
        <f t="shared" ref="V19:V49" si="6">+SUM(I19:L19)</f>
        <v>3.1</v>
      </c>
      <c r="W19" s="17">
        <f>SUM(Q19:T19)</f>
        <v>2.0000000000000004E-2</v>
      </c>
      <c r="X19" s="8">
        <v>0.1</v>
      </c>
      <c r="Y19" s="8">
        <v>0.1</v>
      </c>
      <c r="Z19" s="8">
        <v>0.1</v>
      </c>
      <c r="AA19" s="8">
        <v>0.1</v>
      </c>
      <c r="AB19" s="32">
        <f>+B$38*(SUM(B54:B57))</f>
        <v>6.75</v>
      </c>
      <c r="AC19" s="32">
        <f t="shared" ref="AC19:AE19" si="7">+C$38*(SUM(C54:C57))</f>
        <v>5.625</v>
      </c>
      <c r="AD19" s="32">
        <f t="shared" si="7"/>
        <v>4.5</v>
      </c>
      <c r="AE19" s="32">
        <f t="shared" si="7"/>
        <v>3.375</v>
      </c>
      <c r="AF19" s="3">
        <f t="array" ref="AF19:AI19">MMULT($B$31:$E$34,TRANSPOSE(M19:P19))</f>
        <v>3.8750000000000008E-3</v>
      </c>
      <c r="AG19" s="3">
        <v>3.8750000000000008E-3</v>
      </c>
      <c r="AH19" s="3">
        <v>3.8750000000000008E-3</v>
      </c>
      <c r="AI19" s="3">
        <v>3.8750000000000008E-3</v>
      </c>
      <c r="AJ19" s="3">
        <f>+AF19*AB19</f>
        <v>2.6156250000000006E-2</v>
      </c>
      <c r="AK19" s="3">
        <f t="shared" ref="AK19:AM19" si="8">+AG19*AC19</f>
        <v>2.1796875000000004E-2</v>
      </c>
      <c r="AL19" s="3">
        <f t="shared" si="8"/>
        <v>1.7437500000000005E-2</v>
      </c>
      <c r="AM19" s="3">
        <f t="shared" si="8"/>
        <v>1.3078125000000003E-2</v>
      </c>
      <c r="AN19" s="3"/>
      <c r="AO19" s="3">
        <f>+X19*B$41</f>
        <v>2.0000000000000004E-2</v>
      </c>
      <c r="AP19" s="3">
        <f>+Y19*C$41</f>
        <v>1.0000000000000002E-2</v>
      </c>
      <c r="AQ19" s="3">
        <f>+Z19*D$41</f>
        <v>1.0000000000000002E-2</v>
      </c>
      <c r="AR19" s="3">
        <f>+AA19*E$41</f>
        <v>2.0000000000000004E-2</v>
      </c>
      <c r="AS19" s="3">
        <f>+AJ19-AO19</f>
        <v>6.156250000000002E-3</v>
      </c>
      <c r="AT19" s="3">
        <f t="shared" ref="AT19:AV19" si="9">+AK19-AP19</f>
        <v>1.1796875000000002E-2</v>
      </c>
      <c r="AU19" s="3">
        <f t="shared" si="9"/>
        <v>7.4375000000000031E-3</v>
      </c>
      <c r="AV19" s="3">
        <f>+AM19-AR19</f>
        <v>-6.9218750000000009E-3</v>
      </c>
      <c r="AW19" s="7">
        <f>+SUM(AS19:AV19)</f>
        <v>1.8468750000000006E-2</v>
      </c>
      <c r="AX19" s="9">
        <f>($I$12^H19)*AW19</f>
        <v>1.8468750000000006E-2</v>
      </c>
    </row>
    <row r="20" spans="1:50" x14ac:dyDescent="0.3">
      <c r="A20" s="3" t="s">
        <v>19</v>
      </c>
      <c r="H20" s="4">
        <f>H19+1</f>
        <v>1</v>
      </c>
      <c r="I20" s="8">
        <f>+I19+I$5*I19*(1-I19/I$6)-M19</f>
        <v>0.74750000000000005</v>
      </c>
      <c r="J20" s="8">
        <f>+J19+J$5*J19*(1-J19/J$6)-N19</f>
        <v>0.747</v>
      </c>
      <c r="K20" s="8">
        <f>+K19+K$5*K19*(1-K19/K$6)-O19</f>
        <v>1.1950000000000001</v>
      </c>
      <c r="L20" s="8">
        <f>+L19+L$5*L19*(1-L19/L$6)-T19</f>
        <v>1.5950000000000002</v>
      </c>
      <c r="M20" s="8">
        <f>+Q20*I20</f>
        <v>3.7375000000000008E-3</v>
      </c>
      <c r="N20" s="8">
        <f t="shared" ref="N20" si="10">+R20*J20</f>
        <v>3.7350000000000009E-3</v>
      </c>
      <c r="O20" s="8">
        <f t="shared" ref="O20" si="11">+S20*K20</f>
        <v>5.9750000000000011E-3</v>
      </c>
      <c r="P20" s="8">
        <f t="shared" ref="P20" si="12">+T20*L20</f>
        <v>7.9750000000000029E-3</v>
      </c>
      <c r="Q20" s="8">
        <f t="array" ref="Q20:T20">MMULT($B$25:$E$28,TRANSPOSE(X20:AA20))</f>
        <v>5.000000000000001E-3</v>
      </c>
      <c r="R20" s="8">
        <v>5.000000000000001E-3</v>
      </c>
      <c r="S20" s="8">
        <v>5.000000000000001E-3</v>
      </c>
      <c r="T20" s="8">
        <v>5.000000000000001E-3</v>
      </c>
      <c r="U20" s="8"/>
      <c r="V20" s="8">
        <f t="shared" si="6"/>
        <v>4.2844999999999995</v>
      </c>
      <c r="W20" s="17">
        <f t="shared" ref="W20:W49" si="13">SUM(Q20:T20)</f>
        <v>2.0000000000000004E-2</v>
      </c>
      <c r="X20" s="8">
        <v>0.1</v>
      </c>
      <c r="Y20" s="8">
        <v>0.1</v>
      </c>
      <c r="Z20" s="8">
        <v>0.1</v>
      </c>
      <c r="AA20" s="8">
        <v>0.1</v>
      </c>
      <c r="AB20" s="32">
        <f>+AB19</f>
        <v>6.75</v>
      </c>
      <c r="AC20" s="32">
        <f t="shared" ref="AC20:AE20" si="14">+AC19</f>
        <v>5.625</v>
      </c>
      <c r="AD20" s="32">
        <f t="shared" si="14"/>
        <v>4.5</v>
      </c>
      <c r="AE20" s="32">
        <f t="shared" si="14"/>
        <v>3.375</v>
      </c>
      <c r="AF20" s="3">
        <f t="array" ref="AF20:AI20">MMULT($B$31:$E$34,TRANSPOSE(M20:P20))</f>
        <v>5.355625000000001E-3</v>
      </c>
      <c r="AG20" s="3">
        <v>5.355625000000001E-3</v>
      </c>
      <c r="AH20" s="3">
        <v>5.355625000000001E-3</v>
      </c>
      <c r="AI20" s="3">
        <v>5.355625000000001E-3</v>
      </c>
      <c r="AJ20" s="3">
        <f t="shared" ref="AJ20:AJ49" si="15">+AF20*AB20</f>
        <v>3.6150468750000005E-2</v>
      </c>
      <c r="AK20" s="3">
        <f t="shared" ref="AK20:AK49" si="16">+AG20*AC20</f>
        <v>3.0125390625000005E-2</v>
      </c>
      <c r="AL20" s="3">
        <f t="shared" ref="AL20:AL49" si="17">+AH20*AD20</f>
        <v>2.4100312500000005E-2</v>
      </c>
      <c r="AM20" s="3">
        <f t="shared" ref="AM20:AM49" si="18">+AI20*AE20</f>
        <v>1.8075234375000002E-2</v>
      </c>
      <c r="AN20" s="3"/>
      <c r="AO20" s="3">
        <f>+X20*B$41</f>
        <v>2.0000000000000004E-2</v>
      </c>
      <c r="AP20" s="3">
        <f>+Y20*C$41</f>
        <v>1.0000000000000002E-2</v>
      </c>
      <c r="AQ20" s="3">
        <f>+Z20*D$41</f>
        <v>1.0000000000000002E-2</v>
      </c>
      <c r="AR20" s="3">
        <f>+AA20*E$41</f>
        <v>2.0000000000000004E-2</v>
      </c>
      <c r="AS20" s="3">
        <f t="shared" ref="AS20:AS49" si="19">+AJ20-AO20</f>
        <v>1.6150468750000001E-2</v>
      </c>
      <c r="AT20" s="3">
        <f t="shared" ref="AT20:AT49" si="20">+AK20-AP20</f>
        <v>2.0125390625000003E-2</v>
      </c>
      <c r="AU20" s="3">
        <f t="shared" ref="AU20:AU49" si="21">+AL20-AQ20</f>
        <v>1.4100312500000003E-2</v>
      </c>
      <c r="AV20" s="3">
        <f t="shared" ref="AV20:AV49" si="22">+AM20-AR20</f>
        <v>-1.9247656250000016E-3</v>
      </c>
      <c r="AW20" s="7">
        <f>+SUM(AS20:AV20)</f>
        <v>4.8451406250000009E-2</v>
      </c>
      <c r="AX20" s="9">
        <f>($I$12^H20)*AW20</f>
        <v>4.6144196428571434E-2</v>
      </c>
    </row>
    <row r="21" spans="1:50" x14ac:dyDescent="0.3">
      <c r="A21" s="3" t="s">
        <v>45</v>
      </c>
      <c r="H21" s="4">
        <f>H20+1</f>
        <v>2</v>
      </c>
      <c r="I21" s="8">
        <f t="shared" ref="I21:I49" si="23">+I20+I$5*I20*(1-I20/I$6)-M20</f>
        <v>0.93250625000000009</v>
      </c>
      <c r="J21" s="8">
        <f t="shared" ref="J21:J49" si="24">+J20+J$5*J20*(1-J20/J$6)-N20</f>
        <v>0.88426125</v>
      </c>
      <c r="K21" s="8">
        <f t="shared" ref="K21:K49" si="25">+K20+K$5*K20*(1-K20/K$6)-O20</f>
        <v>1.3814200000000001</v>
      </c>
      <c r="L21" s="8">
        <f t="shared" ref="L21:L49" si="26">+L20+L$5*L20*(1-L20/L$6)-T20</f>
        <v>2.2622925</v>
      </c>
      <c r="M21" s="8">
        <f t="shared" ref="M21:M49" si="27">+Q21*I21</f>
        <v>4.6625312500000017E-3</v>
      </c>
      <c r="N21" s="8">
        <f t="shared" ref="N21:N49" si="28">+R21*J21</f>
        <v>4.4213062500000006E-3</v>
      </c>
      <c r="O21" s="8">
        <f t="shared" ref="O21:O49" si="29">+S21*K21</f>
        <v>6.907100000000002E-3</v>
      </c>
      <c r="P21" s="8">
        <f t="shared" ref="P21:P49" si="30">+T21*L21</f>
        <v>1.1311462500000003E-2</v>
      </c>
      <c r="Q21" s="8">
        <f t="array" ref="Q21:T21">MMULT($B$25:$E$28,TRANSPOSE(X21:AA21))</f>
        <v>5.000000000000001E-3</v>
      </c>
      <c r="R21" s="8">
        <v>5.000000000000001E-3</v>
      </c>
      <c r="S21" s="8">
        <v>5.000000000000001E-3</v>
      </c>
      <c r="T21" s="8">
        <v>5.000000000000001E-3</v>
      </c>
      <c r="U21" s="8"/>
      <c r="V21" s="8">
        <f t="shared" si="6"/>
        <v>5.4604800000000004</v>
      </c>
      <c r="W21" s="17">
        <f t="shared" si="13"/>
        <v>2.0000000000000004E-2</v>
      </c>
      <c r="X21" s="8">
        <v>0.1</v>
      </c>
      <c r="Y21" s="8">
        <v>0.1</v>
      </c>
      <c r="Z21" s="8">
        <v>0.1</v>
      </c>
      <c r="AA21" s="8">
        <v>0.1</v>
      </c>
      <c r="AB21" s="32">
        <f t="shared" ref="AB21:AB48" si="31">+AB20</f>
        <v>6.75</v>
      </c>
      <c r="AC21" s="32">
        <f t="shared" ref="AC21:AC48" si="32">+AC20</f>
        <v>5.625</v>
      </c>
      <c r="AD21" s="32">
        <f t="shared" ref="AD21:AD48" si="33">+AD20</f>
        <v>4.5</v>
      </c>
      <c r="AE21" s="32">
        <f t="shared" ref="AE21:AE48" si="34">+AE20</f>
        <v>3.375</v>
      </c>
      <c r="AF21" s="3">
        <f t="array" ref="AF21:AI21">MMULT($B$31:$E$34,TRANSPOSE(M21:P21))</f>
        <v>6.8256000000000011E-3</v>
      </c>
      <c r="AG21" s="3">
        <v>6.8256000000000011E-3</v>
      </c>
      <c r="AH21" s="3">
        <v>6.8256000000000011E-3</v>
      </c>
      <c r="AI21" s="3">
        <v>6.8256000000000011E-3</v>
      </c>
      <c r="AJ21" s="3">
        <f t="shared" si="15"/>
        <v>4.6072800000000011E-2</v>
      </c>
      <c r="AK21" s="3">
        <f t="shared" si="16"/>
        <v>3.8394000000000005E-2</v>
      </c>
      <c r="AL21" s="3">
        <f t="shared" si="17"/>
        <v>3.0715200000000005E-2</v>
      </c>
      <c r="AM21" s="3">
        <f t="shared" si="18"/>
        <v>2.3036400000000005E-2</v>
      </c>
      <c r="AN21" s="3"/>
      <c r="AO21" s="3">
        <f t="shared" ref="AO21:AO49" si="35">+X21*B$41</f>
        <v>2.0000000000000004E-2</v>
      </c>
      <c r="AP21" s="3">
        <f t="shared" ref="AP21:AP49" si="36">+Y21*C$41</f>
        <v>1.0000000000000002E-2</v>
      </c>
      <c r="AQ21" s="3">
        <f t="shared" ref="AQ21:AQ49" si="37">+Z21*D$41</f>
        <v>1.0000000000000002E-2</v>
      </c>
      <c r="AR21" s="3">
        <f t="shared" ref="AR21:AR49" si="38">+AA21*E$41</f>
        <v>2.0000000000000004E-2</v>
      </c>
      <c r="AS21" s="3">
        <f t="shared" si="19"/>
        <v>2.6072800000000007E-2</v>
      </c>
      <c r="AT21" s="3">
        <f t="shared" si="20"/>
        <v>2.8394000000000003E-2</v>
      </c>
      <c r="AU21" s="3">
        <f t="shared" si="21"/>
        <v>2.0715200000000003E-2</v>
      </c>
      <c r="AV21" s="3">
        <f t="shared" si="22"/>
        <v>3.0364000000000016E-3</v>
      </c>
      <c r="AW21" s="7">
        <f>+SUM(AS21:AV21)</f>
        <v>7.8218400000000021E-2</v>
      </c>
      <c r="AX21" s="9">
        <f>($I$12^H21)*AW21</f>
        <v>7.0946394557823145E-2</v>
      </c>
    </row>
    <row r="22" spans="1:50" x14ac:dyDescent="0.3">
      <c r="H22" s="4">
        <f t="shared" ref="H22:H49" si="39">H21+1</f>
        <v>3</v>
      </c>
      <c r="I22" s="8">
        <f t="shared" si="23"/>
        <v>0.99078206246093747</v>
      </c>
      <c r="J22" s="8">
        <f t="shared" si="24"/>
        <v>0.99617141947851562</v>
      </c>
      <c r="K22" s="8">
        <f t="shared" si="25"/>
        <v>1.5454166567200001</v>
      </c>
      <c r="L22" s="8">
        <f t="shared" si="26"/>
        <v>2.7579655433331252</v>
      </c>
      <c r="M22" s="8">
        <f t="shared" si="27"/>
        <v>4.9539103123046879E-3</v>
      </c>
      <c r="N22" s="8">
        <f t="shared" si="28"/>
        <v>4.9808570973925792E-3</v>
      </c>
      <c r="O22" s="8">
        <f t="shared" si="29"/>
        <v>7.727083283600002E-3</v>
      </c>
      <c r="P22" s="8">
        <f t="shared" si="30"/>
        <v>1.3789827716665629E-2</v>
      </c>
      <c r="Q22" s="8">
        <f t="array" ref="Q22:T22">MMULT($B$25:$E$28,TRANSPOSE(X22:AA22))</f>
        <v>5.000000000000001E-3</v>
      </c>
      <c r="R22" s="8">
        <v>5.000000000000001E-3</v>
      </c>
      <c r="S22" s="8">
        <v>5.000000000000001E-3</v>
      </c>
      <c r="T22" s="8">
        <v>5.000000000000001E-3</v>
      </c>
      <c r="U22" s="8"/>
      <c r="V22" s="8">
        <f t="shared" si="6"/>
        <v>6.2903356819925786</v>
      </c>
      <c r="W22" s="17">
        <f t="shared" si="13"/>
        <v>2.0000000000000004E-2</v>
      </c>
      <c r="X22" s="8">
        <v>0.1</v>
      </c>
      <c r="Y22" s="8">
        <v>0.1</v>
      </c>
      <c r="Z22" s="8">
        <v>0.1</v>
      </c>
      <c r="AA22" s="8">
        <v>0.1</v>
      </c>
      <c r="AB22" s="32">
        <f t="shared" si="31"/>
        <v>6.75</v>
      </c>
      <c r="AC22" s="32">
        <f t="shared" si="32"/>
        <v>5.625</v>
      </c>
      <c r="AD22" s="32">
        <f t="shared" si="33"/>
        <v>4.5</v>
      </c>
      <c r="AE22" s="32">
        <f t="shared" si="34"/>
        <v>3.375</v>
      </c>
      <c r="AF22" s="3">
        <f t="array" ref="AF22:AI22">MMULT($B$31:$E$34,TRANSPOSE(M22:P22))</f>
        <v>7.8629196024907234E-3</v>
      </c>
      <c r="AG22" s="3">
        <v>7.8629196024907234E-3</v>
      </c>
      <c r="AH22" s="3">
        <v>7.8629196024907234E-3</v>
      </c>
      <c r="AI22" s="3">
        <v>7.8629196024907234E-3</v>
      </c>
      <c r="AJ22" s="3">
        <f t="shared" si="15"/>
        <v>5.3074707316812381E-2</v>
      </c>
      <c r="AK22" s="3">
        <f t="shared" si="16"/>
        <v>4.4228922764010317E-2</v>
      </c>
      <c r="AL22" s="3">
        <f t="shared" si="17"/>
        <v>3.5383138211208254E-2</v>
      </c>
      <c r="AM22" s="3">
        <f t="shared" si="18"/>
        <v>2.653735365840619E-2</v>
      </c>
      <c r="AN22" s="3"/>
      <c r="AO22" s="3">
        <f t="shared" si="35"/>
        <v>2.0000000000000004E-2</v>
      </c>
      <c r="AP22" s="3">
        <f t="shared" si="36"/>
        <v>1.0000000000000002E-2</v>
      </c>
      <c r="AQ22" s="3">
        <f t="shared" si="37"/>
        <v>1.0000000000000002E-2</v>
      </c>
      <c r="AR22" s="3">
        <f t="shared" si="38"/>
        <v>2.0000000000000004E-2</v>
      </c>
      <c r="AS22" s="3">
        <f t="shared" si="19"/>
        <v>3.3074707316812377E-2</v>
      </c>
      <c r="AT22" s="3">
        <f t="shared" si="20"/>
        <v>3.4228922764010315E-2</v>
      </c>
      <c r="AU22" s="3">
        <f t="shared" si="21"/>
        <v>2.5383138211208252E-2</v>
      </c>
      <c r="AV22" s="3">
        <f t="shared" si="22"/>
        <v>6.5373536584061864E-3</v>
      </c>
      <c r="AW22" s="7">
        <f>+SUM(AS22:AV22)</f>
        <v>9.9224121950437116E-2</v>
      </c>
      <c r="AX22" s="9">
        <f>($I$12^H22)*AW22</f>
        <v>8.571352722205991E-2</v>
      </c>
    </row>
    <row r="23" spans="1:50" x14ac:dyDescent="0.3">
      <c r="H23" s="4">
        <f t="shared" si="39"/>
        <v>4</v>
      </c>
      <c r="I23" s="8">
        <f t="shared" si="23"/>
        <v>0.99496111931522124</v>
      </c>
      <c r="J23" s="8">
        <f t="shared" si="24"/>
        <v>1.0757939817096138</v>
      </c>
      <c r="K23" s="8">
        <f t="shared" si="25"/>
        <v>1.6781937075508755</v>
      </c>
      <c r="L23" s="8">
        <f t="shared" si="26"/>
        <v>2.9532223508691038</v>
      </c>
      <c r="M23" s="8">
        <f t="shared" si="27"/>
        <v>4.9748055965761068E-3</v>
      </c>
      <c r="N23" s="8">
        <f t="shared" si="28"/>
        <v>5.37896990854807E-3</v>
      </c>
      <c r="O23" s="8">
        <f t="shared" si="29"/>
        <v>8.3909685377543796E-3</v>
      </c>
      <c r="P23" s="8">
        <f t="shared" si="30"/>
        <v>1.4766111754345522E-2</v>
      </c>
      <c r="Q23" s="8">
        <f t="array" ref="Q23:T23">MMULT($B$25:$E$28,TRANSPOSE(X23:AA23))</f>
        <v>5.000000000000001E-3</v>
      </c>
      <c r="R23" s="8">
        <v>5.000000000000001E-3</v>
      </c>
      <c r="S23" s="8">
        <v>5.000000000000001E-3</v>
      </c>
      <c r="T23" s="8">
        <v>5.000000000000001E-3</v>
      </c>
      <c r="U23" s="8"/>
      <c r="V23" s="8">
        <f t="shared" si="6"/>
        <v>6.7021711594448146</v>
      </c>
      <c r="W23" s="17">
        <f t="shared" si="13"/>
        <v>2.0000000000000004E-2</v>
      </c>
      <c r="X23" s="8">
        <v>0.1</v>
      </c>
      <c r="Y23" s="8">
        <v>0.1</v>
      </c>
      <c r="Z23" s="8">
        <v>0.1</v>
      </c>
      <c r="AA23" s="8">
        <v>0.1</v>
      </c>
      <c r="AB23" s="32">
        <f t="shared" si="31"/>
        <v>6.75</v>
      </c>
      <c r="AC23" s="32">
        <f t="shared" si="32"/>
        <v>5.625</v>
      </c>
      <c r="AD23" s="32">
        <f t="shared" si="33"/>
        <v>4.5</v>
      </c>
      <c r="AE23" s="32">
        <f t="shared" si="34"/>
        <v>3.375</v>
      </c>
      <c r="AF23" s="3">
        <f t="array" ref="AF23:AI23">MMULT($B$31:$E$34,TRANSPOSE(M23:P23))</f>
        <v>8.3777139493060194E-3</v>
      </c>
      <c r="AG23" s="3">
        <v>8.3777139493060194E-3</v>
      </c>
      <c r="AH23" s="3">
        <v>8.3777139493060194E-3</v>
      </c>
      <c r="AI23" s="3">
        <v>8.3777139493060194E-3</v>
      </c>
      <c r="AJ23" s="3">
        <f t="shared" si="15"/>
        <v>5.654956915781563E-2</v>
      </c>
      <c r="AK23" s="3">
        <f t="shared" si="16"/>
        <v>4.7124640964846358E-2</v>
      </c>
      <c r="AL23" s="3">
        <f t="shared" si="17"/>
        <v>3.7699712771877086E-2</v>
      </c>
      <c r="AM23" s="3">
        <f t="shared" si="18"/>
        <v>2.8274784578907815E-2</v>
      </c>
      <c r="AN23" s="3"/>
      <c r="AO23" s="3">
        <f t="shared" si="35"/>
        <v>2.0000000000000004E-2</v>
      </c>
      <c r="AP23" s="3">
        <f t="shared" si="36"/>
        <v>1.0000000000000002E-2</v>
      </c>
      <c r="AQ23" s="3">
        <f t="shared" si="37"/>
        <v>1.0000000000000002E-2</v>
      </c>
      <c r="AR23" s="3">
        <f t="shared" si="38"/>
        <v>2.0000000000000004E-2</v>
      </c>
      <c r="AS23" s="3">
        <f t="shared" si="19"/>
        <v>3.6549569157815626E-2</v>
      </c>
      <c r="AT23" s="3">
        <f t="shared" si="20"/>
        <v>3.7124640964846356E-2</v>
      </c>
      <c r="AU23" s="3">
        <f t="shared" si="21"/>
        <v>2.7699712771877084E-2</v>
      </c>
      <c r="AV23" s="3">
        <f t="shared" si="22"/>
        <v>8.2747845789078109E-3</v>
      </c>
      <c r="AW23" s="7">
        <f>+SUM(AS23:AV23)</f>
        <v>0.10964870747344688</v>
      </c>
      <c r="AX23" s="9">
        <f>($I$12^H23)*AW23</f>
        <v>9.0208262996135852E-2</v>
      </c>
    </row>
    <row r="24" spans="1:50" x14ac:dyDescent="0.3">
      <c r="A24" s="25"/>
      <c r="B24" s="26" t="s">
        <v>78</v>
      </c>
      <c r="C24" s="26" t="s">
        <v>79</v>
      </c>
      <c r="D24" s="26" t="s">
        <v>80</v>
      </c>
      <c r="E24" s="26" t="s">
        <v>81</v>
      </c>
      <c r="H24" s="4">
        <f t="shared" si="39"/>
        <v>5</v>
      </c>
      <c r="I24" s="8">
        <f t="shared" si="23"/>
        <v>0.99499980408486843</v>
      </c>
      <c r="J24" s="8">
        <f t="shared" si="24"/>
        <v>1.1260900480381122</v>
      </c>
      <c r="K24" s="8">
        <f t="shared" si="25"/>
        <v>1.7778133980208006</v>
      </c>
      <c r="L24" s="8">
        <f t="shared" si="26"/>
        <v>2.9896657905494468</v>
      </c>
      <c r="M24" s="8">
        <f t="shared" si="27"/>
        <v>4.9749990204243436E-3</v>
      </c>
      <c r="N24" s="8">
        <f t="shared" si="28"/>
        <v>5.6304502401905623E-3</v>
      </c>
      <c r="O24" s="8">
        <f t="shared" si="29"/>
        <v>8.889066990104005E-3</v>
      </c>
      <c r="P24" s="8">
        <f t="shared" si="30"/>
        <v>1.4948328952747237E-2</v>
      </c>
      <c r="Q24" s="8">
        <f t="array" ref="Q24:T24">MMULT($B$25:$E$28,TRANSPOSE(X24:AA24))</f>
        <v>5.000000000000001E-3</v>
      </c>
      <c r="R24" s="8">
        <v>5.000000000000001E-3</v>
      </c>
      <c r="S24" s="8">
        <v>5.000000000000001E-3</v>
      </c>
      <c r="T24" s="8">
        <v>5.000000000000001E-3</v>
      </c>
      <c r="U24" s="8"/>
      <c r="V24" s="8">
        <f t="shared" si="6"/>
        <v>6.8885690406932278</v>
      </c>
      <c r="W24" s="17">
        <f t="shared" si="13"/>
        <v>2.0000000000000004E-2</v>
      </c>
      <c r="X24" s="8">
        <v>0.1</v>
      </c>
      <c r="Y24" s="8">
        <v>0.1</v>
      </c>
      <c r="Z24" s="8">
        <v>0.1</v>
      </c>
      <c r="AA24" s="8">
        <v>0.1</v>
      </c>
      <c r="AB24" s="32">
        <f t="shared" si="31"/>
        <v>6.75</v>
      </c>
      <c r="AC24" s="32">
        <f t="shared" si="32"/>
        <v>5.625</v>
      </c>
      <c r="AD24" s="32">
        <f t="shared" si="33"/>
        <v>4.5</v>
      </c>
      <c r="AE24" s="32">
        <f t="shared" si="34"/>
        <v>3.375</v>
      </c>
      <c r="AF24" s="3">
        <f t="array" ref="AF24:AI24">MMULT($B$31:$E$34,TRANSPOSE(M24:P24))</f>
        <v>8.6107113008665366E-3</v>
      </c>
      <c r="AG24" s="3">
        <v>8.6107113008665366E-3</v>
      </c>
      <c r="AH24" s="3">
        <v>8.6107113008665366E-3</v>
      </c>
      <c r="AI24" s="3">
        <v>8.6107113008665366E-3</v>
      </c>
      <c r="AJ24" s="3">
        <f t="shared" si="15"/>
        <v>5.8122301280849123E-2</v>
      </c>
      <c r="AK24" s="3">
        <f t="shared" si="16"/>
        <v>4.8435251067374271E-2</v>
      </c>
      <c r="AL24" s="3">
        <f t="shared" si="17"/>
        <v>3.8748200853899413E-2</v>
      </c>
      <c r="AM24" s="3">
        <f t="shared" si="18"/>
        <v>2.9061150640424561E-2</v>
      </c>
      <c r="AN24" s="3"/>
      <c r="AO24" s="3">
        <f t="shared" si="35"/>
        <v>2.0000000000000004E-2</v>
      </c>
      <c r="AP24" s="3">
        <f t="shared" si="36"/>
        <v>1.0000000000000002E-2</v>
      </c>
      <c r="AQ24" s="3">
        <f t="shared" si="37"/>
        <v>1.0000000000000002E-2</v>
      </c>
      <c r="AR24" s="3">
        <f t="shared" si="38"/>
        <v>2.0000000000000004E-2</v>
      </c>
      <c r="AS24" s="3">
        <f t="shared" si="19"/>
        <v>3.8122301280849119E-2</v>
      </c>
      <c r="AT24" s="3">
        <f t="shared" si="20"/>
        <v>3.8435251067374269E-2</v>
      </c>
      <c r="AU24" s="3">
        <f t="shared" si="21"/>
        <v>2.8748200853899411E-2</v>
      </c>
      <c r="AV24" s="3">
        <f t="shared" si="22"/>
        <v>9.0611506404245576E-3</v>
      </c>
      <c r="AW24" s="7">
        <f>+SUM(AS24:AV24)</f>
        <v>0.11436690384254736</v>
      </c>
      <c r="AX24" s="9">
        <f>($I$12^H24)*AW24</f>
        <v>8.9609461738617988E-2</v>
      </c>
    </row>
    <row r="25" spans="1:50" x14ac:dyDescent="0.3">
      <c r="A25" s="27">
        <v>1</v>
      </c>
      <c r="B25">
        <v>0.05</v>
      </c>
      <c r="C25">
        <v>0</v>
      </c>
      <c r="D25">
        <v>0</v>
      </c>
      <c r="E25">
        <v>0</v>
      </c>
      <c r="H25" s="4">
        <f t="shared" si="39"/>
        <v>6</v>
      </c>
      <c r="I25" s="8">
        <f t="shared" si="23"/>
        <v>0.99499999902038594</v>
      </c>
      <c r="J25" s="8">
        <f t="shared" si="24"/>
        <v>1.1551384566959453</v>
      </c>
      <c r="K25" s="8">
        <f t="shared" si="25"/>
        <v>1.8479255946025637</v>
      </c>
      <c r="L25" s="8">
        <f t="shared" si="26"/>
        <v>2.9939345402894544</v>
      </c>
      <c r="M25" s="8">
        <f t="shared" si="27"/>
        <v>4.9749999951019305E-3</v>
      </c>
      <c r="N25" s="8">
        <f t="shared" si="28"/>
        <v>5.7756922834797273E-3</v>
      </c>
      <c r="O25" s="8">
        <f t="shared" si="29"/>
        <v>9.2396279730128199E-3</v>
      </c>
      <c r="P25" s="8">
        <f t="shared" si="30"/>
        <v>1.4969672701447275E-2</v>
      </c>
      <c r="Q25" s="8">
        <f t="array" ref="Q25:T25">MMULT($B$25:$E$28,TRANSPOSE(X25:AA25))</f>
        <v>5.000000000000001E-3</v>
      </c>
      <c r="R25" s="8">
        <v>5.000000000000001E-3</v>
      </c>
      <c r="S25" s="8">
        <v>5.000000000000001E-3</v>
      </c>
      <c r="T25" s="8">
        <v>5.000000000000001E-3</v>
      </c>
      <c r="U25" s="8"/>
      <c r="V25" s="8">
        <f t="shared" si="6"/>
        <v>6.9919985906083495</v>
      </c>
      <c r="W25" s="17">
        <f t="shared" si="13"/>
        <v>2.0000000000000004E-2</v>
      </c>
      <c r="X25" s="8">
        <v>0.1</v>
      </c>
      <c r="Y25" s="8">
        <v>0.1</v>
      </c>
      <c r="Z25" s="8">
        <v>0.1</v>
      </c>
      <c r="AA25" s="8">
        <v>0.1</v>
      </c>
      <c r="AB25" s="32">
        <f t="shared" si="31"/>
        <v>6.75</v>
      </c>
      <c r="AC25" s="32">
        <f t="shared" si="32"/>
        <v>5.625</v>
      </c>
      <c r="AD25" s="32">
        <f t="shared" si="33"/>
        <v>4.5</v>
      </c>
      <c r="AE25" s="32">
        <f t="shared" si="34"/>
        <v>3.375</v>
      </c>
      <c r="AF25" s="3">
        <f t="array" ref="AF25:AI25">MMULT($B$31:$E$34,TRANSPOSE(M25:P25))</f>
        <v>8.739998238260438E-3</v>
      </c>
      <c r="AG25" s="3">
        <v>8.739998238260438E-3</v>
      </c>
      <c r="AH25" s="3">
        <v>8.739998238260438E-3</v>
      </c>
      <c r="AI25" s="3">
        <v>8.739998238260438E-3</v>
      </c>
      <c r="AJ25" s="3">
        <f t="shared" si="15"/>
        <v>5.8994988108257956E-2</v>
      </c>
      <c r="AK25" s="3">
        <f t="shared" si="16"/>
        <v>4.9162490090214964E-2</v>
      </c>
      <c r="AL25" s="3">
        <f t="shared" si="17"/>
        <v>3.9329992072171971E-2</v>
      </c>
      <c r="AM25" s="3">
        <f t="shared" si="18"/>
        <v>2.9497494054128978E-2</v>
      </c>
      <c r="AN25" s="3"/>
      <c r="AO25" s="3">
        <f t="shared" si="35"/>
        <v>2.0000000000000004E-2</v>
      </c>
      <c r="AP25" s="3">
        <f t="shared" si="36"/>
        <v>1.0000000000000002E-2</v>
      </c>
      <c r="AQ25" s="3">
        <f t="shared" si="37"/>
        <v>1.0000000000000002E-2</v>
      </c>
      <c r="AR25" s="3">
        <f t="shared" si="38"/>
        <v>2.0000000000000004E-2</v>
      </c>
      <c r="AS25" s="3">
        <f t="shared" si="19"/>
        <v>3.8994988108257952E-2</v>
      </c>
      <c r="AT25" s="3">
        <f t="shared" si="20"/>
        <v>3.9162490090214962E-2</v>
      </c>
      <c r="AU25" s="3">
        <f t="shared" si="21"/>
        <v>2.9329992072171969E-2</v>
      </c>
      <c r="AV25" s="3">
        <f t="shared" si="22"/>
        <v>9.4974940541289743E-3</v>
      </c>
      <c r="AW25" s="7">
        <f>+SUM(AS25:AV25)</f>
        <v>0.11698496432477384</v>
      </c>
      <c r="AX25" s="9">
        <f>($I$12^H25)*AW25</f>
        <v>8.7295981554132832E-2</v>
      </c>
    </row>
    <row r="26" spans="1:50" x14ac:dyDescent="0.3">
      <c r="A26" s="27">
        <v>1.1000000000000001</v>
      </c>
      <c r="B26">
        <v>0.05</v>
      </c>
      <c r="C26">
        <v>0.05</v>
      </c>
      <c r="D26">
        <v>0</v>
      </c>
      <c r="E26">
        <v>0</v>
      </c>
      <c r="H26" s="4">
        <f>H25+1</f>
        <v>7</v>
      </c>
      <c r="I26" s="8">
        <f t="shared" si="23"/>
        <v>0.99499999999510191</v>
      </c>
      <c r="J26" s="8">
        <f t="shared" si="24"/>
        <v>1.1709549702029838</v>
      </c>
      <c r="K26" s="8">
        <f t="shared" si="25"/>
        <v>1.8948904038331285</v>
      </c>
      <c r="L26" s="8">
        <f t="shared" si="26"/>
        <v>2.9943824170884956</v>
      </c>
      <c r="M26" s="8">
        <f t="shared" si="27"/>
        <v>4.9749999999755103E-3</v>
      </c>
      <c r="N26" s="8">
        <f t="shared" si="28"/>
        <v>5.8547748510149201E-3</v>
      </c>
      <c r="O26" s="8">
        <f t="shared" si="29"/>
        <v>9.4744520191656443E-3</v>
      </c>
      <c r="P26" s="8">
        <f t="shared" si="30"/>
        <v>1.4971912085442482E-2</v>
      </c>
      <c r="Q26" s="8">
        <f t="array" ref="Q26:T26">MMULT($B$25:$E$28,TRANSPOSE(X26:AA26))</f>
        <v>5.000000000000001E-3</v>
      </c>
      <c r="R26" s="8">
        <v>5.000000000000001E-3</v>
      </c>
      <c r="S26" s="8">
        <v>5.000000000000001E-3</v>
      </c>
      <c r="T26" s="8">
        <v>5.000000000000001E-3</v>
      </c>
      <c r="U26" s="8"/>
      <c r="V26" s="8">
        <f t="shared" si="6"/>
        <v>7.0552277911197088</v>
      </c>
      <c r="W26" s="17">
        <f t="shared" si="13"/>
        <v>2.0000000000000004E-2</v>
      </c>
      <c r="X26" s="8">
        <v>0.1</v>
      </c>
      <c r="Y26" s="8">
        <v>0.1</v>
      </c>
      <c r="Z26" s="8">
        <v>0.1</v>
      </c>
      <c r="AA26" s="8">
        <v>0.1</v>
      </c>
      <c r="AB26" s="32">
        <f t="shared" si="31"/>
        <v>6.75</v>
      </c>
      <c r="AC26" s="32">
        <f t="shared" si="32"/>
        <v>5.625</v>
      </c>
      <c r="AD26" s="32">
        <f t="shared" si="33"/>
        <v>4.5</v>
      </c>
      <c r="AE26" s="32">
        <f t="shared" si="34"/>
        <v>3.375</v>
      </c>
      <c r="AF26" s="3">
        <f t="array" ref="AF26:AI26">MMULT($B$31:$E$34,TRANSPOSE(M26:P26))</f>
        <v>8.8190347388996393E-3</v>
      </c>
      <c r="AG26" s="3">
        <v>8.8190347388996393E-3</v>
      </c>
      <c r="AH26" s="3">
        <v>8.8190347388996393E-3</v>
      </c>
      <c r="AI26" s="3">
        <v>8.8190347388996393E-3</v>
      </c>
      <c r="AJ26" s="3">
        <f t="shared" si="15"/>
        <v>5.9528484487572565E-2</v>
      </c>
      <c r="AK26" s="3">
        <f t="shared" si="16"/>
        <v>4.9607070406310474E-2</v>
      </c>
      <c r="AL26" s="3">
        <f t="shared" si="17"/>
        <v>3.9685656325048377E-2</v>
      </c>
      <c r="AM26" s="3">
        <f t="shared" si="18"/>
        <v>2.9764242243786283E-2</v>
      </c>
      <c r="AN26" s="3"/>
      <c r="AO26" s="3">
        <f t="shared" si="35"/>
        <v>2.0000000000000004E-2</v>
      </c>
      <c r="AP26" s="3">
        <f t="shared" si="36"/>
        <v>1.0000000000000002E-2</v>
      </c>
      <c r="AQ26" s="3">
        <f t="shared" si="37"/>
        <v>1.0000000000000002E-2</v>
      </c>
      <c r="AR26" s="3">
        <f t="shared" si="38"/>
        <v>2.0000000000000004E-2</v>
      </c>
      <c r="AS26" s="3">
        <f t="shared" si="19"/>
        <v>3.9528484487572561E-2</v>
      </c>
      <c r="AT26" s="3">
        <f t="shared" si="20"/>
        <v>3.9607070406310473E-2</v>
      </c>
      <c r="AU26" s="3">
        <f t="shared" si="21"/>
        <v>2.9685656325048375E-2</v>
      </c>
      <c r="AV26" s="3">
        <f t="shared" si="22"/>
        <v>9.7642422437862787E-3</v>
      </c>
      <c r="AW26" s="7">
        <f>+SUM(AS26:AV26)</f>
        <v>0.11858545346271768</v>
      </c>
      <c r="AX26" s="9">
        <f>($I$12^H26)*AW26</f>
        <v>8.42764678009678E-2</v>
      </c>
    </row>
    <row r="27" spans="1:50" x14ac:dyDescent="0.3">
      <c r="A27" s="27">
        <v>1.1499999999999999</v>
      </c>
      <c r="B27">
        <v>0.05</v>
      </c>
      <c r="C27">
        <v>0.05</v>
      </c>
      <c r="D27">
        <v>0.05</v>
      </c>
      <c r="E27">
        <v>0</v>
      </c>
      <c r="H27" s="4">
        <f t="shared" si="39"/>
        <v>8</v>
      </c>
      <c r="I27" s="8">
        <f t="shared" si="23"/>
        <v>0.99499999999997546</v>
      </c>
      <c r="J27" s="8">
        <f t="shared" si="24"/>
        <v>1.179271204518848</v>
      </c>
      <c r="K27" s="8">
        <f t="shared" si="25"/>
        <v>1.9252501848394388</v>
      </c>
      <c r="L27" s="8">
        <f t="shared" si="26"/>
        <v>2.9944287745375195</v>
      </c>
      <c r="M27" s="8">
        <f t="shared" si="27"/>
        <v>4.974999999999878E-3</v>
      </c>
      <c r="N27" s="8">
        <f t="shared" si="28"/>
        <v>5.8963560225942417E-3</v>
      </c>
      <c r="O27" s="8">
        <f t="shared" si="29"/>
        <v>9.6262509241971956E-3</v>
      </c>
      <c r="P27" s="8">
        <f t="shared" si="30"/>
        <v>1.4972143872687601E-2</v>
      </c>
      <c r="Q27" s="8">
        <f t="array" ref="Q27:T27">MMULT($B$25:$E$28,TRANSPOSE(X27:AA27))</f>
        <v>5.000000000000001E-3</v>
      </c>
      <c r="R27" s="8">
        <v>5.000000000000001E-3</v>
      </c>
      <c r="S27" s="8">
        <v>5.000000000000001E-3</v>
      </c>
      <c r="T27" s="8">
        <v>5.000000000000001E-3</v>
      </c>
      <c r="U27" s="8"/>
      <c r="V27" s="8">
        <f t="shared" si="6"/>
        <v>7.0939501638957818</v>
      </c>
      <c r="W27" s="17">
        <f t="shared" si="13"/>
        <v>2.0000000000000004E-2</v>
      </c>
      <c r="X27" s="8">
        <v>0.1</v>
      </c>
      <c r="Y27" s="8">
        <v>0.1</v>
      </c>
      <c r="Z27" s="8">
        <v>0.1</v>
      </c>
      <c r="AA27" s="8">
        <v>0.1</v>
      </c>
      <c r="AB27" s="32">
        <f t="shared" si="31"/>
        <v>6.75</v>
      </c>
      <c r="AC27" s="32">
        <f t="shared" si="32"/>
        <v>5.625</v>
      </c>
      <c r="AD27" s="32">
        <f t="shared" si="33"/>
        <v>4.5</v>
      </c>
      <c r="AE27" s="32">
        <f t="shared" si="34"/>
        <v>3.375</v>
      </c>
      <c r="AF27" s="3">
        <f t="array" ref="AF27:AI27">MMULT($B$31:$E$34,TRANSPOSE(M27:P27))</f>
        <v>8.8674377048697291E-3</v>
      </c>
      <c r="AG27" s="3">
        <v>8.8674377048697291E-3</v>
      </c>
      <c r="AH27" s="3">
        <v>8.8674377048697291E-3</v>
      </c>
      <c r="AI27" s="3">
        <v>8.8674377048697291E-3</v>
      </c>
      <c r="AJ27" s="3">
        <f t="shared" si="15"/>
        <v>5.9855204507870671E-2</v>
      </c>
      <c r="AK27" s="3">
        <f t="shared" si="16"/>
        <v>4.9879337089892228E-2</v>
      </c>
      <c r="AL27" s="3">
        <f t="shared" si="17"/>
        <v>3.9903469671913779E-2</v>
      </c>
      <c r="AM27" s="3">
        <f t="shared" si="18"/>
        <v>2.9927602253935336E-2</v>
      </c>
      <c r="AN27" s="3"/>
      <c r="AO27" s="3">
        <f t="shared" si="35"/>
        <v>2.0000000000000004E-2</v>
      </c>
      <c r="AP27" s="3">
        <f t="shared" si="36"/>
        <v>1.0000000000000002E-2</v>
      </c>
      <c r="AQ27" s="3">
        <f t="shared" si="37"/>
        <v>1.0000000000000002E-2</v>
      </c>
      <c r="AR27" s="3">
        <f t="shared" si="38"/>
        <v>2.0000000000000004E-2</v>
      </c>
      <c r="AS27" s="3">
        <f t="shared" si="19"/>
        <v>3.9855204507870667E-2</v>
      </c>
      <c r="AT27" s="3">
        <f t="shared" si="20"/>
        <v>3.9879337089892226E-2</v>
      </c>
      <c r="AU27" s="3">
        <f t="shared" si="21"/>
        <v>2.9903469671913777E-2</v>
      </c>
      <c r="AV27" s="3">
        <f t="shared" si="22"/>
        <v>9.9276022539353317E-3</v>
      </c>
      <c r="AW27" s="7">
        <f>+SUM(AS27:AV27)</f>
        <v>0.119565613523612</v>
      </c>
      <c r="AX27" s="9">
        <f>($I$12^H27)*AW27</f>
        <v>8.0926713577890094E-2</v>
      </c>
    </row>
    <row r="28" spans="1:50" x14ac:dyDescent="0.3">
      <c r="A28" s="27">
        <v>1.25</v>
      </c>
      <c r="B28">
        <v>0.05</v>
      </c>
      <c r="C28">
        <v>0.05</v>
      </c>
      <c r="D28">
        <v>0.05</v>
      </c>
      <c r="E28">
        <v>0.05</v>
      </c>
      <c r="H28" s="4">
        <f t="shared" si="39"/>
        <v>9</v>
      </c>
      <c r="I28" s="8">
        <f t="shared" si="23"/>
        <v>0.99499999999999988</v>
      </c>
      <c r="J28" s="8">
        <f t="shared" si="24"/>
        <v>1.1835602116692883</v>
      </c>
      <c r="K28" s="8">
        <f t="shared" si="25"/>
        <v>1.9444063530061586</v>
      </c>
      <c r="L28" s="8">
        <f t="shared" si="26"/>
        <v>2.9944335658878058</v>
      </c>
      <c r="M28" s="8">
        <f t="shared" si="27"/>
        <v>4.9750000000000003E-3</v>
      </c>
      <c r="N28" s="8">
        <f t="shared" si="28"/>
        <v>5.9178010583464426E-3</v>
      </c>
      <c r="O28" s="8">
        <f t="shared" si="29"/>
        <v>9.7220317650307947E-3</v>
      </c>
      <c r="P28" s="8">
        <f t="shared" si="30"/>
        <v>1.4972167829439033E-2</v>
      </c>
      <c r="Q28" s="8">
        <f t="array" ref="Q28:T28">MMULT($B$25:$E$28,TRANSPOSE(X28:AA28))</f>
        <v>5.000000000000001E-3</v>
      </c>
      <c r="R28" s="8">
        <v>5.000000000000001E-3</v>
      </c>
      <c r="S28" s="8">
        <v>5.000000000000001E-3</v>
      </c>
      <c r="T28" s="8">
        <v>5.000000000000001E-3</v>
      </c>
      <c r="U28" s="8"/>
      <c r="V28" s="8">
        <f t="shared" si="6"/>
        <v>7.1174001305632526</v>
      </c>
      <c r="W28" s="17">
        <f t="shared" si="13"/>
        <v>2.0000000000000004E-2</v>
      </c>
      <c r="X28" s="8">
        <v>0.1</v>
      </c>
      <c r="Y28" s="8">
        <v>0.1</v>
      </c>
      <c r="Z28" s="8">
        <v>0.1</v>
      </c>
      <c r="AA28" s="8">
        <v>0.1</v>
      </c>
      <c r="AB28" s="32">
        <f t="shared" si="31"/>
        <v>6.75</v>
      </c>
      <c r="AC28" s="32">
        <f t="shared" si="32"/>
        <v>5.625</v>
      </c>
      <c r="AD28" s="32">
        <f t="shared" si="33"/>
        <v>4.5</v>
      </c>
      <c r="AE28" s="32">
        <f t="shared" si="34"/>
        <v>3.375</v>
      </c>
      <c r="AF28" s="3">
        <f t="array" ref="AF28:AI28">MMULT($B$31:$E$34,TRANSPOSE(M28:P28))</f>
        <v>8.8967501632040667E-3</v>
      </c>
      <c r="AG28" s="3">
        <v>8.8967501632040667E-3</v>
      </c>
      <c r="AH28" s="3">
        <v>8.8967501632040667E-3</v>
      </c>
      <c r="AI28" s="3">
        <v>8.8967501632040667E-3</v>
      </c>
      <c r="AJ28" s="3">
        <f t="shared" si="15"/>
        <v>6.0053063601627453E-2</v>
      </c>
      <c r="AK28" s="3">
        <f t="shared" si="16"/>
        <v>5.0044219668022874E-2</v>
      </c>
      <c r="AL28" s="3">
        <f t="shared" si="17"/>
        <v>4.0035375734418302E-2</v>
      </c>
      <c r="AM28" s="3">
        <f t="shared" si="18"/>
        <v>3.0026531800813726E-2</v>
      </c>
      <c r="AN28" s="3"/>
      <c r="AO28" s="3">
        <f t="shared" si="35"/>
        <v>2.0000000000000004E-2</v>
      </c>
      <c r="AP28" s="3">
        <f t="shared" si="36"/>
        <v>1.0000000000000002E-2</v>
      </c>
      <c r="AQ28" s="3">
        <f t="shared" si="37"/>
        <v>1.0000000000000002E-2</v>
      </c>
      <c r="AR28" s="3">
        <f t="shared" si="38"/>
        <v>2.0000000000000004E-2</v>
      </c>
      <c r="AS28" s="3">
        <f t="shared" si="19"/>
        <v>4.0053063601627449E-2</v>
      </c>
      <c r="AT28" s="3">
        <f t="shared" si="20"/>
        <v>4.0044219668022872E-2</v>
      </c>
      <c r="AU28" s="3">
        <f t="shared" si="21"/>
        <v>3.00353757344183E-2</v>
      </c>
      <c r="AV28" s="3">
        <f t="shared" si="22"/>
        <v>1.0026531800813723E-2</v>
      </c>
      <c r="AW28" s="7">
        <f>+SUM(AS28:AV28)</f>
        <v>0.12015919080488235</v>
      </c>
      <c r="AX28" s="9">
        <f>($I$12^H28)*AW28</f>
        <v>7.7455685758342704E-2</v>
      </c>
    </row>
    <row r="29" spans="1:50" x14ac:dyDescent="0.3">
      <c r="H29" s="4">
        <f t="shared" si="39"/>
        <v>10</v>
      </c>
      <c r="I29" s="8">
        <f t="shared" si="23"/>
        <v>0.995</v>
      </c>
      <c r="J29" s="8">
        <f t="shared" si="24"/>
        <v>1.1857496936761482</v>
      </c>
      <c r="K29" s="8">
        <f t="shared" si="25"/>
        <v>1.9563036493214492</v>
      </c>
      <c r="L29" s="8">
        <f t="shared" si="26"/>
        <v>2.9944340610321629</v>
      </c>
      <c r="M29" s="8">
        <f t="shared" si="27"/>
        <v>4.9750000000000011E-3</v>
      </c>
      <c r="N29" s="8">
        <f t="shared" si="28"/>
        <v>5.9287484683807424E-3</v>
      </c>
      <c r="O29" s="8">
        <f t="shared" si="29"/>
        <v>9.781518246607248E-3</v>
      </c>
      <c r="P29" s="8">
        <f t="shared" si="30"/>
        <v>1.4972170305160817E-2</v>
      </c>
      <c r="Q29" s="8">
        <f t="array" ref="Q29:T29">MMULT($B$25:$E$28,TRANSPOSE(X29:AA29))</f>
        <v>5.000000000000001E-3</v>
      </c>
      <c r="R29" s="8">
        <v>5.000000000000001E-3</v>
      </c>
      <c r="S29" s="8">
        <v>5.000000000000001E-3</v>
      </c>
      <c r="T29" s="8">
        <v>5.000000000000001E-3</v>
      </c>
      <c r="U29" s="8"/>
      <c r="V29" s="8">
        <f t="shared" si="6"/>
        <v>7.1314874040297607</v>
      </c>
      <c r="W29" s="17">
        <f t="shared" si="13"/>
        <v>2.0000000000000004E-2</v>
      </c>
      <c r="X29" s="8">
        <v>0.1</v>
      </c>
      <c r="Y29" s="8">
        <v>0.1</v>
      </c>
      <c r="Z29" s="8">
        <v>0.1</v>
      </c>
      <c r="AA29" s="8">
        <v>0.1</v>
      </c>
      <c r="AB29" s="32">
        <f t="shared" si="31"/>
        <v>6.75</v>
      </c>
      <c r="AC29" s="32">
        <f t="shared" si="32"/>
        <v>5.625</v>
      </c>
      <c r="AD29" s="32">
        <f t="shared" si="33"/>
        <v>4.5</v>
      </c>
      <c r="AE29" s="32">
        <f t="shared" si="34"/>
        <v>3.375</v>
      </c>
      <c r="AF29" s="3">
        <f t="array" ref="AF29:AI29">MMULT($B$31:$E$34,TRANSPOSE(M29:P29))</f>
        <v>8.9143592550372033E-3</v>
      </c>
      <c r="AG29" s="3">
        <v>8.9143592550372033E-3</v>
      </c>
      <c r="AH29" s="3">
        <v>8.9143592550372033E-3</v>
      </c>
      <c r="AI29" s="3">
        <v>8.9143592550372033E-3</v>
      </c>
      <c r="AJ29" s="3">
        <f t="shared" si="15"/>
        <v>6.0171924971501124E-2</v>
      </c>
      <c r="AK29" s="3">
        <f t="shared" si="16"/>
        <v>5.0143270809584271E-2</v>
      </c>
      <c r="AL29" s="3">
        <f t="shared" si="17"/>
        <v>4.0114616647667412E-2</v>
      </c>
      <c r="AM29" s="3">
        <f t="shared" si="18"/>
        <v>3.0085962485750562E-2</v>
      </c>
      <c r="AN29" s="3"/>
      <c r="AO29" s="3">
        <f t="shared" si="35"/>
        <v>2.0000000000000004E-2</v>
      </c>
      <c r="AP29" s="3">
        <f t="shared" si="36"/>
        <v>1.0000000000000002E-2</v>
      </c>
      <c r="AQ29" s="3">
        <f t="shared" si="37"/>
        <v>1.0000000000000002E-2</v>
      </c>
      <c r="AR29" s="3">
        <f t="shared" si="38"/>
        <v>2.0000000000000004E-2</v>
      </c>
      <c r="AS29" s="3">
        <f t="shared" si="19"/>
        <v>4.017192497150112E-2</v>
      </c>
      <c r="AT29" s="3">
        <f t="shared" si="20"/>
        <v>4.0143270809584269E-2</v>
      </c>
      <c r="AU29" s="3">
        <f t="shared" si="21"/>
        <v>3.011461664766741E-2</v>
      </c>
      <c r="AV29" s="3">
        <f t="shared" si="22"/>
        <v>1.0085962485750558E-2</v>
      </c>
      <c r="AW29" s="7">
        <f>+SUM(AS29:AV29)</f>
        <v>0.12051577491450335</v>
      </c>
      <c r="AX29" s="9">
        <f>($I$12^H29)*AW29</f>
        <v>7.3986231480748552E-2</v>
      </c>
    </row>
    <row r="30" spans="1:50" x14ac:dyDescent="0.3">
      <c r="A30" s="28"/>
      <c r="B30" s="28" t="s">
        <v>90</v>
      </c>
      <c r="C30" s="28" t="s">
        <v>91</v>
      </c>
      <c r="D30" s="28" t="s">
        <v>92</v>
      </c>
      <c r="E30" s="28" t="s">
        <v>93</v>
      </c>
      <c r="H30" s="4">
        <f t="shared" si="39"/>
        <v>11</v>
      </c>
      <c r="I30" s="8">
        <f t="shared" si="23"/>
        <v>0.995</v>
      </c>
      <c r="J30" s="8">
        <f t="shared" si="24"/>
        <v>1.1868614853570585</v>
      </c>
      <c r="K30" s="8">
        <f t="shared" si="25"/>
        <v>1.9636187971337378</v>
      </c>
      <c r="L30" s="8">
        <f t="shared" si="26"/>
        <v>2.994434112200238</v>
      </c>
      <c r="M30" s="8">
        <f t="shared" si="27"/>
        <v>4.9750000000000011E-3</v>
      </c>
      <c r="N30" s="8">
        <f t="shared" si="28"/>
        <v>5.9343074267852935E-3</v>
      </c>
      <c r="O30" s="8">
        <f t="shared" si="29"/>
        <v>9.8180939856686907E-3</v>
      </c>
      <c r="P30" s="8">
        <f t="shared" si="30"/>
        <v>1.4972170561001193E-2</v>
      </c>
      <c r="Q30" s="8">
        <f t="array" ref="Q30:T30">MMULT($B$25:$E$28,TRANSPOSE(X30:AA30))</f>
        <v>5.000000000000001E-3</v>
      </c>
      <c r="R30" s="8">
        <v>5.000000000000001E-3</v>
      </c>
      <c r="S30" s="8">
        <v>5.000000000000001E-3</v>
      </c>
      <c r="T30" s="8">
        <v>5.000000000000001E-3</v>
      </c>
      <c r="U30" s="8"/>
      <c r="V30" s="8">
        <f t="shared" si="6"/>
        <v>7.1399143946910346</v>
      </c>
      <c r="W30" s="17">
        <f t="shared" si="13"/>
        <v>2.0000000000000004E-2</v>
      </c>
      <c r="X30" s="8">
        <v>0.1</v>
      </c>
      <c r="Y30" s="8">
        <v>0.1</v>
      </c>
      <c r="Z30" s="8">
        <v>0.1</v>
      </c>
      <c r="AA30" s="8">
        <v>0.1</v>
      </c>
      <c r="AB30" s="32">
        <f t="shared" si="31"/>
        <v>6.75</v>
      </c>
      <c r="AC30" s="32">
        <f t="shared" si="32"/>
        <v>5.625</v>
      </c>
      <c r="AD30" s="32">
        <f t="shared" si="33"/>
        <v>4.5</v>
      </c>
      <c r="AE30" s="32">
        <f t="shared" si="34"/>
        <v>3.375</v>
      </c>
      <c r="AF30" s="3">
        <f t="array" ref="AF30:AI30">MMULT($B$31:$E$34,TRANSPOSE(M30:P30))</f>
        <v>8.9248929933637942E-3</v>
      </c>
      <c r="AG30" s="3">
        <v>8.9248929933637942E-3</v>
      </c>
      <c r="AH30" s="3">
        <v>8.9248929933637942E-3</v>
      </c>
      <c r="AI30" s="3">
        <v>8.9248929933637942E-3</v>
      </c>
      <c r="AJ30" s="3">
        <f t="shared" si="15"/>
        <v>6.0243027705205614E-2</v>
      </c>
      <c r="AK30" s="3">
        <f t="shared" si="16"/>
        <v>5.0202523087671341E-2</v>
      </c>
      <c r="AL30" s="3">
        <f t="shared" si="17"/>
        <v>4.0162018470137076E-2</v>
      </c>
      <c r="AM30" s="3">
        <f t="shared" si="18"/>
        <v>3.0121513852602807E-2</v>
      </c>
      <c r="AN30" s="3"/>
      <c r="AO30" s="3">
        <f t="shared" si="35"/>
        <v>2.0000000000000004E-2</v>
      </c>
      <c r="AP30" s="3">
        <f t="shared" si="36"/>
        <v>1.0000000000000002E-2</v>
      </c>
      <c r="AQ30" s="3">
        <f t="shared" si="37"/>
        <v>1.0000000000000002E-2</v>
      </c>
      <c r="AR30" s="3">
        <f t="shared" si="38"/>
        <v>2.0000000000000004E-2</v>
      </c>
      <c r="AS30" s="3">
        <f t="shared" si="19"/>
        <v>4.024302770520561E-2</v>
      </c>
      <c r="AT30" s="3">
        <f t="shared" si="20"/>
        <v>4.0202523087671339E-2</v>
      </c>
      <c r="AU30" s="3">
        <f t="shared" si="21"/>
        <v>3.0162018470137074E-2</v>
      </c>
      <c r="AV30" s="3">
        <f t="shared" si="22"/>
        <v>1.0121513852602803E-2</v>
      </c>
      <c r="AW30" s="7">
        <f>+SUM(AS30:AV30)</f>
        <v>0.12072908311561682</v>
      </c>
      <c r="AX30" s="9">
        <f>($I$12^H30)*AW30</f>
        <v>7.0587794488096239E-2</v>
      </c>
    </row>
    <row r="31" spans="1:50" x14ac:dyDescent="0.3">
      <c r="A31" s="28" t="s">
        <v>94</v>
      </c>
      <c r="B31" s="29">
        <v>0.25</v>
      </c>
      <c r="C31" s="29">
        <v>0.25</v>
      </c>
      <c r="D31" s="29">
        <v>0.25</v>
      </c>
      <c r="E31" s="29">
        <v>0.25</v>
      </c>
      <c r="H31" s="4">
        <f t="shared" si="39"/>
        <v>12</v>
      </c>
      <c r="I31" s="8">
        <f t="shared" si="23"/>
        <v>0.995</v>
      </c>
      <c r="J31" s="8">
        <f t="shared" si="24"/>
        <v>1.1874245100154845</v>
      </c>
      <c r="K31" s="8">
        <f t="shared" si="25"/>
        <v>1.9680884659101747</v>
      </c>
      <c r="L31" s="8">
        <f t="shared" si="26"/>
        <v>2.9944341174879239</v>
      </c>
      <c r="M31" s="8">
        <f t="shared" si="27"/>
        <v>4.9750000000000011E-3</v>
      </c>
      <c r="N31" s="8">
        <f t="shared" si="28"/>
        <v>5.9371225500774241E-3</v>
      </c>
      <c r="O31" s="8">
        <f t="shared" si="29"/>
        <v>9.8404423295508758E-3</v>
      </c>
      <c r="P31" s="8">
        <f t="shared" si="30"/>
        <v>1.4972170587439623E-2</v>
      </c>
      <c r="Q31" s="8">
        <f t="array" ref="Q31:T31">MMULT($B$25:$E$28,TRANSPOSE(X31:AA31))</f>
        <v>5.000000000000001E-3</v>
      </c>
      <c r="R31" s="8">
        <v>5.000000000000001E-3</v>
      </c>
      <c r="S31" s="8">
        <v>5.000000000000001E-3</v>
      </c>
      <c r="T31" s="8">
        <v>5.000000000000001E-3</v>
      </c>
      <c r="U31" s="8"/>
      <c r="V31" s="8">
        <f t="shared" si="6"/>
        <v>7.1449470934135828</v>
      </c>
      <c r="W31" s="17">
        <f t="shared" si="13"/>
        <v>2.0000000000000004E-2</v>
      </c>
      <c r="X31" s="8">
        <v>0.1</v>
      </c>
      <c r="Y31" s="8">
        <v>0.1</v>
      </c>
      <c r="Z31" s="8">
        <v>0.1</v>
      </c>
      <c r="AA31" s="8">
        <v>0.1</v>
      </c>
      <c r="AB31" s="32">
        <f t="shared" si="31"/>
        <v>6.75</v>
      </c>
      <c r="AC31" s="32">
        <f t="shared" si="32"/>
        <v>5.625</v>
      </c>
      <c r="AD31" s="32">
        <f t="shared" si="33"/>
        <v>4.5</v>
      </c>
      <c r="AE31" s="32">
        <f t="shared" si="34"/>
        <v>3.375</v>
      </c>
      <c r="AF31" s="3">
        <f t="array" ref="AF31:AI31">MMULT($B$31:$E$34,TRANSPOSE(M31:P31))</f>
        <v>8.9311838667669816E-3</v>
      </c>
      <c r="AG31" s="3">
        <v>8.9311838667669816E-3</v>
      </c>
      <c r="AH31" s="3">
        <v>8.9311838667669816E-3</v>
      </c>
      <c r="AI31" s="3">
        <v>8.9311838667669816E-3</v>
      </c>
      <c r="AJ31" s="3">
        <f t="shared" si="15"/>
        <v>6.0285491100677123E-2</v>
      </c>
      <c r="AK31" s="3">
        <f t="shared" si="16"/>
        <v>5.0237909250564275E-2</v>
      </c>
      <c r="AL31" s="3">
        <f t="shared" si="17"/>
        <v>4.019032740045142E-2</v>
      </c>
      <c r="AM31" s="3">
        <f t="shared" si="18"/>
        <v>3.0142745550338561E-2</v>
      </c>
      <c r="AN31" s="3"/>
      <c r="AO31" s="3">
        <f t="shared" si="35"/>
        <v>2.0000000000000004E-2</v>
      </c>
      <c r="AP31" s="3">
        <f t="shared" si="36"/>
        <v>1.0000000000000002E-2</v>
      </c>
      <c r="AQ31" s="3">
        <f t="shared" si="37"/>
        <v>1.0000000000000002E-2</v>
      </c>
      <c r="AR31" s="3">
        <f t="shared" si="38"/>
        <v>2.0000000000000004E-2</v>
      </c>
      <c r="AS31" s="3">
        <f t="shared" si="19"/>
        <v>4.0285491100677119E-2</v>
      </c>
      <c r="AT31" s="3">
        <f t="shared" si="20"/>
        <v>4.0237909250564273E-2</v>
      </c>
      <c r="AU31" s="3">
        <f t="shared" si="21"/>
        <v>3.0190327400451418E-2</v>
      </c>
      <c r="AV31" s="3">
        <f t="shared" si="22"/>
        <v>1.0142745550338558E-2</v>
      </c>
      <c r="AW31" s="7">
        <f>+SUM(AS31:AV31)</f>
        <v>0.12085647330203136</v>
      </c>
      <c r="AX31" s="9">
        <f>($I$12^H31)*AW31</f>
        <v>6.7297406563548268E-2</v>
      </c>
    </row>
    <row r="32" spans="1:50" x14ac:dyDescent="0.3">
      <c r="A32" s="28" t="s">
        <v>95</v>
      </c>
      <c r="B32" s="29">
        <v>0.25</v>
      </c>
      <c r="C32" s="29">
        <v>0.25</v>
      </c>
      <c r="D32" s="29">
        <v>0.25</v>
      </c>
      <c r="E32" s="29">
        <v>0.25</v>
      </c>
      <c r="H32" s="4">
        <f t="shared" si="39"/>
        <v>13</v>
      </c>
      <c r="I32" s="8">
        <f t="shared" si="23"/>
        <v>0.995</v>
      </c>
      <c r="J32" s="8">
        <f t="shared" si="24"/>
        <v>1.1877092395625186</v>
      </c>
      <c r="K32" s="8">
        <f t="shared" si="25"/>
        <v>1.9708089680149607</v>
      </c>
      <c r="L32" s="8">
        <f t="shared" si="26"/>
        <v>2.9944341180343512</v>
      </c>
      <c r="M32" s="8">
        <f t="shared" si="27"/>
        <v>4.9750000000000011E-3</v>
      </c>
      <c r="N32" s="8">
        <f t="shared" si="28"/>
        <v>5.9385461978125938E-3</v>
      </c>
      <c r="O32" s="8">
        <f t="shared" si="29"/>
        <v>9.8540448400748059E-3</v>
      </c>
      <c r="P32" s="8">
        <f t="shared" si="30"/>
        <v>1.4972170590171759E-2</v>
      </c>
      <c r="Q32" s="8">
        <f t="array" ref="Q32:T32">MMULT($B$25:$E$28,TRANSPOSE(X32:AA32))</f>
        <v>5.000000000000001E-3</v>
      </c>
      <c r="R32" s="8">
        <v>5.000000000000001E-3</v>
      </c>
      <c r="S32" s="8">
        <v>5.000000000000001E-3</v>
      </c>
      <c r="T32" s="8">
        <v>5.000000000000001E-3</v>
      </c>
      <c r="U32" s="8"/>
      <c r="V32" s="8">
        <f t="shared" si="6"/>
        <v>7.1479523256118309</v>
      </c>
      <c r="W32" s="17">
        <f t="shared" si="13"/>
        <v>2.0000000000000004E-2</v>
      </c>
      <c r="X32" s="8">
        <v>0.1</v>
      </c>
      <c r="Y32" s="8">
        <v>0.1</v>
      </c>
      <c r="Z32" s="8">
        <v>0.1</v>
      </c>
      <c r="AA32" s="8">
        <v>0.1</v>
      </c>
      <c r="AB32" s="32">
        <f t="shared" si="31"/>
        <v>6.75</v>
      </c>
      <c r="AC32" s="32">
        <f t="shared" si="32"/>
        <v>5.625</v>
      </c>
      <c r="AD32" s="32">
        <f t="shared" si="33"/>
        <v>4.5</v>
      </c>
      <c r="AE32" s="32">
        <f t="shared" si="34"/>
        <v>3.375</v>
      </c>
      <c r="AF32" s="3">
        <f t="array" ref="AF32:AI32">MMULT($B$31:$E$34,TRANSPOSE(M32:P32))</f>
        <v>8.9349404070147905E-3</v>
      </c>
      <c r="AG32" s="3">
        <v>8.9349404070147905E-3</v>
      </c>
      <c r="AH32" s="3">
        <v>8.9349404070147905E-3</v>
      </c>
      <c r="AI32" s="3">
        <v>8.9349404070147905E-3</v>
      </c>
      <c r="AJ32" s="3">
        <f t="shared" si="15"/>
        <v>6.0310847747349836E-2</v>
      </c>
      <c r="AK32" s="3">
        <f t="shared" si="16"/>
        <v>5.0259039789458199E-2</v>
      </c>
      <c r="AL32" s="3">
        <f t="shared" si="17"/>
        <v>4.0207231831566555E-2</v>
      </c>
      <c r="AM32" s="3">
        <f t="shared" si="18"/>
        <v>3.0155423873674918E-2</v>
      </c>
      <c r="AN32" s="3"/>
      <c r="AO32" s="3">
        <f t="shared" si="35"/>
        <v>2.0000000000000004E-2</v>
      </c>
      <c r="AP32" s="3">
        <f t="shared" si="36"/>
        <v>1.0000000000000002E-2</v>
      </c>
      <c r="AQ32" s="3">
        <f t="shared" si="37"/>
        <v>1.0000000000000002E-2</v>
      </c>
      <c r="AR32" s="3">
        <f t="shared" si="38"/>
        <v>2.0000000000000004E-2</v>
      </c>
      <c r="AS32" s="3">
        <f t="shared" si="19"/>
        <v>4.0310847747349832E-2</v>
      </c>
      <c r="AT32" s="3">
        <f t="shared" si="20"/>
        <v>4.0259039789458197E-2</v>
      </c>
      <c r="AU32" s="3">
        <f t="shared" si="21"/>
        <v>3.0207231831566553E-2</v>
      </c>
      <c r="AV32" s="3">
        <f t="shared" si="22"/>
        <v>1.0155423873674914E-2</v>
      </c>
      <c r="AW32" s="7">
        <f>+SUM(AS32:AV32)</f>
        <v>0.1209325432420495</v>
      </c>
      <c r="AX32" s="9">
        <f>($I$12^H32)*AW32</f>
        <v>6.4133109669094177E-2</v>
      </c>
    </row>
    <row r="33" spans="1:50" x14ac:dyDescent="0.3">
      <c r="A33" s="28" t="s">
        <v>96</v>
      </c>
      <c r="B33" s="29">
        <v>0.25</v>
      </c>
      <c r="C33" s="29">
        <v>0.25</v>
      </c>
      <c r="D33" s="29">
        <v>0.25</v>
      </c>
      <c r="E33" s="29">
        <v>0.25</v>
      </c>
      <c r="H33" s="4">
        <f t="shared" si="39"/>
        <v>14</v>
      </c>
      <c r="I33" s="8">
        <f t="shared" si="23"/>
        <v>0.995</v>
      </c>
      <c r="J33" s="8">
        <f t="shared" si="24"/>
        <v>1.1878531307533919</v>
      </c>
      <c r="K33" s="8">
        <f t="shared" si="25"/>
        <v>1.9724609126992314</v>
      </c>
      <c r="L33" s="8">
        <f t="shared" si="26"/>
        <v>2.9944341180908185</v>
      </c>
      <c r="M33" s="8">
        <f t="shared" si="27"/>
        <v>4.9750000000000011E-3</v>
      </c>
      <c r="N33" s="8">
        <f t="shared" si="28"/>
        <v>5.9392656537669607E-3</v>
      </c>
      <c r="O33" s="8">
        <f t="shared" si="29"/>
        <v>9.8623045634961583E-3</v>
      </c>
      <c r="P33" s="8">
        <f t="shared" si="30"/>
        <v>1.4972170590454095E-2</v>
      </c>
      <c r="Q33" s="8">
        <f t="array" ref="Q33:T33">MMULT($B$25:$E$28,TRANSPOSE(X33:AA33))</f>
        <v>5.000000000000001E-3</v>
      </c>
      <c r="R33" s="8">
        <v>5.000000000000001E-3</v>
      </c>
      <c r="S33" s="8">
        <v>5.000000000000001E-3</v>
      </c>
      <c r="T33" s="8">
        <v>5.000000000000001E-3</v>
      </c>
      <c r="U33" s="8"/>
      <c r="V33" s="8">
        <f t="shared" si="6"/>
        <v>7.1497481615434424</v>
      </c>
      <c r="W33" s="17">
        <f t="shared" si="13"/>
        <v>2.0000000000000004E-2</v>
      </c>
      <c r="X33" s="8">
        <v>0.1</v>
      </c>
      <c r="Y33" s="8">
        <v>0.1</v>
      </c>
      <c r="Z33" s="8">
        <v>0.1</v>
      </c>
      <c r="AA33" s="8">
        <v>0.1</v>
      </c>
      <c r="AB33" s="32">
        <f t="shared" si="31"/>
        <v>6.75</v>
      </c>
      <c r="AC33" s="32">
        <f t="shared" si="32"/>
        <v>5.625</v>
      </c>
      <c r="AD33" s="32">
        <f t="shared" si="33"/>
        <v>4.5</v>
      </c>
      <c r="AE33" s="32">
        <f t="shared" si="34"/>
        <v>3.375</v>
      </c>
      <c r="AF33" s="3">
        <f t="array" ref="AF33:AI33">MMULT($B$31:$E$34,TRANSPOSE(M33:P33))</f>
        <v>8.9371852019293034E-3</v>
      </c>
      <c r="AG33" s="3">
        <v>8.9371852019293034E-3</v>
      </c>
      <c r="AH33" s="3">
        <v>8.9371852019293034E-3</v>
      </c>
      <c r="AI33" s="3">
        <v>8.9371852019293034E-3</v>
      </c>
      <c r="AJ33" s="3">
        <f t="shared" si="15"/>
        <v>6.0326000113022797E-2</v>
      </c>
      <c r="AK33" s="3">
        <f t="shared" si="16"/>
        <v>5.0271666760852332E-2</v>
      </c>
      <c r="AL33" s="3">
        <f t="shared" si="17"/>
        <v>4.0217333408681867E-2</v>
      </c>
      <c r="AM33" s="3">
        <f t="shared" si="18"/>
        <v>3.0163000056511399E-2</v>
      </c>
      <c r="AN33" s="3"/>
      <c r="AO33" s="3">
        <f t="shared" si="35"/>
        <v>2.0000000000000004E-2</v>
      </c>
      <c r="AP33" s="3">
        <f t="shared" si="36"/>
        <v>1.0000000000000002E-2</v>
      </c>
      <c r="AQ33" s="3">
        <f t="shared" si="37"/>
        <v>1.0000000000000002E-2</v>
      </c>
      <c r="AR33" s="3">
        <f t="shared" si="38"/>
        <v>2.0000000000000004E-2</v>
      </c>
      <c r="AS33" s="3">
        <f t="shared" si="19"/>
        <v>4.0326000113022793E-2</v>
      </c>
      <c r="AT33" s="3">
        <f t="shared" si="20"/>
        <v>4.027166676085233E-2</v>
      </c>
      <c r="AU33" s="3">
        <f t="shared" si="21"/>
        <v>3.0217333408681865E-2</v>
      </c>
      <c r="AV33" s="3">
        <f t="shared" si="22"/>
        <v>1.0163000056511395E-2</v>
      </c>
      <c r="AW33" s="7">
        <f>+SUM(AS33:AV33)</f>
        <v>0.12097800033906839</v>
      </c>
      <c r="AX33" s="9">
        <f>($I$12^H33)*AW33</f>
        <v>6.1102110988744421E-2</v>
      </c>
    </row>
    <row r="34" spans="1:50" x14ac:dyDescent="0.3">
      <c r="A34" s="28" t="s">
        <v>97</v>
      </c>
      <c r="B34" s="29">
        <f>1-SUM(B31:B33)</f>
        <v>0.25</v>
      </c>
      <c r="C34" s="29">
        <f t="shared" ref="C34:E34" si="40">1-SUM(C31:C33)</f>
        <v>0.25</v>
      </c>
      <c r="D34" s="29">
        <f t="shared" si="40"/>
        <v>0.25</v>
      </c>
      <c r="E34" s="29">
        <f t="shared" si="40"/>
        <v>0.25</v>
      </c>
      <c r="H34" s="4">
        <f t="shared" si="39"/>
        <v>15</v>
      </c>
      <c r="I34" s="8">
        <f t="shared" si="23"/>
        <v>0.995</v>
      </c>
      <c r="J34" s="8">
        <f t="shared" si="24"/>
        <v>1.1879258220427231</v>
      </c>
      <c r="K34" s="8">
        <f t="shared" si="25"/>
        <v>1.9734625627901707</v>
      </c>
      <c r="L34" s="8">
        <f t="shared" si="26"/>
        <v>2.9944341180966538</v>
      </c>
      <c r="M34" s="8">
        <f t="shared" si="27"/>
        <v>4.9750000000000011E-3</v>
      </c>
      <c r="N34" s="8">
        <f t="shared" si="28"/>
        <v>5.939629110213617E-3</v>
      </c>
      <c r="O34" s="8">
        <f t="shared" si="29"/>
        <v>9.867312813950856E-3</v>
      </c>
      <c r="P34" s="8">
        <f t="shared" si="30"/>
        <v>1.4972170590483272E-2</v>
      </c>
      <c r="Q34" s="8">
        <f t="array" ref="Q34:T34">MMULT($B$25:$E$28,TRANSPOSE(X34:AA34))</f>
        <v>5.000000000000001E-3</v>
      </c>
      <c r="R34" s="8">
        <v>5.000000000000001E-3</v>
      </c>
      <c r="S34" s="8">
        <v>5.000000000000001E-3</v>
      </c>
      <c r="T34" s="8">
        <v>5.000000000000001E-3</v>
      </c>
      <c r="U34" s="8"/>
      <c r="V34" s="8">
        <f t="shared" si="6"/>
        <v>7.1508225029295485</v>
      </c>
      <c r="W34" s="17">
        <f t="shared" si="13"/>
        <v>2.0000000000000004E-2</v>
      </c>
      <c r="X34" s="8">
        <v>0.1</v>
      </c>
      <c r="Y34" s="8">
        <v>0.1</v>
      </c>
      <c r="Z34" s="8">
        <v>0.1</v>
      </c>
      <c r="AA34" s="8">
        <v>0.1</v>
      </c>
      <c r="AB34" s="32">
        <f t="shared" si="31"/>
        <v>6.75</v>
      </c>
      <c r="AC34" s="32">
        <f t="shared" si="32"/>
        <v>5.625</v>
      </c>
      <c r="AD34" s="32">
        <f t="shared" si="33"/>
        <v>4.5</v>
      </c>
      <c r="AE34" s="32">
        <f t="shared" si="34"/>
        <v>3.375</v>
      </c>
      <c r="AF34" s="3">
        <f t="array" ref="AF34:AI34">MMULT($B$31:$E$34,TRANSPOSE(M34:P34))</f>
        <v>8.9385281286619364E-3</v>
      </c>
      <c r="AG34" s="3">
        <v>8.9385281286619364E-3</v>
      </c>
      <c r="AH34" s="3">
        <v>8.9385281286619364E-3</v>
      </c>
      <c r="AI34" s="3">
        <v>8.9385281286619364E-3</v>
      </c>
      <c r="AJ34" s="3">
        <f t="shared" si="15"/>
        <v>6.0335064868468069E-2</v>
      </c>
      <c r="AK34" s="3">
        <f t="shared" si="16"/>
        <v>5.0279220723723393E-2</v>
      </c>
      <c r="AL34" s="3">
        <f t="shared" si="17"/>
        <v>4.0223376578978717E-2</v>
      </c>
      <c r="AM34" s="3">
        <f t="shared" si="18"/>
        <v>3.0167532434234035E-2</v>
      </c>
      <c r="AN34" s="3"/>
      <c r="AO34" s="3">
        <f t="shared" si="35"/>
        <v>2.0000000000000004E-2</v>
      </c>
      <c r="AP34" s="3">
        <f t="shared" si="36"/>
        <v>1.0000000000000002E-2</v>
      </c>
      <c r="AQ34" s="3">
        <f t="shared" si="37"/>
        <v>1.0000000000000002E-2</v>
      </c>
      <c r="AR34" s="3">
        <f t="shared" si="38"/>
        <v>2.0000000000000004E-2</v>
      </c>
      <c r="AS34" s="3">
        <f t="shared" si="19"/>
        <v>4.0335064868468065E-2</v>
      </c>
      <c r="AT34" s="3">
        <f t="shared" si="20"/>
        <v>4.0279220723723391E-2</v>
      </c>
      <c r="AU34" s="3">
        <f t="shared" si="21"/>
        <v>3.0223376578978715E-2</v>
      </c>
      <c r="AV34" s="3">
        <f t="shared" si="22"/>
        <v>1.0167532434234031E-2</v>
      </c>
      <c r="AW34" s="7">
        <f>+SUM(AS34:AV34)</f>
        <v>0.1210051946054042</v>
      </c>
      <c r="AX34" s="9">
        <f>($I$12^H34)*AW34</f>
        <v>5.8205567563024627E-2</v>
      </c>
    </row>
    <row r="35" spans="1:50" x14ac:dyDescent="0.3">
      <c r="H35" s="4">
        <f t="shared" si="39"/>
        <v>16</v>
      </c>
      <c r="I35" s="8">
        <f t="shared" si="23"/>
        <v>0.995</v>
      </c>
      <c r="J35" s="8">
        <f t="shared" si="24"/>
        <v>1.1879625378389214</v>
      </c>
      <c r="K35" s="8">
        <f t="shared" si="25"/>
        <v>1.9740693777454186</v>
      </c>
      <c r="L35" s="8">
        <f t="shared" si="26"/>
        <v>2.9944341180972569</v>
      </c>
      <c r="M35" s="8">
        <f t="shared" si="27"/>
        <v>4.9750000000000011E-3</v>
      </c>
      <c r="N35" s="8">
        <f t="shared" si="28"/>
        <v>5.9398126891946077E-3</v>
      </c>
      <c r="O35" s="8">
        <f t="shared" si="29"/>
        <v>9.870346888727094E-3</v>
      </c>
      <c r="P35" s="8">
        <f t="shared" si="30"/>
        <v>1.4972170590486288E-2</v>
      </c>
      <c r="Q35" s="8">
        <f t="array" ref="Q35:T35">MMULT($B$25:$E$28,TRANSPOSE(X35:AA35))</f>
        <v>5.000000000000001E-3</v>
      </c>
      <c r="R35" s="8">
        <v>5.000000000000001E-3</v>
      </c>
      <c r="S35" s="8">
        <v>5.000000000000001E-3</v>
      </c>
      <c r="T35" s="8">
        <v>5.000000000000001E-3</v>
      </c>
      <c r="U35" s="8"/>
      <c r="V35" s="8">
        <f t="shared" si="6"/>
        <v>7.1514660336815972</v>
      </c>
      <c r="W35" s="17">
        <f t="shared" si="13"/>
        <v>2.0000000000000004E-2</v>
      </c>
      <c r="X35" s="8">
        <v>0.1</v>
      </c>
      <c r="Y35" s="8">
        <v>0.1</v>
      </c>
      <c r="Z35" s="8">
        <v>0.1</v>
      </c>
      <c r="AA35" s="8">
        <v>0.1</v>
      </c>
      <c r="AB35" s="32">
        <f t="shared" si="31"/>
        <v>6.75</v>
      </c>
      <c r="AC35" s="32">
        <f t="shared" si="32"/>
        <v>5.625</v>
      </c>
      <c r="AD35" s="32">
        <f t="shared" si="33"/>
        <v>4.5</v>
      </c>
      <c r="AE35" s="32">
        <f t="shared" si="34"/>
        <v>3.375</v>
      </c>
      <c r="AF35" s="3">
        <f t="array" ref="AF35:AI35">MMULT($B$31:$E$34,TRANSPOSE(M35:P35))</f>
        <v>8.9393325421019965E-3</v>
      </c>
      <c r="AG35" s="3">
        <v>8.9393325421019965E-3</v>
      </c>
      <c r="AH35" s="3">
        <v>8.9393325421019965E-3</v>
      </c>
      <c r="AI35" s="3">
        <v>8.9393325421019965E-3</v>
      </c>
      <c r="AJ35" s="3">
        <f t="shared" si="15"/>
        <v>6.0340494659188476E-2</v>
      </c>
      <c r="AK35" s="3">
        <f t="shared" si="16"/>
        <v>5.028374554932373E-2</v>
      </c>
      <c r="AL35" s="3">
        <f t="shared" si="17"/>
        <v>4.0226996439458984E-2</v>
      </c>
      <c r="AM35" s="3">
        <f t="shared" si="18"/>
        <v>3.0170247329594238E-2</v>
      </c>
      <c r="AN35" s="3"/>
      <c r="AO35" s="3">
        <f t="shared" si="35"/>
        <v>2.0000000000000004E-2</v>
      </c>
      <c r="AP35" s="3">
        <f t="shared" si="36"/>
        <v>1.0000000000000002E-2</v>
      </c>
      <c r="AQ35" s="3">
        <f t="shared" si="37"/>
        <v>1.0000000000000002E-2</v>
      </c>
      <c r="AR35" s="3">
        <f t="shared" si="38"/>
        <v>2.0000000000000004E-2</v>
      </c>
      <c r="AS35" s="3">
        <f t="shared" si="19"/>
        <v>4.0340494659188472E-2</v>
      </c>
      <c r="AT35" s="3">
        <f t="shared" si="20"/>
        <v>4.0283745549323728E-2</v>
      </c>
      <c r="AU35" s="3">
        <f t="shared" si="21"/>
        <v>3.0226996439458982E-2</v>
      </c>
      <c r="AV35" s="3">
        <f t="shared" si="22"/>
        <v>1.0170247329594234E-2</v>
      </c>
      <c r="AW35" s="7">
        <f>+SUM(AS35:AV35)</f>
        <v>0.1210214839775654</v>
      </c>
      <c r="AX35" s="9">
        <f>($I$12^H35)*AW35</f>
        <v>5.5441336218620317E-2</v>
      </c>
    </row>
    <row r="36" spans="1:50" x14ac:dyDescent="0.3">
      <c r="H36" s="4">
        <f t="shared" si="39"/>
        <v>17</v>
      </c>
      <c r="I36" s="8">
        <f t="shared" si="23"/>
        <v>0.995</v>
      </c>
      <c r="J36" s="8">
        <f t="shared" si="24"/>
        <v>1.1879810810238998</v>
      </c>
      <c r="K36" s="8">
        <f t="shared" si="25"/>
        <v>1.9744368003244221</v>
      </c>
      <c r="L36" s="8">
        <f t="shared" si="26"/>
        <v>2.9944341180973191</v>
      </c>
      <c r="M36" s="8">
        <f t="shared" si="27"/>
        <v>4.9750000000000011E-3</v>
      </c>
      <c r="N36" s="8">
        <f t="shared" si="28"/>
        <v>5.9399054051195001E-3</v>
      </c>
      <c r="O36" s="8">
        <f t="shared" si="29"/>
        <v>9.872184001622113E-3</v>
      </c>
      <c r="P36" s="8">
        <f t="shared" si="30"/>
        <v>1.4972170590486599E-2</v>
      </c>
      <c r="Q36" s="8">
        <f t="array" ref="Q36:T36">MMULT($B$25:$E$28,TRANSPOSE(X36:AA36))</f>
        <v>5.000000000000001E-3</v>
      </c>
      <c r="R36" s="8">
        <v>5.000000000000001E-3</v>
      </c>
      <c r="S36" s="8">
        <v>5.000000000000001E-3</v>
      </c>
      <c r="T36" s="8">
        <v>5.000000000000001E-3</v>
      </c>
      <c r="U36" s="8"/>
      <c r="V36" s="8">
        <f t="shared" si="6"/>
        <v>7.1518519994456415</v>
      </c>
      <c r="W36" s="17">
        <f t="shared" si="13"/>
        <v>2.0000000000000004E-2</v>
      </c>
      <c r="X36" s="8">
        <v>0.1</v>
      </c>
      <c r="Y36" s="8">
        <v>0.1</v>
      </c>
      <c r="Z36" s="8">
        <v>0.1</v>
      </c>
      <c r="AA36" s="8">
        <v>0.1</v>
      </c>
      <c r="AB36" s="32">
        <f t="shared" si="31"/>
        <v>6.75</v>
      </c>
      <c r="AC36" s="32">
        <f t="shared" si="32"/>
        <v>5.625</v>
      </c>
      <c r="AD36" s="32">
        <f t="shared" si="33"/>
        <v>4.5</v>
      </c>
      <c r="AE36" s="32">
        <f t="shared" si="34"/>
        <v>3.375</v>
      </c>
      <c r="AF36" s="3">
        <f t="array" ref="AF36:AI36">MMULT($B$31:$E$34,TRANSPOSE(M36:P36))</f>
        <v>8.9398149993070528E-3</v>
      </c>
      <c r="AG36" s="3">
        <v>8.9398149993070528E-3</v>
      </c>
      <c r="AH36" s="3">
        <v>8.9398149993070528E-3</v>
      </c>
      <c r="AI36" s="3">
        <v>8.9398149993070528E-3</v>
      </c>
      <c r="AJ36" s="3">
        <f t="shared" si="15"/>
        <v>6.0343751245322604E-2</v>
      </c>
      <c r="AK36" s="3">
        <f t="shared" si="16"/>
        <v>5.0286459371102175E-2</v>
      </c>
      <c r="AL36" s="3">
        <f t="shared" si="17"/>
        <v>4.022916749688174E-2</v>
      </c>
      <c r="AM36" s="3">
        <f t="shared" si="18"/>
        <v>3.0171875622661302E-2</v>
      </c>
      <c r="AN36" s="3"/>
      <c r="AO36" s="3">
        <f t="shared" si="35"/>
        <v>2.0000000000000004E-2</v>
      </c>
      <c r="AP36" s="3">
        <f t="shared" si="36"/>
        <v>1.0000000000000002E-2</v>
      </c>
      <c r="AQ36" s="3">
        <f t="shared" si="37"/>
        <v>1.0000000000000002E-2</v>
      </c>
      <c r="AR36" s="3">
        <f t="shared" si="38"/>
        <v>2.0000000000000004E-2</v>
      </c>
      <c r="AS36" s="3">
        <f t="shared" si="19"/>
        <v>4.03437512453226E-2</v>
      </c>
      <c r="AT36" s="3">
        <f t="shared" si="20"/>
        <v>4.0286459371102173E-2</v>
      </c>
      <c r="AU36" s="3">
        <f t="shared" si="21"/>
        <v>3.0229167496881738E-2</v>
      </c>
      <c r="AV36" s="3">
        <f t="shared" si="22"/>
        <v>1.0171875622661298E-2</v>
      </c>
      <c r="AW36" s="7">
        <f>+SUM(AS36:AV36)</f>
        <v>0.12103125373596781</v>
      </c>
      <c r="AX36" s="9">
        <f>($I$12^H36)*AW36</f>
        <v>5.2805535102391936E-2</v>
      </c>
    </row>
    <row r="37" spans="1:50" x14ac:dyDescent="0.3">
      <c r="A37" s="25"/>
      <c r="B37" s="25" t="s">
        <v>98</v>
      </c>
      <c r="C37" s="25" t="s">
        <v>99</v>
      </c>
      <c r="D37" s="25" t="s">
        <v>100</v>
      </c>
      <c r="E37" s="25" t="s">
        <v>101</v>
      </c>
      <c r="H37" s="4">
        <f t="shared" si="39"/>
        <v>18</v>
      </c>
      <c r="I37" s="8">
        <f t="shared" si="23"/>
        <v>0.995</v>
      </c>
      <c r="J37" s="8">
        <f t="shared" si="24"/>
        <v>1.1879904457679329</v>
      </c>
      <c r="K37" s="8">
        <f t="shared" si="25"/>
        <v>1.9746592007575006</v>
      </c>
      <c r="L37" s="8">
        <f t="shared" si="26"/>
        <v>2.9944341180973257</v>
      </c>
      <c r="M37" s="8">
        <f t="shared" si="27"/>
        <v>4.9750000000000011E-3</v>
      </c>
      <c r="N37" s="8">
        <f t="shared" si="28"/>
        <v>5.9399522288396652E-3</v>
      </c>
      <c r="O37" s="8">
        <f t="shared" si="29"/>
        <v>9.8732960037875052E-3</v>
      </c>
      <c r="P37" s="8">
        <f t="shared" si="30"/>
        <v>1.4972170590486632E-2</v>
      </c>
      <c r="Q37" s="8">
        <f t="array" ref="Q37:T37">MMULT($B$25:$E$28,TRANSPOSE(X37:AA37))</f>
        <v>5.000000000000001E-3</v>
      </c>
      <c r="R37" s="8">
        <v>5.000000000000001E-3</v>
      </c>
      <c r="S37" s="8">
        <v>5.000000000000001E-3</v>
      </c>
      <c r="T37" s="8">
        <v>5.000000000000001E-3</v>
      </c>
      <c r="U37" s="8"/>
      <c r="V37" s="8">
        <f t="shared" si="6"/>
        <v>7.1520837646227591</v>
      </c>
      <c r="W37" s="17">
        <f t="shared" si="13"/>
        <v>2.0000000000000004E-2</v>
      </c>
      <c r="X37" s="8">
        <v>0.1</v>
      </c>
      <c r="Y37" s="8">
        <v>0.1</v>
      </c>
      <c r="Z37" s="8">
        <v>0.1</v>
      </c>
      <c r="AA37" s="8">
        <v>0.1</v>
      </c>
      <c r="AB37" s="32">
        <f t="shared" si="31"/>
        <v>6.75</v>
      </c>
      <c r="AC37" s="32">
        <f t="shared" si="32"/>
        <v>5.625</v>
      </c>
      <c r="AD37" s="32">
        <f t="shared" si="33"/>
        <v>4.5</v>
      </c>
      <c r="AE37" s="32">
        <f t="shared" si="34"/>
        <v>3.375</v>
      </c>
      <c r="AF37" s="3">
        <f t="array" ref="AF37:AI37">MMULT($B$31:$E$34,TRANSPOSE(M37:P37))</f>
        <v>8.9401047057784504E-3</v>
      </c>
      <c r="AG37" s="3">
        <v>8.9401047057784504E-3</v>
      </c>
      <c r="AH37" s="3">
        <v>8.9401047057784504E-3</v>
      </c>
      <c r="AI37" s="3">
        <v>8.9401047057784504E-3</v>
      </c>
      <c r="AJ37" s="3">
        <f t="shared" si="15"/>
        <v>6.0345706764004539E-2</v>
      </c>
      <c r="AK37" s="3">
        <f t="shared" si="16"/>
        <v>5.028808897000378E-2</v>
      </c>
      <c r="AL37" s="3">
        <f t="shared" si="17"/>
        <v>4.0230471176003028E-2</v>
      </c>
      <c r="AM37" s="3">
        <f t="shared" si="18"/>
        <v>3.017285338200227E-2</v>
      </c>
      <c r="AN37" s="3"/>
      <c r="AO37" s="3">
        <f t="shared" si="35"/>
        <v>2.0000000000000004E-2</v>
      </c>
      <c r="AP37" s="3">
        <f t="shared" si="36"/>
        <v>1.0000000000000002E-2</v>
      </c>
      <c r="AQ37" s="3">
        <f t="shared" si="37"/>
        <v>1.0000000000000002E-2</v>
      </c>
      <c r="AR37" s="3">
        <f t="shared" si="38"/>
        <v>2.0000000000000004E-2</v>
      </c>
      <c r="AS37" s="3">
        <f t="shared" si="19"/>
        <v>4.0345706764004535E-2</v>
      </c>
      <c r="AT37" s="3">
        <f t="shared" si="20"/>
        <v>4.0288088970003778E-2</v>
      </c>
      <c r="AU37" s="3">
        <f t="shared" si="21"/>
        <v>3.0230471176003026E-2</v>
      </c>
      <c r="AV37" s="3">
        <f t="shared" si="22"/>
        <v>1.0172853382002266E-2</v>
      </c>
      <c r="AW37" s="7">
        <f>+SUM(AS37:AV37)</f>
        <v>0.12103712029201361</v>
      </c>
      <c r="AX37" s="9">
        <f>($I$12^H37)*AW37</f>
        <v>5.029342348701181E-2</v>
      </c>
    </row>
    <row r="38" spans="1:50" x14ac:dyDescent="0.3">
      <c r="A38" s="25" t="s">
        <v>102</v>
      </c>
      <c r="B38" s="27">
        <v>6</v>
      </c>
      <c r="C38" s="27">
        <v>5</v>
      </c>
      <c r="D38" s="27">
        <v>4</v>
      </c>
      <c r="E38" s="27">
        <v>3</v>
      </c>
      <c r="H38" s="4">
        <f t="shared" si="39"/>
        <v>19</v>
      </c>
      <c r="I38" s="8">
        <f t="shared" si="23"/>
        <v>0.995</v>
      </c>
      <c r="J38" s="8">
        <f t="shared" si="24"/>
        <v>1.1879951750747713</v>
      </c>
      <c r="K38" s="8">
        <f t="shared" si="25"/>
        <v>1.974793793229463</v>
      </c>
      <c r="L38" s="8">
        <f t="shared" si="26"/>
        <v>2.9944341180973266</v>
      </c>
      <c r="M38" s="8">
        <f t="shared" si="27"/>
        <v>4.9750000000000011E-3</v>
      </c>
      <c r="N38" s="8">
        <f t="shared" si="28"/>
        <v>5.9399758753738577E-3</v>
      </c>
      <c r="O38" s="8">
        <f t="shared" si="29"/>
        <v>9.873968966147317E-3</v>
      </c>
      <c r="P38" s="8">
        <f t="shared" si="30"/>
        <v>1.4972170590486635E-2</v>
      </c>
      <c r="Q38" s="8">
        <f t="array" ref="Q38:T38">MMULT($B$25:$E$28,TRANSPOSE(X38:AA38))</f>
        <v>5.000000000000001E-3</v>
      </c>
      <c r="R38" s="8">
        <v>5.000000000000001E-3</v>
      </c>
      <c r="S38" s="8">
        <v>5.000000000000001E-3</v>
      </c>
      <c r="T38" s="8">
        <v>5.000000000000001E-3</v>
      </c>
      <c r="U38" s="8"/>
      <c r="V38" s="8">
        <f t="shared" si="6"/>
        <v>7.1522230864015608</v>
      </c>
      <c r="W38" s="17">
        <f t="shared" si="13"/>
        <v>2.0000000000000004E-2</v>
      </c>
      <c r="X38" s="8">
        <v>0.1</v>
      </c>
      <c r="Y38" s="8">
        <v>0.1</v>
      </c>
      <c r="Z38" s="8">
        <v>0.1</v>
      </c>
      <c r="AA38" s="8">
        <v>0.1</v>
      </c>
      <c r="AB38" s="32">
        <f t="shared" si="31"/>
        <v>6.75</v>
      </c>
      <c r="AC38" s="32">
        <f t="shared" si="32"/>
        <v>5.625</v>
      </c>
      <c r="AD38" s="32">
        <f t="shared" si="33"/>
        <v>4.5</v>
      </c>
      <c r="AE38" s="32">
        <f t="shared" si="34"/>
        <v>3.375</v>
      </c>
      <c r="AF38" s="3">
        <f t="array" ref="AF38:AI38">MMULT($B$31:$E$34,TRANSPOSE(M38:P38))</f>
        <v>8.9402788580019536E-3</v>
      </c>
      <c r="AG38" s="3">
        <v>8.9402788580019536E-3</v>
      </c>
      <c r="AH38" s="3">
        <v>8.9402788580019536E-3</v>
      </c>
      <c r="AI38" s="3">
        <v>8.9402788580019536E-3</v>
      </c>
      <c r="AJ38" s="3">
        <f t="shared" si="15"/>
        <v>6.0346882291513186E-2</v>
      </c>
      <c r="AK38" s="3">
        <f t="shared" si="16"/>
        <v>5.028906857626099E-2</v>
      </c>
      <c r="AL38" s="3">
        <f t="shared" si="17"/>
        <v>4.0231254861008793E-2</v>
      </c>
      <c r="AM38" s="3">
        <f t="shared" si="18"/>
        <v>3.0173441145756593E-2</v>
      </c>
      <c r="AN38" s="3"/>
      <c r="AO38" s="3">
        <f t="shared" si="35"/>
        <v>2.0000000000000004E-2</v>
      </c>
      <c r="AP38" s="3">
        <f t="shared" si="36"/>
        <v>1.0000000000000002E-2</v>
      </c>
      <c r="AQ38" s="3">
        <f t="shared" si="37"/>
        <v>1.0000000000000002E-2</v>
      </c>
      <c r="AR38" s="3">
        <f t="shared" si="38"/>
        <v>2.0000000000000004E-2</v>
      </c>
      <c r="AS38" s="3">
        <f t="shared" si="19"/>
        <v>4.0346882291513182E-2</v>
      </c>
      <c r="AT38" s="3">
        <f t="shared" si="20"/>
        <v>4.0289068576260988E-2</v>
      </c>
      <c r="AU38" s="3">
        <f t="shared" si="21"/>
        <v>3.0231254861008791E-2</v>
      </c>
      <c r="AV38" s="3">
        <f t="shared" si="22"/>
        <v>1.0173441145756589E-2</v>
      </c>
      <c r="AW38" s="7">
        <f>+SUM(AS38:AV38)</f>
        <v>0.12104064687453955</v>
      </c>
      <c r="AX38" s="9">
        <f>($I$12^H38)*AW38</f>
        <v>4.7899894147516608E-2</v>
      </c>
    </row>
    <row r="39" spans="1:50" x14ac:dyDescent="0.3">
      <c r="H39" s="4">
        <f t="shared" si="39"/>
        <v>20</v>
      </c>
      <c r="I39" s="8">
        <f t="shared" si="23"/>
        <v>0.995</v>
      </c>
      <c r="J39" s="8">
        <f t="shared" si="24"/>
        <v>1.1879975634030595</v>
      </c>
      <c r="K39" s="8">
        <f t="shared" si="25"/>
        <v>1.9748752363995787</v>
      </c>
      <c r="L39" s="8">
        <f t="shared" si="26"/>
        <v>2.9944341180973266</v>
      </c>
      <c r="M39" s="8">
        <f t="shared" si="27"/>
        <v>4.9750000000000011E-3</v>
      </c>
      <c r="N39" s="8">
        <f t="shared" si="28"/>
        <v>5.939987817015299E-3</v>
      </c>
      <c r="O39" s="8">
        <f t="shared" si="29"/>
        <v>9.8743761819978949E-3</v>
      </c>
      <c r="P39" s="8">
        <f t="shared" si="30"/>
        <v>1.4972170590486635E-2</v>
      </c>
      <c r="Q39" s="8">
        <f t="array" ref="Q39:T39">MMULT($B$25:$E$28,TRANSPOSE(X39:AA39))</f>
        <v>5.000000000000001E-3</v>
      </c>
      <c r="R39" s="8">
        <v>5.000000000000001E-3</v>
      </c>
      <c r="S39" s="8">
        <v>5.000000000000001E-3</v>
      </c>
      <c r="T39" s="8">
        <v>5.000000000000001E-3</v>
      </c>
      <c r="U39" s="8"/>
      <c r="V39" s="8">
        <f t="shared" si="6"/>
        <v>7.1523069178999652</v>
      </c>
      <c r="W39" s="17">
        <f t="shared" si="13"/>
        <v>2.0000000000000004E-2</v>
      </c>
      <c r="X39" s="8">
        <v>0.1</v>
      </c>
      <c r="Y39" s="8">
        <v>0.1</v>
      </c>
      <c r="Z39" s="8">
        <v>0.1</v>
      </c>
      <c r="AA39" s="8">
        <v>0.1</v>
      </c>
      <c r="AB39" s="32">
        <f t="shared" si="31"/>
        <v>6.75</v>
      </c>
      <c r="AC39" s="32">
        <f t="shared" si="32"/>
        <v>5.625</v>
      </c>
      <c r="AD39" s="32">
        <f t="shared" si="33"/>
        <v>4.5</v>
      </c>
      <c r="AE39" s="32">
        <f t="shared" si="34"/>
        <v>3.375</v>
      </c>
      <c r="AF39" s="3">
        <f t="array" ref="AF39:AI39">MMULT($B$31:$E$34,TRANSPOSE(M39:P39))</f>
        <v>8.9403836473749589E-3</v>
      </c>
      <c r="AG39" s="3">
        <v>8.9403836473749589E-3</v>
      </c>
      <c r="AH39" s="3">
        <v>8.9403836473749589E-3</v>
      </c>
      <c r="AI39" s="3">
        <v>8.9403836473749589E-3</v>
      </c>
      <c r="AJ39" s="3">
        <f t="shared" si="15"/>
        <v>6.034758961978097E-2</v>
      </c>
      <c r="AK39" s="3">
        <f t="shared" si="16"/>
        <v>5.0289658016484141E-2</v>
      </c>
      <c r="AL39" s="3">
        <f t="shared" si="17"/>
        <v>4.0231726413187313E-2</v>
      </c>
      <c r="AM39" s="3">
        <f t="shared" si="18"/>
        <v>3.0173794809890485E-2</v>
      </c>
      <c r="AN39" s="3"/>
      <c r="AO39" s="3">
        <f t="shared" si="35"/>
        <v>2.0000000000000004E-2</v>
      </c>
      <c r="AP39" s="3">
        <f t="shared" si="36"/>
        <v>1.0000000000000002E-2</v>
      </c>
      <c r="AQ39" s="3">
        <f t="shared" si="37"/>
        <v>1.0000000000000002E-2</v>
      </c>
      <c r="AR39" s="3">
        <f t="shared" si="38"/>
        <v>2.0000000000000004E-2</v>
      </c>
      <c r="AS39" s="3">
        <f t="shared" si="19"/>
        <v>4.0347589619780966E-2</v>
      </c>
      <c r="AT39" s="3">
        <f t="shared" si="20"/>
        <v>4.0289658016484139E-2</v>
      </c>
      <c r="AU39" s="3">
        <f t="shared" si="21"/>
        <v>3.0231726413187311E-2</v>
      </c>
      <c r="AV39" s="3">
        <f t="shared" si="22"/>
        <v>1.0173794809890481E-2</v>
      </c>
      <c r="AW39" s="7">
        <f>+SUM(AS39:AV39)</f>
        <v>0.1210427688593429</v>
      </c>
      <c r="AX39" s="9">
        <f>($I$12^H39)*AW39</f>
        <v>4.5619746560913867E-2</v>
      </c>
    </row>
    <row r="40" spans="1:50" x14ac:dyDescent="0.3">
      <c r="A40" s="30"/>
      <c r="B40" s="31" t="s">
        <v>86</v>
      </c>
      <c r="C40" s="31" t="s">
        <v>87</v>
      </c>
      <c r="D40" s="31" t="s">
        <v>88</v>
      </c>
      <c r="E40" s="31" t="s">
        <v>89</v>
      </c>
      <c r="H40" s="4">
        <f t="shared" si="39"/>
        <v>21</v>
      </c>
      <c r="I40" s="8">
        <f t="shared" si="23"/>
        <v>0.995</v>
      </c>
      <c r="J40" s="8">
        <f t="shared" si="24"/>
        <v>1.1879987695160714</v>
      </c>
      <c r="K40" s="8">
        <f t="shared" si="25"/>
        <v>1.9749245149085539</v>
      </c>
      <c r="L40" s="8">
        <f t="shared" si="26"/>
        <v>2.9944341180973266</v>
      </c>
      <c r="M40" s="8">
        <f t="shared" si="27"/>
        <v>4.9750000000000011E-3</v>
      </c>
      <c r="N40" s="8">
        <f t="shared" si="28"/>
        <v>5.9399938475803585E-3</v>
      </c>
      <c r="O40" s="8">
        <f t="shared" si="29"/>
        <v>9.8746225745427723E-3</v>
      </c>
      <c r="P40" s="8">
        <f t="shared" si="30"/>
        <v>1.4972170590486635E-2</v>
      </c>
      <c r="Q40" s="8">
        <f t="array" ref="Q40:T40">MMULT($B$25:$E$28,TRANSPOSE(X40:AA40))</f>
        <v>5.000000000000001E-3</v>
      </c>
      <c r="R40" s="8">
        <v>5.000000000000001E-3</v>
      </c>
      <c r="S40" s="8">
        <v>5.000000000000001E-3</v>
      </c>
      <c r="T40" s="8">
        <v>5.000000000000001E-3</v>
      </c>
      <c r="U40" s="8"/>
      <c r="V40" s="8">
        <f t="shared" si="6"/>
        <v>7.1523574025219521</v>
      </c>
      <c r="W40" s="17">
        <f t="shared" si="13"/>
        <v>2.0000000000000004E-2</v>
      </c>
      <c r="X40" s="8">
        <v>0.1</v>
      </c>
      <c r="Y40" s="8">
        <v>0.1</v>
      </c>
      <c r="Z40" s="8">
        <v>0.1</v>
      </c>
      <c r="AA40" s="8">
        <v>0.1</v>
      </c>
      <c r="AB40" s="32">
        <f t="shared" si="31"/>
        <v>6.75</v>
      </c>
      <c r="AC40" s="32">
        <f t="shared" si="32"/>
        <v>5.625</v>
      </c>
      <c r="AD40" s="32">
        <f t="shared" si="33"/>
        <v>4.5</v>
      </c>
      <c r="AE40" s="32">
        <f t="shared" si="34"/>
        <v>3.375</v>
      </c>
      <c r="AF40" s="3">
        <f t="array" ref="AF40:AI40">MMULT($B$31:$E$34,TRANSPOSE(M40:P40))</f>
        <v>8.9404467531524409E-3</v>
      </c>
      <c r="AG40" s="3">
        <v>8.9404467531524409E-3</v>
      </c>
      <c r="AH40" s="3">
        <v>8.9404467531524409E-3</v>
      </c>
      <c r="AI40" s="3">
        <v>8.9404467531524409E-3</v>
      </c>
      <c r="AJ40" s="3">
        <f t="shared" si="15"/>
        <v>6.0348015583778974E-2</v>
      </c>
      <c r="AK40" s="3">
        <f t="shared" si="16"/>
        <v>5.0290012986482481E-2</v>
      </c>
      <c r="AL40" s="3">
        <f t="shared" si="17"/>
        <v>4.0232010389185988E-2</v>
      </c>
      <c r="AM40" s="3">
        <f t="shared" si="18"/>
        <v>3.0174007791889487E-2</v>
      </c>
      <c r="AN40" s="3"/>
      <c r="AO40" s="3">
        <f t="shared" si="35"/>
        <v>2.0000000000000004E-2</v>
      </c>
      <c r="AP40" s="3">
        <f t="shared" si="36"/>
        <v>1.0000000000000002E-2</v>
      </c>
      <c r="AQ40" s="3">
        <f t="shared" si="37"/>
        <v>1.0000000000000002E-2</v>
      </c>
      <c r="AR40" s="3">
        <f t="shared" si="38"/>
        <v>2.0000000000000004E-2</v>
      </c>
      <c r="AS40" s="3">
        <f t="shared" si="19"/>
        <v>4.0348015583778971E-2</v>
      </c>
      <c r="AT40" s="3">
        <f t="shared" si="20"/>
        <v>4.0290012986482479E-2</v>
      </c>
      <c r="AU40" s="3">
        <f t="shared" si="21"/>
        <v>3.0232010389185986E-2</v>
      </c>
      <c r="AV40" s="3">
        <f t="shared" si="22"/>
        <v>1.0174007791889483E-2</v>
      </c>
      <c r="AW40" s="7">
        <f>+SUM(AS40:AV40)</f>
        <v>0.12104404675133693</v>
      </c>
      <c r="AX40" s="9">
        <f>($I$12^H40)*AW40</f>
        <v>4.3447836366634913E-2</v>
      </c>
    </row>
    <row r="41" spans="1:50" x14ac:dyDescent="0.3">
      <c r="A41" s="31" t="s">
        <v>103</v>
      </c>
      <c r="B41" s="30">
        <v>0.2</v>
      </c>
      <c r="C41" s="30">
        <v>0.1</v>
      </c>
      <c r="D41" s="30">
        <v>0.1</v>
      </c>
      <c r="E41" s="30">
        <v>0.2</v>
      </c>
      <c r="H41" s="4">
        <f t="shared" si="39"/>
        <v>22</v>
      </c>
      <c r="I41" s="8">
        <f t="shared" si="23"/>
        <v>0.995</v>
      </c>
      <c r="J41" s="8">
        <f t="shared" si="24"/>
        <v>1.1879993786049852</v>
      </c>
      <c r="K41" s="8">
        <f t="shared" si="25"/>
        <v>1.9749543303800754</v>
      </c>
      <c r="L41" s="8">
        <f t="shared" si="26"/>
        <v>2.9944341180973266</v>
      </c>
      <c r="M41" s="8">
        <f t="shared" si="27"/>
        <v>4.9750000000000011E-3</v>
      </c>
      <c r="N41" s="8">
        <f t="shared" si="28"/>
        <v>5.9399968930249269E-3</v>
      </c>
      <c r="O41" s="8">
        <f t="shared" si="29"/>
        <v>9.8747716519003784E-3</v>
      </c>
      <c r="P41" s="8">
        <f t="shared" si="30"/>
        <v>1.4972170590486635E-2</v>
      </c>
      <c r="Q41" s="8">
        <f t="array" ref="Q41:T41">MMULT($B$25:$E$28,TRANSPOSE(X41:AA41))</f>
        <v>5.000000000000001E-3</v>
      </c>
      <c r="R41" s="8">
        <v>5.000000000000001E-3</v>
      </c>
      <c r="S41" s="8">
        <v>5.000000000000001E-3</v>
      </c>
      <c r="T41" s="8">
        <v>5.000000000000001E-3</v>
      </c>
      <c r="U41" s="8"/>
      <c r="V41" s="8">
        <f t="shared" si="6"/>
        <v>7.1523878270823875</v>
      </c>
      <c r="W41" s="17">
        <f t="shared" si="13"/>
        <v>2.0000000000000004E-2</v>
      </c>
      <c r="X41" s="8">
        <v>0.1</v>
      </c>
      <c r="Y41" s="8">
        <v>0.1</v>
      </c>
      <c r="Z41" s="8">
        <v>0.1</v>
      </c>
      <c r="AA41" s="8">
        <v>0.1</v>
      </c>
      <c r="AB41" s="32">
        <f t="shared" si="31"/>
        <v>6.75</v>
      </c>
      <c r="AC41" s="32">
        <f t="shared" si="32"/>
        <v>5.625</v>
      </c>
      <c r="AD41" s="32">
        <f t="shared" si="33"/>
        <v>4.5</v>
      </c>
      <c r="AE41" s="32">
        <f t="shared" si="34"/>
        <v>3.375</v>
      </c>
      <c r="AF41" s="3">
        <f t="array" ref="AF41:AI41">MMULT($B$31:$E$34,TRANSPOSE(M41:P41))</f>
        <v>8.9404847838529845E-3</v>
      </c>
      <c r="AG41" s="3">
        <v>8.9404847838529845E-3</v>
      </c>
      <c r="AH41" s="3">
        <v>8.9404847838529845E-3</v>
      </c>
      <c r="AI41" s="3">
        <v>8.9404847838529845E-3</v>
      </c>
      <c r="AJ41" s="3">
        <f t="shared" si="15"/>
        <v>6.0348272291007643E-2</v>
      </c>
      <c r="AK41" s="3">
        <f t="shared" si="16"/>
        <v>5.0290226909173036E-2</v>
      </c>
      <c r="AL41" s="3">
        <f t="shared" si="17"/>
        <v>4.0232181527338429E-2</v>
      </c>
      <c r="AM41" s="3">
        <f t="shared" si="18"/>
        <v>3.0174136145503822E-2</v>
      </c>
      <c r="AN41" s="3"/>
      <c r="AO41" s="3">
        <f t="shared" si="35"/>
        <v>2.0000000000000004E-2</v>
      </c>
      <c r="AP41" s="3">
        <f t="shared" si="36"/>
        <v>1.0000000000000002E-2</v>
      </c>
      <c r="AQ41" s="3">
        <f t="shared" si="37"/>
        <v>1.0000000000000002E-2</v>
      </c>
      <c r="AR41" s="3">
        <f t="shared" si="38"/>
        <v>2.0000000000000004E-2</v>
      </c>
      <c r="AS41" s="3">
        <f t="shared" si="19"/>
        <v>4.0348272291007639E-2</v>
      </c>
      <c r="AT41" s="3">
        <f t="shared" si="20"/>
        <v>4.0290226909173034E-2</v>
      </c>
      <c r="AU41" s="3">
        <f t="shared" si="21"/>
        <v>3.0232181527338427E-2</v>
      </c>
      <c r="AV41" s="3">
        <f t="shared" si="22"/>
        <v>1.0174136145503818E-2</v>
      </c>
      <c r="AW41" s="7">
        <f>+SUM(AS41:AV41)</f>
        <v>0.12104481687302292</v>
      </c>
      <c r="AX41" s="9">
        <f>($I$12^H41)*AW41</f>
        <v>4.1379155043746611E-2</v>
      </c>
    </row>
    <row r="42" spans="1:50" x14ac:dyDescent="0.3">
      <c r="H42" s="4">
        <f t="shared" si="39"/>
        <v>23</v>
      </c>
      <c r="I42" s="8">
        <f t="shared" si="23"/>
        <v>0.995</v>
      </c>
      <c r="J42" s="8">
        <f t="shared" si="24"/>
        <v>1.1879996861953566</v>
      </c>
      <c r="K42" s="8">
        <f t="shared" si="25"/>
        <v>1.9749723694628027</v>
      </c>
      <c r="L42" s="8">
        <f t="shared" si="26"/>
        <v>2.9944341180973266</v>
      </c>
      <c r="M42" s="8">
        <f t="shared" si="27"/>
        <v>4.9750000000000011E-3</v>
      </c>
      <c r="N42" s="8">
        <f t="shared" si="28"/>
        <v>5.9399984309767839E-3</v>
      </c>
      <c r="O42" s="8">
        <f t="shared" si="29"/>
        <v>9.8748618473140162E-3</v>
      </c>
      <c r="P42" s="8">
        <f t="shared" si="30"/>
        <v>1.4972170590486635E-2</v>
      </c>
      <c r="Q42" s="8">
        <f t="array" ref="Q42:T42">MMULT($B$25:$E$28,TRANSPOSE(X42:AA42))</f>
        <v>5.000000000000001E-3</v>
      </c>
      <c r="R42" s="8">
        <v>5.000000000000001E-3</v>
      </c>
      <c r="S42" s="8">
        <v>5.000000000000001E-3</v>
      </c>
      <c r="T42" s="8">
        <v>5.000000000000001E-3</v>
      </c>
      <c r="U42" s="8"/>
      <c r="V42" s="8">
        <f t="shared" si="6"/>
        <v>7.1524061737554865</v>
      </c>
      <c r="W42" s="17">
        <f t="shared" si="13"/>
        <v>2.0000000000000004E-2</v>
      </c>
      <c r="X42" s="8">
        <v>0.1</v>
      </c>
      <c r="Y42" s="8">
        <v>0.1</v>
      </c>
      <c r="Z42" s="8">
        <v>0.1</v>
      </c>
      <c r="AA42" s="8">
        <v>0.1</v>
      </c>
      <c r="AB42" s="32">
        <f t="shared" si="31"/>
        <v>6.75</v>
      </c>
      <c r="AC42" s="32">
        <f t="shared" si="32"/>
        <v>5.625</v>
      </c>
      <c r="AD42" s="32">
        <f t="shared" si="33"/>
        <v>4.5</v>
      </c>
      <c r="AE42" s="32">
        <f t="shared" si="34"/>
        <v>3.375</v>
      </c>
      <c r="AF42" s="3">
        <f t="array" ref="AF42:AI42">MMULT($B$31:$E$34,TRANSPOSE(M42:P42))</f>
        <v>8.9405077171943598E-3</v>
      </c>
      <c r="AG42" s="3">
        <v>8.9405077171943598E-3</v>
      </c>
      <c r="AH42" s="3">
        <v>8.9405077171943598E-3</v>
      </c>
      <c r="AI42" s="3">
        <v>8.9405077171943598E-3</v>
      </c>
      <c r="AJ42" s="3">
        <f t="shared" si="15"/>
        <v>6.0348427091061932E-2</v>
      </c>
      <c r="AK42" s="3">
        <f t="shared" si="16"/>
        <v>5.0290355909218272E-2</v>
      </c>
      <c r="AL42" s="3">
        <f t="shared" si="17"/>
        <v>4.0232284727374619E-2</v>
      </c>
      <c r="AM42" s="3">
        <f t="shared" si="18"/>
        <v>3.0174213545530966E-2</v>
      </c>
      <c r="AN42" s="3"/>
      <c r="AO42" s="3">
        <f t="shared" si="35"/>
        <v>2.0000000000000004E-2</v>
      </c>
      <c r="AP42" s="3">
        <f t="shared" si="36"/>
        <v>1.0000000000000002E-2</v>
      </c>
      <c r="AQ42" s="3">
        <f t="shared" si="37"/>
        <v>1.0000000000000002E-2</v>
      </c>
      <c r="AR42" s="3">
        <f t="shared" si="38"/>
        <v>2.0000000000000004E-2</v>
      </c>
      <c r="AS42" s="3">
        <f t="shared" si="19"/>
        <v>4.0348427091061928E-2</v>
      </c>
      <c r="AT42" s="3">
        <f t="shared" si="20"/>
        <v>4.029035590921827E-2</v>
      </c>
      <c r="AU42" s="3">
        <f t="shared" si="21"/>
        <v>3.0232284727374617E-2</v>
      </c>
      <c r="AV42" s="3">
        <f t="shared" si="22"/>
        <v>1.0174213545530962E-2</v>
      </c>
      <c r="AW42" s="7">
        <f>+SUM(AS42:AV42)</f>
        <v>0.12104528127318578</v>
      </c>
      <c r="AX42" s="9">
        <f>($I$12^H42)*AW42</f>
        <v>3.940887028464992E-2</v>
      </c>
    </row>
    <row r="43" spans="1:50" x14ac:dyDescent="0.3">
      <c r="H43" s="4">
        <f t="shared" si="39"/>
        <v>24</v>
      </c>
      <c r="I43" s="8">
        <f t="shared" si="23"/>
        <v>0.995</v>
      </c>
      <c r="J43" s="8">
        <f t="shared" si="24"/>
        <v>1.1879998415286142</v>
      </c>
      <c r="K43" s="8">
        <f t="shared" si="25"/>
        <v>1.9749832833723062</v>
      </c>
      <c r="L43" s="8">
        <f t="shared" si="26"/>
        <v>2.9944341180973266</v>
      </c>
      <c r="M43" s="8">
        <f t="shared" si="27"/>
        <v>4.9750000000000011E-3</v>
      </c>
      <c r="N43" s="8">
        <f t="shared" si="28"/>
        <v>5.9399992076430716E-3</v>
      </c>
      <c r="O43" s="8">
        <f t="shared" si="29"/>
        <v>9.8749164168615323E-3</v>
      </c>
      <c r="P43" s="8">
        <f t="shared" si="30"/>
        <v>1.4972170590486635E-2</v>
      </c>
      <c r="Q43" s="8">
        <f t="array" ref="Q43:T43">MMULT($B$25:$E$28,TRANSPOSE(X43:AA43))</f>
        <v>5.000000000000001E-3</v>
      </c>
      <c r="R43" s="8">
        <v>5.000000000000001E-3</v>
      </c>
      <c r="S43" s="8">
        <v>5.000000000000001E-3</v>
      </c>
      <c r="T43" s="8">
        <v>5.000000000000001E-3</v>
      </c>
      <c r="U43" s="8"/>
      <c r="V43" s="8">
        <f t="shared" si="6"/>
        <v>7.1524172429982471</v>
      </c>
      <c r="W43" s="17">
        <f t="shared" si="13"/>
        <v>2.0000000000000004E-2</v>
      </c>
      <c r="X43" s="8">
        <v>0.1</v>
      </c>
      <c r="Y43" s="8">
        <v>0.1</v>
      </c>
      <c r="Z43" s="8">
        <v>0.1</v>
      </c>
      <c r="AA43" s="8">
        <v>0.1</v>
      </c>
      <c r="AB43" s="32">
        <f t="shared" si="31"/>
        <v>6.75</v>
      </c>
      <c r="AC43" s="32">
        <f t="shared" si="32"/>
        <v>5.625</v>
      </c>
      <c r="AD43" s="32">
        <f t="shared" si="33"/>
        <v>4.5</v>
      </c>
      <c r="AE43" s="32">
        <f t="shared" si="34"/>
        <v>3.375</v>
      </c>
      <c r="AF43" s="3">
        <f t="array" ref="AF43:AI43">MMULT($B$31:$E$34,TRANSPOSE(M43:P43))</f>
        <v>8.9405215537478114E-3</v>
      </c>
      <c r="AG43" s="3">
        <v>8.9405215537478114E-3</v>
      </c>
      <c r="AH43" s="3">
        <v>8.9405215537478114E-3</v>
      </c>
      <c r="AI43" s="3">
        <v>8.9405215537478114E-3</v>
      </c>
      <c r="AJ43" s="3">
        <f t="shared" si="15"/>
        <v>6.0348520487797729E-2</v>
      </c>
      <c r="AK43" s="3">
        <f t="shared" si="16"/>
        <v>5.0290433739831442E-2</v>
      </c>
      <c r="AL43" s="3">
        <f t="shared" si="17"/>
        <v>4.0232346991865148E-2</v>
      </c>
      <c r="AM43" s="3">
        <f t="shared" si="18"/>
        <v>3.0174260243898864E-2</v>
      </c>
      <c r="AN43" s="3"/>
      <c r="AO43" s="3">
        <f t="shared" si="35"/>
        <v>2.0000000000000004E-2</v>
      </c>
      <c r="AP43" s="3">
        <f t="shared" si="36"/>
        <v>1.0000000000000002E-2</v>
      </c>
      <c r="AQ43" s="3">
        <f t="shared" si="37"/>
        <v>1.0000000000000002E-2</v>
      </c>
      <c r="AR43" s="3">
        <f t="shared" si="38"/>
        <v>2.0000000000000004E-2</v>
      </c>
      <c r="AS43" s="3">
        <f t="shared" si="19"/>
        <v>4.0348520487797725E-2</v>
      </c>
      <c r="AT43" s="3">
        <f t="shared" si="20"/>
        <v>4.029043373983144E-2</v>
      </c>
      <c r="AU43" s="3">
        <f t="shared" si="21"/>
        <v>3.0232346991865146E-2</v>
      </c>
      <c r="AV43" s="3">
        <f t="shared" si="22"/>
        <v>1.017426024389886E-2</v>
      </c>
      <c r="AW43" s="7">
        <f>+SUM(AS43:AV43)</f>
        <v>0.12104556146339318</v>
      </c>
      <c r="AX43" s="9">
        <f>($I$12^H43)*AW43</f>
        <v>3.7532344291944394E-2</v>
      </c>
    </row>
    <row r="44" spans="1:50" x14ac:dyDescent="0.3">
      <c r="A44" s="25"/>
      <c r="B44" s="26" t="s">
        <v>78</v>
      </c>
      <c r="C44" s="26" t="s">
        <v>79</v>
      </c>
      <c r="D44" s="26" t="s">
        <v>80</v>
      </c>
      <c r="E44" s="26" t="s">
        <v>81</v>
      </c>
      <c r="H44" s="4">
        <f t="shared" si="39"/>
        <v>25</v>
      </c>
      <c r="I44" s="8">
        <f t="shared" si="23"/>
        <v>0.995</v>
      </c>
      <c r="J44" s="8">
        <f t="shared" si="24"/>
        <v>1.1879999199719398</v>
      </c>
      <c r="K44" s="8">
        <f t="shared" si="25"/>
        <v>1.9749898863843562</v>
      </c>
      <c r="L44" s="8">
        <f t="shared" si="26"/>
        <v>2.9944341180973266</v>
      </c>
      <c r="M44" s="8">
        <f t="shared" si="27"/>
        <v>4.9750000000000011E-3</v>
      </c>
      <c r="N44" s="8">
        <f t="shared" si="28"/>
        <v>5.9399995998596997E-3</v>
      </c>
      <c r="O44" s="8">
        <f t="shared" si="29"/>
        <v>9.874949431921784E-3</v>
      </c>
      <c r="P44" s="8">
        <f t="shared" si="30"/>
        <v>1.4972170590486635E-2</v>
      </c>
      <c r="Q44" s="8">
        <f t="array" ref="Q44:T44">MMULT($B$25:$E$28,TRANSPOSE(X44:AA44))</f>
        <v>5.000000000000001E-3</v>
      </c>
      <c r="R44" s="8">
        <v>5.000000000000001E-3</v>
      </c>
      <c r="S44" s="8">
        <v>5.000000000000001E-3</v>
      </c>
      <c r="T44" s="8">
        <v>5.000000000000001E-3</v>
      </c>
      <c r="U44" s="8"/>
      <c r="V44" s="8">
        <f t="shared" si="6"/>
        <v>7.1524239244536227</v>
      </c>
      <c r="W44" s="17">
        <f t="shared" si="13"/>
        <v>2.0000000000000004E-2</v>
      </c>
      <c r="X44" s="8">
        <v>0.1</v>
      </c>
      <c r="Y44" s="8">
        <v>0.1</v>
      </c>
      <c r="Z44" s="8">
        <v>0.1</v>
      </c>
      <c r="AA44" s="8">
        <v>0.1</v>
      </c>
      <c r="AB44" s="32">
        <f t="shared" si="31"/>
        <v>6.75</v>
      </c>
      <c r="AC44" s="32">
        <f t="shared" si="32"/>
        <v>5.625</v>
      </c>
      <c r="AD44" s="32">
        <f t="shared" si="33"/>
        <v>4.5</v>
      </c>
      <c r="AE44" s="32">
        <f t="shared" si="34"/>
        <v>3.375</v>
      </c>
      <c r="AF44" s="3">
        <f t="array" ref="AF44:AI44">MMULT($B$31:$E$34,TRANSPOSE(M44:P44))</f>
        <v>8.9405299055670302E-3</v>
      </c>
      <c r="AG44" s="3">
        <v>8.9405299055670302E-3</v>
      </c>
      <c r="AH44" s="3">
        <v>8.9405299055670302E-3</v>
      </c>
      <c r="AI44" s="3">
        <v>8.9405299055670302E-3</v>
      </c>
      <c r="AJ44" s="3">
        <f t="shared" si="15"/>
        <v>6.0348576862577455E-2</v>
      </c>
      <c r="AK44" s="3">
        <f t="shared" si="16"/>
        <v>5.0290480718814548E-2</v>
      </c>
      <c r="AL44" s="3">
        <f t="shared" si="17"/>
        <v>4.0232384575051634E-2</v>
      </c>
      <c r="AM44" s="3">
        <f t="shared" si="18"/>
        <v>3.0174288431288727E-2</v>
      </c>
      <c r="AN44" s="3"/>
      <c r="AO44" s="3">
        <f t="shared" si="35"/>
        <v>2.0000000000000004E-2</v>
      </c>
      <c r="AP44" s="3">
        <f t="shared" si="36"/>
        <v>1.0000000000000002E-2</v>
      </c>
      <c r="AQ44" s="3">
        <f t="shared" si="37"/>
        <v>1.0000000000000002E-2</v>
      </c>
      <c r="AR44" s="3">
        <f t="shared" si="38"/>
        <v>2.0000000000000004E-2</v>
      </c>
      <c r="AS44" s="3">
        <f t="shared" si="19"/>
        <v>4.0348576862577451E-2</v>
      </c>
      <c r="AT44" s="3">
        <f t="shared" si="20"/>
        <v>4.0290480718814546E-2</v>
      </c>
      <c r="AU44" s="3">
        <f t="shared" si="21"/>
        <v>3.0232384575051632E-2</v>
      </c>
      <c r="AV44" s="3">
        <f t="shared" si="22"/>
        <v>1.0174288431288724E-2</v>
      </c>
      <c r="AW44" s="7">
        <f>+SUM(AS44:AV44)</f>
        <v>0.12104573058773235</v>
      </c>
      <c r="AX44" s="9">
        <f>($I$12^H44)*AW44</f>
        <v>3.5745139744737926E-2</v>
      </c>
    </row>
    <row r="45" spans="1:50" x14ac:dyDescent="0.3">
      <c r="A45" s="27">
        <v>1</v>
      </c>
      <c r="B45">
        <v>0.1</v>
      </c>
      <c r="C45">
        <v>0.1</v>
      </c>
      <c r="D45">
        <v>0.1</v>
      </c>
      <c r="E45">
        <f>1-SUM(E46:E48)</f>
        <v>0.7</v>
      </c>
      <c r="H45" s="4">
        <f t="shared" si="39"/>
        <v>26</v>
      </c>
      <c r="I45" s="8">
        <f t="shared" si="23"/>
        <v>0.995</v>
      </c>
      <c r="J45" s="8">
        <f t="shared" si="24"/>
        <v>1.1879999595858268</v>
      </c>
      <c r="K45" s="8">
        <f t="shared" si="25"/>
        <v>1.9749938812420786</v>
      </c>
      <c r="L45" s="8">
        <f t="shared" si="26"/>
        <v>2.9944341180973266</v>
      </c>
      <c r="M45" s="8">
        <f t="shared" si="27"/>
        <v>4.9750000000000011E-3</v>
      </c>
      <c r="N45" s="8">
        <f t="shared" si="28"/>
        <v>5.9399997979291356E-3</v>
      </c>
      <c r="O45" s="8">
        <f t="shared" si="29"/>
        <v>9.874969406210396E-3</v>
      </c>
      <c r="P45" s="8">
        <f t="shared" si="30"/>
        <v>1.4972170590486635E-2</v>
      </c>
      <c r="Q45" s="8">
        <f t="array" ref="Q45:T45">MMULT($B$25:$E$28,TRANSPOSE(X45:AA45))</f>
        <v>5.000000000000001E-3</v>
      </c>
      <c r="R45" s="8">
        <v>5.000000000000001E-3</v>
      </c>
      <c r="S45" s="8">
        <v>5.000000000000001E-3</v>
      </c>
      <c r="T45" s="8">
        <v>5.000000000000001E-3</v>
      </c>
      <c r="U45" s="8"/>
      <c r="V45" s="8">
        <f t="shared" si="6"/>
        <v>7.152427958925232</v>
      </c>
      <c r="W45" s="17">
        <f t="shared" si="13"/>
        <v>2.0000000000000004E-2</v>
      </c>
      <c r="X45" s="8">
        <v>0.1</v>
      </c>
      <c r="Y45" s="8">
        <v>0.1</v>
      </c>
      <c r="Z45" s="8">
        <v>0.1</v>
      </c>
      <c r="AA45" s="8">
        <v>0.1</v>
      </c>
      <c r="AB45" s="32">
        <f t="shared" si="31"/>
        <v>6.75</v>
      </c>
      <c r="AC45" s="32">
        <f t="shared" si="32"/>
        <v>5.625</v>
      </c>
      <c r="AD45" s="32">
        <f t="shared" si="33"/>
        <v>4.5</v>
      </c>
      <c r="AE45" s="32">
        <f t="shared" si="34"/>
        <v>3.375</v>
      </c>
      <c r="AF45" s="3">
        <f t="array" ref="AF45:AI45">MMULT($B$31:$E$34,TRANSPOSE(M45:P45))</f>
        <v>8.9405349486565422E-3</v>
      </c>
      <c r="AG45" s="3">
        <v>8.9405349486565422E-3</v>
      </c>
      <c r="AH45" s="3">
        <v>8.9405349486565422E-3</v>
      </c>
      <c r="AI45" s="3">
        <v>8.9405349486565422E-3</v>
      </c>
      <c r="AJ45" s="3">
        <f t="shared" si="15"/>
        <v>6.034861090343166E-2</v>
      </c>
      <c r="AK45" s="3">
        <f t="shared" si="16"/>
        <v>5.029050908619305E-2</v>
      </c>
      <c r="AL45" s="3">
        <f t="shared" si="17"/>
        <v>4.023240726895444E-2</v>
      </c>
      <c r="AM45" s="3">
        <f t="shared" si="18"/>
        <v>3.017430545171583E-2</v>
      </c>
      <c r="AN45" s="3"/>
      <c r="AO45" s="3">
        <f t="shared" si="35"/>
        <v>2.0000000000000004E-2</v>
      </c>
      <c r="AP45" s="3">
        <f t="shared" si="36"/>
        <v>1.0000000000000002E-2</v>
      </c>
      <c r="AQ45" s="3">
        <f t="shared" si="37"/>
        <v>1.0000000000000002E-2</v>
      </c>
      <c r="AR45" s="3">
        <f t="shared" si="38"/>
        <v>2.0000000000000004E-2</v>
      </c>
      <c r="AS45" s="3">
        <f t="shared" si="19"/>
        <v>4.0348610903431656E-2</v>
      </c>
      <c r="AT45" s="3">
        <f t="shared" si="20"/>
        <v>4.0290509086193048E-2</v>
      </c>
      <c r="AU45" s="3">
        <f t="shared" si="21"/>
        <v>3.0232407268954438E-2</v>
      </c>
      <c r="AV45" s="3">
        <f t="shared" si="22"/>
        <v>1.0174305451715826E-2</v>
      </c>
      <c r="AW45" s="7">
        <f>+SUM(AS45:AV45)</f>
        <v>0.12104583271029495</v>
      </c>
      <c r="AX45" s="9">
        <f>($I$12^H45)*AW45</f>
        <v>3.4043018954108294E-2</v>
      </c>
    </row>
    <row r="46" spans="1:50" x14ac:dyDescent="0.3">
      <c r="A46" s="27">
        <v>1.1000000000000001</v>
      </c>
      <c r="B46">
        <v>0.1</v>
      </c>
      <c r="C46">
        <v>0.1</v>
      </c>
      <c r="D46">
        <f>1-SUM(D47:D48,D45)</f>
        <v>0.7</v>
      </c>
      <c r="E46">
        <v>0.1</v>
      </c>
      <c r="H46" s="4">
        <f t="shared" si="39"/>
        <v>27</v>
      </c>
      <c r="I46" s="8">
        <f t="shared" si="23"/>
        <v>0.995</v>
      </c>
      <c r="J46" s="8">
        <f t="shared" si="24"/>
        <v>1.187999979590842</v>
      </c>
      <c r="K46" s="8">
        <f t="shared" si="25"/>
        <v>1.9749962981439697</v>
      </c>
      <c r="L46" s="8">
        <f t="shared" si="26"/>
        <v>2.9944341180973266</v>
      </c>
      <c r="M46" s="8">
        <f t="shared" si="27"/>
        <v>4.9750000000000011E-3</v>
      </c>
      <c r="N46" s="8">
        <f t="shared" si="28"/>
        <v>5.9399998979542115E-3</v>
      </c>
      <c r="O46" s="8">
        <f t="shared" si="29"/>
        <v>9.8749814907198499E-3</v>
      </c>
      <c r="P46" s="8">
        <f t="shared" si="30"/>
        <v>1.4972170590486635E-2</v>
      </c>
      <c r="Q46" s="8">
        <f t="array" ref="Q46:T46">MMULT($B$25:$E$28,TRANSPOSE(X46:AA46))</f>
        <v>5.000000000000001E-3</v>
      </c>
      <c r="R46" s="8">
        <v>5.000000000000001E-3</v>
      </c>
      <c r="S46" s="8">
        <v>5.000000000000001E-3</v>
      </c>
      <c r="T46" s="8">
        <v>5.000000000000001E-3</v>
      </c>
      <c r="U46" s="8"/>
      <c r="V46" s="8">
        <f t="shared" si="6"/>
        <v>7.1524303958321385</v>
      </c>
      <c r="W46" s="17">
        <f t="shared" si="13"/>
        <v>2.0000000000000004E-2</v>
      </c>
      <c r="X46" s="8">
        <v>0.1</v>
      </c>
      <c r="Y46" s="8">
        <v>0.1</v>
      </c>
      <c r="Z46" s="8">
        <v>0.1</v>
      </c>
      <c r="AA46" s="8">
        <v>0.1</v>
      </c>
      <c r="AB46" s="32">
        <f t="shared" si="31"/>
        <v>6.75</v>
      </c>
      <c r="AC46" s="32">
        <f t="shared" si="32"/>
        <v>5.625</v>
      </c>
      <c r="AD46" s="32">
        <f t="shared" si="33"/>
        <v>4.5</v>
      </c>
      <c r="AE46" s="32">
        <f t="shared" si="34"/>
        <v>3.375</v>
      </c>
      <c r="AF46" s="3">
        <f t="array" ref="AF46:AI46">MMULT($B$31:$E$34,TRANSPOSE(M46:P46))</f>
        <v>8.9405379947901757E-3</v>
      </c>
      <c r="AG46" s="3">
        <v>8.9405379947901757E-3</v>
      </c>
      <c r="AH46" s="3">
        <v>8.9405379947901757E-3</v>
      </c>
      <c r="AI46" s="3">
        <v>8.9405379947901757E-3</v>
      </c>
      <c r="AJ46" s="3">
        <f t="shared" si="15"/>
        <v>6.0348631464833685E-2</v>
      </c>
      <c r="AK46" s="3">
        <f t="shared" si="16"/>
        <v>5.0290526220694735E-2</v>
      </c>
      <c r="AL46" s="3">
        <f t="shared" si="17"/>
        <v>4.0232420976555792E-2</v>
      </c>
      <c r="AM46" s="3">
        <f t="shared" si="18"/>
        <v>3.0174315732416843E-2</v>
      </c>
      <c r="AN46" s="3"/>
      <c r="AO46" s="3">
        <f t="shared" si="35"/>
        <v>2.0000000000000004E-2</v>
      </c>
      <c r="AP46" s="3">
        <f t="shared" si="36"/>
        <v>1.0000000000000002E-2</v>
      </c>
      <c r="AQ46" s="3">
        <f t="shared" si="37"/>
        <v>1.0000000000000002E-2</v>
      </c>
      <c r="AR46" s="3">
        <f t="shared" si="38"/>
        <v>2.0000000000000004E-2</v>
      </c>
      <c r="AS46" s="3">
        <f t="shared" si="19"/>
        <v>4.0348631464833681E-2</v>
      </c>
      <c r="AT46" s="3">
        <f t="shared" si="20"/>
        <v>4.0290526220694733E-2</v>
      </c>
      <c r="AU46" s="3">
        <f t="shared" si="21"/>
        <v>3.0232420976555791E-2</v>
      </c>
      <c r="AV46" s="3">
        <f t="shared" si="22"/>
        <v>1.0174315732416839E-2</v>
      </c>
      <c r="AW46" s="7">
        <f>+SUM(AS46:AV46)</f>
        <v>0.12104589439450104</v>
      </c>
      <c r="AX46" s="9">
        <f>($I$12^H46)*AW46</f>
        <v>3.2421939335447382E-2</v>
      </c>
    </row>
    <row r="47" spans="1:50" x14ac:dyDescent="0.3">
      <c r="A47" s="27">
        <v>1.1499999999999999</v>
      </c>
      <c r="B47">
        <v>0.1</v>
      </c>
      <c r="C47">
        <f>1-SUM(C45:C46,C48)</f>
        <v>0.7</v>
      </c>
      <c r="D47">
        <v>0.1</v>
      </c>
      <c r="E47">
        <v>0.1</v>
      </c>
      <c r="H47" s="4">
        <f t="shared" si="39"/>
        <v>28</v>
      </c>
      <c r="I47" s="8">
        <f t="shared" si="23"/>
        <v>0.995</v>
      </c>
      <c r="J47" s="8">
        <f t="shared" si="24"/>
        <v>1.1879999896933751</v>
      </c>
      <c r="K47" s="8">
        <f>+K46+K$5*K46*(1-K46/K$6)-O46</f>
        <v>1.9749977603743609</v>
      </c>
      <c r="L47" s="8">
        <f t="shared" si="26"/>
        <v>2.9944341180973266</v>
      </c>
      <c r="M47" s="8">
        <f t="shared" si="27"/>
        <v>4.9750000000000011E-3</v>
      </c>
      <c r="N47" s="8">
        <f t="shared" si="28"/>
        <v>5.9399999484668767E-3</v>
      </c>
      <c r="O47" s="8">
        <f t="shared" si="29"/>
        <v>9.8749888018718063E-3</v>
      </c>
      <c r="P47" s="8">
        <f t="shared" si="30"/>
        <v>1.4972170590486635E-2</v>
      </c>
      <c r="Q47" s="8">
        <f t="array" ref="Q47:T47">MMULT($B$25:$E$28,TRANSPOSE(X47:AA47))</f>
        <v>5.000000000000001E-3</v>
      </c>
      <c r="R47" s="8">
        <v>5.000000000000001E-3</v>
      </c>
      <c r="S47" s="8">
        <v>5.000000000000001E-3</v>
      </c>
      <c r="T47" s="8">
        <v>5.000000000000001E-3</v>
      </c>
      <c r="U47" s="8"/>
      <c r="V47" s="8">
        <f t="shared" si="6"/>
        <v>7.1524318681650625</v>
      </c>
      <c r="W47" s="17">
        <f t="shared" si="13"/>
        <v>2.0000000000000004E-2</v>
      </c>
      <c r="X47" s="8">
        <v>0.1</v>
      </c>
      <c r="Y47" s="8">
        <v>0.1</v>
      </c>
      <c r="Z47" s="8">
        <v>0.1</v>
      </c>
      <c r="AA47" s="8">
        <v>0.1</v>
      </c>
      <c r="AB47" s="32">
        <f t="shared" si="31"/>
        <v>6.75</v>
      </c>
      <c r="AC47" s="32">
        <f t="shared" si="32"/>
        <v>5.625</v>
      </c>
      <c r="AD47" s="32">
        <f t="shared" si="33"/>
        <v>4.5</v>
      </c>
      <c r="AE47" s="32">
        <f t="shared" si="34"/>
        <v>3.375</v>
      </c>
      <c r="AF47" s="3">
        <f t="array" ref="AF47:AI47">MMULT($B$31:$E$34,TRANSPOSE(M47:P47))</f>
        <v>8.9405398352063285E-3</v>
      </c>
      <c r="AG47" s="3">
        <v>8.9405398352063285E-3</v>
      </c>
      <c r="AH47" s="3">
        <v>8.9405398352063285E-3</v>
      </c>
      <c r="AI47" s="3">
        <v>8.9405398352063285E-3</v>
      </c>
      <c r="AJ47" s="3">
        <f t="shared" si="15"/>
        <v>6.0348643887642717E-2</v>
      </c>
      <c r="AK47" s="3">
        <f t="shared" si="16"/>
        <v>5.0290536573035595E-2</v>
      </c>
      <c r="AL47" s="3">
        <f t="shared" si="17"/>
        <v>4.023242925842848E-2</v>
      </c>
      <c r="AM47" s="3">
        <f t="shared" si="18"/>
        <v>3.0174321943821358E-2</v>
      </c>
      <c r="AN47" s="3"/>
      <c r="AO47" s="3">
        <f t="shared" si="35"/>
        <v>2.0000000000000004E-2</v>
      </c>
      <c r="AP47" s="3">
        <f t="shared" si="36"/>
        <v>1.0000000000000002E-2</v>
      </c>
      <c r="AQ47" s="3">
        <f t="shared" si="37"/>
        <v>1.0000000000000002E-2</v>
      </c>
      <c r="AR47" s="3">
        <f t="shared" si="38"/>
        <v>2.0000000000000004E-2</v>
      </c>
      <c r="AS47" s="3">
        <f t="shared" si="19"/>
        <v>4.0348643887642713E-2</v>
      </c>
      <c r="AT47" s="3">
        <f t="shared" si="20"/>
        <v>4.0290536573035593E-2</v>
      </c>
      <c r="AU47" s="3">
        <f t="shared" si="21"/>
        <v>3.0232429258428478E-2</v>
      </c>
      <c r="AV47" s="3">
        <f t="shared" si="22"/>
        <v>1.0174321943821354E-2</v>
      </c>
      <c r="AW47" s="7">
        <f>+SUM(AS47:AV47)</f>
        <v>0.12104593166292814</v>
      </c>
      <c r="AX47" s="9">
        <f>($I$12^H47)*AW47</f>
        <v>3.0878046969269456E-2</v>
      </c>
    </row>
    <row r="48" spans="1:50" x14ac:dyDescent="0.3">
      <c r="A48" s="27">
        <v>1.25</v>
      </c>
      <c r="B48">
        <f>1-SUM(B45:B47)</f>
        <v>0.7</v>
      </c>
      <c r="C48">
        <v>0.1</v>
      </c>
      <c r="D48">
        <v>0.1</v>
      </c>
      <c r="E48">
        <v>0.1</v>
      </c>
      <c r="H48" s="4">
        <f t="shared" si="39"/>
        <v>29</v>
      </c>
      <c r="I48" s="8">
        <f t="shared" si="23"/>
        <v>0.995</v>
      </c>
      <c r="J48" s="8">
        <f t="shared" si="24"/>
        <v>1.1879999947951543</v>
      </c>
      <c r="K48" s="8">
        <f t="shared" si="25"/>
        <v>1.9749986450254851</v>
      </c>
      <c r="L48" s="8">
        <f t="shared" si="26"/>
        <v>2.9944341180973266</v>
      </c>
      <c r="M48" s="8">
        <f t="shared" si="27"/>
        <v>4.9750000000000011E-3</v>
      </c>
      <c r="N48" s="8">
        <f t="shared" si="28"/>
        <v>5.9399999739757729E-3</v>
      </c>
      <c r="O48" s="8">
        <f t="shared" si="29"/>
        <v>9.8749932251274274E-3</v>
      </c>
      <c r="P48" s="8">
        <f t="shared" si="30"/>
        <v>1.4972170590486635E-2</v>
      </c>
      <c r="Q48" s="8">
        <f t="array" ref="Q48:T48">MMULT($B$25:$E$28,TRANSPOSE(X48:AA48))</f>
        <v>5.000000000000001E-3</v>
      </c>
      <c r="R48" s="8">
        <v>5.000000000000001E-3</v>
      </c>
      <c r="S48" s="8">
        <v>5.000000000000001E-3</v>
      </c>
      <c r="T48" s="8">
        <v>5.000000000000001E-3</v>
      </c>
      <c r="U48" s="8"/>
      <c r="V48" s="8">
        <f t="shared" si="6"/>
        <v>7.1524327579179658</v>
      </c>
      <c r="W48" s="17">
        <f t="shared" si="13"/>
        <v>2.0000000000000004E-2</v>
      </c>
      <c r="X48" s="8">
        <v>0.1</v>
      </c>
      <c r="Y48" s="8">
        <v>0.1</v>
      </c>
      <c r="Z48" s="8">
        <v>0.1</v>
      </c>
      <c r="AA48" s="8">
        <v>0.1</v>
      </c>
      <c r="AB48" s="32">
        <f t="shared" si="31"/>
        <v>6.75</v>
      </c>
      <c r="AC48" s="32">
        <f t="shared" si="32"/>
        <v>5.625</v>
      </c>
      <c r="AD48" s="32">
        <f t="shared" si="33"/>
        <v>4.5</v>
      </c>
      <c r="AE48" s="32">
        <f t="shared" si="34"/>
        <v>3.375</v>
      </c>
      <c r="AF48" s="3">
        <f t="array" ref="AF48:AI48">MMULT($B$31:$E$34,TRANSPOSE(M48:P48))</f>
        <v>8.9405409473974594E-3</v>
      </c>
      <c r="AG48" s="3">
        <v>8.9405409473974594E-3</v>
      </c>
      <c r="AH48" s="3">
        <v>8.9405409473974594E-3</v>
      </c>
      <c r="AI48" s="3">
        <v>8.9405409473974594E-3</v>
      </c>
      <c r="AJ48" s="3">
        <f t="shared" si="15"/>
        <v>6.0348651394932853E-2</v>
      </c>
      <c r="AK48" s="3">
        <f t="shared" si="16"/>
        <v>5.0290542829110711E-2</v>
      </c>
      <c r="AL48" s="3">
        <f t="shared" si="17"/>
        <v>4.0232434263288569E-2</v>
      </c>
      <c r="AM48" s="3">
        <f t="shared" si="18"/>
        <v>3.0174325697466427E-2</v>
      </c>
      <c r="AN48" s="3"/>
      <c r="AO48" s="3">
        <f t="shared" si="35"/>
        <v>2.0000000000000004E-2</v>
      </c>
      <c r="AP48" s="3">
        <f t="shared" si="36"/>
        <v>1.0000000000000002E-2</v>
      </c>
      <c r="AQ48" s="3">
        <f t="shared" si="37"/>
        <v>1.0000000000000002E-2</v>
      </c>
      <c r="AR48" s="3">
        <f t="shared" si="38"/>
        <v>2.0000000000000004E-2</v>
      </c>
      <c r="AS48" s="3">
        <f t="shared" si="19"/>
        <v>4.034865139493285E-2</v>
      </c>
      <c r="AT48" s="3">
        <f t="shared" si="20"/>
        <v>4.0290542829110709E-2</v>
      </c>
      <c r="AU48" s="3">
        <f t="shared" si="21"/>
        <v>3.0232434263288567E-2</v>
      </c>
      <c r="AV48" s="3">
        <f t="shared" si="22"/>
        <v>1.0174325697466423E-2</v>
      </c>
      <c r="AW48" s="7">
        <f>+SUM(AS48:AV48)</f>
        <v>0.12104595418479855</v>
      </c>
      <c r="AX48" s="9">
        <f>($I$12^H48)*AW48</f>
        <v>2.9407669251862181E-2</v>
      </c>
    </row>
    <row r="49" spans="1:50" x14ac:dyDescent="0.3">
      <c r="H49" s="4">
        <f t="shared" si="39"/>
        <v>30</v>
      </c>
      <c r="I49" s="8">
        <f t="shared" si="23"/>
        <v>0.995</v>
      </c>
      <c r="J49" s="8">
        <f t="shared" si="24"/>
        <v>1.1879999973715529</v>
      </c>
      <c r="K49" s="8">
        <f t="shared" si="25"/>
        <v>1.9749991802400513</v>
      </c>
      <c r="L49" s="8">
        <f t="shared" si="26"/>
        <v>2.9944341180973266</v>
      </c>
      <c r="M49" s="8">
        <f t="shared" si="27"/>
        <v>4.9750000000000011E-3</v>
      </c>
      <c r="N49" s="8">
        <f t="shared" si="28"/>
        <v>5.9399999868577661E-3</v>
      </c>
      <c r="O49" s="8">
        <f t="shared" si="29"/>
        <v>9.8749959012002578E-3</v>
      </c>
      <c r="P49" s="8">
        <f t="shared" si="30"/>
        <v>1.4972170590486635E-2</v>
      </c>
      <c r="Q49" s="8">
        <f t="array" ref="Q49:T49">MMULT($B$25:$E$28,TRANSPOSE(X49:AA49))</f>
        <v>5.000000000000001E-3</v>
      </c>
      <c r="R49" s="8">
        <v>5.000000000000001E-3</v>
      </c>
      <c r="S49" s="8">
        <v>5.000000000000001E-3</v>
      </c>
      <c r="T49" s="8">
        <v>5.000000000000001E-3</v>
      </c>
      <c r="U49" s="8"/>
      <c r="V49" s="8">
        <f t="shared" si="6"/>
        <v>7.1524332957089305</v>
      </c>
      <c r="W49" s="17">
        <f t="shared" si="13"/>
        <v>2.0000000000000004E-2</v>
      </c>
      <c r="X49" s="8">
        <v>0.1</v>
      </c>
      <c r="Y49" s="8">
        <v>0.1</v>
      </c>
      <c r="Z49" s="8">
        <v>0.1</v>
      </c>
      <c r="AA49" s="8">
        <v>0.1</v>
      </c>
      <c r="AB49" s="32">
        <f t="shared" ref="AB49" si="41">+AB48</f>
        <v>6.75</v>
      </c>
      <c r="AC49" s="32">
        <f t="shared" ref="AC49" si="42">+AC48</f>
        <v>5.625</v>
      </c>
      <c r="AD49" s="32">
        <f t="shared" ref="AD49" si="43">+AD48</f>
        <v>4.5</v>
      </c>
      <c r="AE49" s="32">
        <f t="shared" ref="AE49" si="44">+AE48</f>
        <v>3.375</v>
      </c>
      <c r="AF49" s="3">
        <f t="array" ref="AF49:AI49">MMULT($B$31:$E$34,TRANSPOSE(M49:P49))</f>
        <v>8.9405416196361651E-3</v>
      </c>
      <c r="AG49" s="3">
        <v>8.9405416196361651E-3</v>
      </c>
      <c r="AH49" s="3">
        <v>8.9405416196361651E-3</v>
      </c>
      <c r="AI49" s="3">
        <v>8.9405416196361651E-3</v>
      </c>
      <c r="AJ49" s="3">
        <f t="shared" si="15"/>
        <v>6.0348655932544112E-2</v>
      </c>
      <c r="AK49" s="3">
        <f t="shared" si="16"/>
        <v>5.0290546610453429E-2</v>
      </c>
      <c r="AL49" s="3">
        <f t="shared" si="17"/>
        <v>4.0232437288362746E-2</v>
      </c>
      <c r="AM49" s="3">
        <f t="shared" si="18"/>
        <v>3.0174327966272056E-2</v>
      </c>
      <c r="AN49" s="3"/>
      <c r="AO49" s="3">
        <f t="shared" si="35"/>
        <v>2.0000000000000004E-2</v>
      </c>
      <c r="AP49" s="3">
        <f t="shared" si="36"/>
        <v>1.0000000000000002E-2</v>
      </c>
      <c r="AQ49" s="3">
        <f t="shared" si="37"/>
        <v>1.0000000000000002E-2</v>
      </c>
      <c r="AR49" s="3">
        <f t="shared" si="38"/>
        <v>2.0000000000000004E-2</v>
      </c>
      <c r="AS49" s="3">
        <f t="shared" si="19"/>
        <v>4.0348655932544109E-2</v>
      </c>
      <c r="AT49" s="3">
        <f t="shared" si="20"/>
        <v>4.0290546610453427E-2</v>
      </c>
      <c r="AU49" s="3">
        <f t="shared" si="21"/>
        <v>3.0232437288362744E-2</v>
      </c>
      <c r="AV49" s="3">
        <f t="shared" si="22"/>
        <v>1.0174327966272052E-2</v>
      </c>
      <c r="AW49" s="7">
        <f>+SUM(AS49:AV49)</f>
        <v>0.12104596779763233</v>
      </c>
      <c r="AX49" s="9">
        <f>($I$12^H49)*AW49</f>
        <v>2.8007307199095301E-2</v>
      </c>
    </row>
    <row r="50" spans="1:50" x14ac:dyDescent="0.3">
      <c r="A50" s="26"/>
      <c r="B50" s="26"/>
      <c r="C50" s="26"/>
      <c r="D50" s="26"/>
      <c r="E50" s="26"/>
    </row>
    <row r="51" spans="1:50" x14ac:dyDescent="0.3">
      <c r="A51" s="26"/>
      <c r="B51"/>
      <c r="C51"/>
      <c r="D51"/>
      <c r="E51"/>
    </row>
    <row r="52" spans="1:50" x14ac:dyDescent="0.3">
      <c r="A52" s="1" t="s">
        <v>116</v>
      </c>
    </row>
    <row r="53" spans="1:50" x14ac:dyDescent="0.3">
      <c r="A53" s="28"/>
      <c r="B53" s="28" t="s">
        <v>90</v>
      </c>
      <c r="C53" s="28" t="s">
        <v>91</v>
      </c>
      <c r="D53" s="28" t="s">
        <v>92</v>
      </c>
      <c r="E53" s="28" t="s">
        <v>93</v>
      </c>
    </row>
    <row r="54" spans="1:50" x14ac:dyDescent="0.3">
      <c r="A54" s="28" t="s">
        <v>94</v>
      </c>
      <c r="B54" s="29">
        <f>+B31*$A25</f>
        <v>0.25</v>
      </c>
      <c r="C54" s="29">
        <f t="shared" ref="C54:E54" si="45">+C31*$A25</f>
        <v>0.25</v>
      </c>
      <c r="D54" s="29">
        <f t="shared" si="45"/>
        <v>0.25</v>
      </c>
      <c r="E54" s="29">
        <f t="shared" si="45"/>
        <v>0.25</v>
      </c>
    </row>
    <row r="55" spans="1:50" x14ac:dyDescent="0.3">
      <c r="A55" s="28" t="s">
        <v>95</v>
      </c>
      <c r="B55" s="29">
        <f t="shared" ref="B55:E57" si="46">+B32*$A26</f>
        <v>0.27500000000000002</v>
      </c>
      <c r="C55" s="29">
        <f t="shared" si="46"/>
        <v>0.27500000000000002</v>
      </c>
      <c r="D55" s="29">
        <f t="shared" si="46"/>
        <v>0.27500000000000002</v>
      </c>
      <c r="E55" s="29">
        <f t="shared" si="46"/>
        <v>0.27500000000000002</v>
      </c>
    </row>
    <row r="56" spans="1:50" x14ac:dyDescent="0.3">
      <c r="A56" s="28" t="s">
        <v>96</v>
      </c>
      <c r="B56" s="29">
        <f t="shared" si="46"/>
        <v>0.28749999999999998</v>
      </c>
      <c r="C56" s="29">
        <f t="shared" si="46"/>
        <v>0.28749999999999998</v>
      </c>
      <c r="D56" s="29">
        <f t="shared" si="46"/>
        <v>0.28749999999999998</v>
      </c>
      <c r="E56" s="29">
        <f t="shared" si="46"/>
        <v>0.28749999999999998</v>
      </c>
    </row>
    <row r="57" spans="1:50" x14ac:dyDescent="0.3">
      <c r="A57" s="28" t="s">
        <v>97</v>
      </c>
      <c r="B57" s="29">
        <f t="shared" si="46"/>
        <v>0.3125</v>
      </c>
      <c r="C57" s="29">
        <f t="shared" si="46"/>
        <v>0.3125</v>
      </c>
      <c r="D57" s="29">
        <f t="shared" si="46"/>
        <v>0.3125</v>
      </c>
      <c r="E57" s="29">
        <f t="shared" si="46"/>
        <v>0.3125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6D08-1A07-465A-8749-820609530979}">
  <dimension ref="A1:V49"/>
  <sheetViews>
    <sheetView topLeftCell="A13" zoomScale="68" zoomScaleNormal="68" workbookViewId="0">
      <selection activeCell="F34" sqref="F34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60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 t="s">
        <v>59</v>
      </c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 t="s">
        <v>20</v>
      </c>
      <c r="P11" s="6" t="s">
        <v>21</v>
      </c>
      <c r="Q11" s="6" t="s">
        <v>22</v>
      </c>
      <c r="R11" s="6" t="s">
        <v>23</v>
      </c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>
        <f>+I39</f>
        <v>0.51326766192635276</v>
      </c>
      <c r="P12" s="9"/>
      <c r="Q12" s="9"/>
      <c r="R12" s="9">
        <f t="shared" ref="R12" si="3">+L39</f>
        <v>1.377561539982294</v>
      </c>
    </row>
    <row r="13" spans="1:20" x14ac:dyDescent="0.3">
      <c r="N13" s="3" t="s">
        <v>41</v>
      </c>
      <c r="O13" s="9">
        <f>+O5-O12</f>
        <v>0.1867323380736472</v>
      </c>
      <c r="P13" s="9"/>
      <c r="Q13" s="9"/>
      <c r="R13" s="9">
        <f t="shared" ref="R13" si="4">+R5-R12</f>
        <v>0.62243846001770642</v>
      </c>
      <c r="S13" s="20"/>
      <c r="T13" s="20" t="s">
        <v>64</v>
      </c>
    </row>
    <row r="14" spans="1:20" x14ac:dyDescent="0.3">
      <c r="A14" s="2" t="s">
        <v>14</v>
      </c>
      <c r="N14" s="6" t="s">
        <v>52</v>
      </c>
      <c r="O14" s="9">
        <f>+M39</f>
        <v>0.24981151686884892</v>
      </c>
      <c r="P14" s="9"/>
      <c r="Q14" s="9"/>
      <c r="R14" s="9">
        <f t="shared" ref="R14" si="5">+P39</f>
        <v>0.67047032846683152</v>
      </c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0.92028184533568047</v>
      </c>
      <c r="P16" s="6" t="s">
        <v>53</v>
      </c>
      <c r="Q16" s="22">
        <f>($I$9-$I$10)*O16</f>
        <v>183.13608722180041</v>
      </c>
      <c r="R16" s="5" t="s">
        <v>57</v>
      </c>
      <c r="S16" s="22">
        <f>($I$9-$I$10)*O16*($I$12^20)</f>
        <v>69.02206520840906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2948.6108105399999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>
        <f>$I$7</f>
        <v>0.5</v>
      </c>
      <c r="J19" s="8"/>
      <c r="K19" s="8"/>
      <c r="L19" s="8">
        <f>$L$7</f>
        <v>1</v>
      </c>
      <c r="M19" s="8">
        <f t="shared" ref="M19:M49" si="6">+$I$8*$T19*I19</f>
        <v>0.16246169579389952</v>
      </c>
      <c r="N19" s="8"/>
      <c r="O19" s="8"/>
      <c r="P19" s="8">
        <f t="shared" ref="P19:P49" si="7">+$I$8*$T19*L19</f>
        <v>0.32492339158779904</v>
      </c>
      <c r="Q19" s="8"/>
      <c r="R19" s="8">
        <f>+SUM(I19:L19)</f>
        <v>1.5</v>
      </c>
      <c r="S19" s="17">
        <f>SUM(M19:P19)</f>
        <v>0.48738508738169856</v>
      </c>
      <c r="T19" s="8">
        <v>1.0830779719593302</v>
      </c>
      <c r="U19" s="7">
        <f>($I$9-$I$10)*S19</f>
        <v>96.989632388958015</v>
      </c>
      <c r="V19" s="9">
        <f t="shared" ref="V19:V49" si="8">($I$12^H19)*U19</f>
        <v>96.989632388958015</v>
      </c>
    </row>
    <row r="20" spans="1:22" x14ac:dyDescent="0.3">
      <c r="A20" s="3" t="s">
        <v>19</v>
      </c>
      <c r="H20" s="4">
        <f>H19+1</f>
        <v>1</v>
      </c>
      <c r="I20" s="8">
        <f>+I19+I$5*I19*(1-I19/I$6)-M19</f>
        <v>0.58753830420610043</v>
      </c>
      <c r="J20" s="8"/>
      <c r="K20" s="8"/>
      <c r="L20" s="8">
        <f>+L19+L$5*L19*(1-L19/L$6)-P19</f>
        <v>1.2750766084122009</v>
      </c>
      <c r="M20" s="8">
        <f t="shared" si="6"/>
        <v>0.28192899545011024</v>
      </c>
      <c r="N20" s="8"/>
      <c r="O20" s="8"/>
      <c r="P20" s="8">
        <f t="shared" si="7"/>
        <v>0.61184277647621133</v>
      </c>
      <c r="Q20" s="8"/>
      <c r="R20" s="8">
        <f t="shared" ref="R20:R49" si="9">+SUM(I20:L20)</f>
        <v>1.8626149126183014</v>
      </c>
      <c r="S20" s="17">
        <f t="shared" ref="S20:S49" si="10">SUM(M20:P20)</f>
        <v>0.89377177192632162</v>
      </c>
      <c r="T20" s="8">
        <v>1.599492852533029</v>
      </c>
      <c r="U20" s="7">
        <f t="shared" ref="U20:U49" si="11">($I$9-$I$10)*S20</f>
        <v>177.86058261333801</v>
      </c>
      <c r="V20" s="9">
        <f t="shared" si="8"/>
        <v>169.39103106032189</v>
      </c>
    </row>
    <row r="21" spans="1:22" x14ac:dyDescent="0.3">
      <c r="A21" s="3" t="s">
        <v>45</v>
      </c>
      <c r="H21" s="4">
        <f>H20+1</f>
        <v>2</v>
      </c>
      <c r="I21" s="8">
        <f t="shared" ref="I21:L49" si="12">+I20+I$5*I20*(1-I20/I$6)-M20</f>
        <v>0.5479463540527103</v>
      </c>
      <c r="J21" s="8"/>
      <c r="K21" s="8"/>
      <c r="L21" s="8">
        <f t="shared" si="12"/>
        <v>1.3230566723109822</v>
      </c>
      <c r="M21" s="8">
        <f t="shared" si="6"/>
        <v>0.2638049054101011</v>
      </c>
      <c r="N21" s="8"/>
      <c r="O21" s="8"/>
      <c r="P21" s="8">
        <f t="shared" si="7"/>
        <v>0.63697629833599845</v>
      </c>
      <c r="Q21" s="8"/>
      <c r="R21" s="8">
        <f t="shared" si="9"/>
        <v>1.8710030263636925</v>
      </c>
      <c r="S21" s="17">
        <f t="shared" si="10"/>
        <v>0.9007812037460996</v>
      </c>
      <c r="T21" s="8">
        <v>1.6048098106621347</v>
      </c>
      <c r="U21" s="7">
        <f t="shared" si="11"/>
        <v>179.25545954547383</v>
      </c>
      <c r="V21" s="9">
        <f t="shared" si="8"/>
        <v>162.58998598228916</v>
      </c>
    </row>
    <row r="22" spans="1:22" x14ac:dyDescent="0.3">
      <c r="H22" s="4">
        <f t="shared" ref="H22:H49" si="13">H21+1</f>
        <v>3</v>
      </c>
      <c r="I22" s="8">
        <f t="shared" si="12"/>
        <v>0.5318425957756614</v>
      </c>
      <c r="J22" s="8"/>
      <c r="K22" s="8"/>
      <c r="L22" s="8">
        <f t="shared" si="12"/>
        <v>1.3516876916108851</v>
      </c>
      <c r="M22" s="8">
        <f t="shared" si="6"/>
        <v>0.25792031580248997</v>
      </c>
      <c r="N22" s="8"/>
      <c r="O22" s="8"/>
      <c r="P22" s="8">
        <f t="shared" si="7"/>
        <v>0.65550920339158802</v>
      </c>
      <c r="Q22" s="8"/>
      <c r="R22" s="8">
        <f t="shared" si="9"/>
        <v>1.8835302873865465</v>
      </c>
      <c r="S22" s="17">
        <f t="shared" si="10"/>
        <v>0.913429519194078</v>
      </c>
      <c r="T22" s="8">
        <v>1.6165203630491978</v>
      </c>
      <c r="U22" s="7">
        <f t="shared" si="11"/>
        <v>181.77247431962152</v>
      </c>
      <c r="V22" s="9">
        <f t="shared" si="8"/>
        <v>157.02189769538626</v>
      </c>
    </row>
    <row r="23" spans="1:22" x14ac:dyDescent="0.3">
      <c r="H23" s="4">
        <f t="shared" si="13"/>
        <v>4</v>
      </c>
      <c r="I23" s="8">
        <f t="shared" si="12"/>
        <v>0.52290832906743923</v>
      </c>
      <c r="J23" s="8"/>
      <c r="K23" s="8"/>
      <c r="L23" s="8">
        <f t="shared" si="12"/>
        <v>1.3645795259733848</v>
      </c>
      <c r="M23" s="8">
        <f t="shared" si="6"/>
        <v>0.25410202172024415</v>
      </c>
      <c r="N23" s="8"/>
      <c r="O23" s="8"/>
      <c r="P23" s="8">
        <f t="shared" si="7"/>
        <v>0.66310363991767718</v>
      </c>
      <c r="Q23" s="8"/>
      <c r="R23" s="8">
        <f t="shared" si="9"/>
        <v>1.8874878550408241</v>
      </c>
      <c r="S23" s="17">
        <f t="shared" si="10"/>
        <v>0.91720566163792139</v>
      </c>
      <c r="T23" s="8">
        <v>1.6197996703897262</v>
      </c>
      <c r="U23" s="7">
        <f t="shared" si="11"/>
        <v>182.52392666594636</v>
      </c>
      <c r="V23" s="9">
        <f t="shared" si="8"/>
        <v>150.16288617680604</v>
      </c>
    </row>
    <row r="24" spans="1:22" x14ac:dyDescent="0.3">
      <c r="H24" s="4">
        <f t="shared" si="13"/>
        <v>5</v>
      </c>
      <c r="I24" s="8">
        <f t="shared" si="12"/>
        <v>0.51828151580653303</v>
      </c>
      <c r="J24" s="8"/>
      <c r="K24" s="8"/>
      <c r="L24" s="8">
        <f t="shared" si="12"/>
        <v>1.3709742746200297</v>
      </c>
      <c r="M24" s="8">
        <f t="shared" si="6"/>
        <v>0.25209715848730141</v>
      </c>
      <c r="N24" s="8"/>
      <c r="O24" s="8"/>
      <c r="P24" s="8">
        <f t="shared" si="7"/>
        <v>0.66685519056773235</v>
      </c>
      <c r="Q24" s="8"/>
      <c r="R24" s="8">
        <f t="shared" si="9"/>
        <v>1.8892557904265628</v>
      </c>
      <c r="S24" s="17">
        <f t="shared" si="10"/>
        <v>0.91895234905503376</v>
      </c>
      <c r="T24" s="8">
        <v>1.6213656786826618</v>
      </c>
      <c r="U24" s="7">
        <f t="shared" si="11"/>
        <v>182.87151746195173</v>
      </c>
      <c r="V24" s="9">
        <f t="shared" si="8"/>
        <v>143.28461903323287</v>
      </c>
    </row>
    <row r="25" spans="1:22" x14ac:dyDescent="0.3">
      <c r="H25" s="4">
        <f t="shared" si="13"/>
        <v>6</v>
      </c>
      <c r="I25" s="8">
        <f t="shared" si="12"/>
        <v>0.51585014349904712</v>
      </c>
      <c r="J25" s="8"/>
      <c r="K25" s="8"/>
      <c r="L25" s="8">
        <f t="shared" si="12"/>
        <v>1.374124792709349</v>
      </c>
      <c r="M25" s="8">
        <f t="shared" si="6"/>
        <v>0.25104449814522584</v>
      </c>
      <c r="N25" s="8"/>
      <c r="O25" s="8"/>
      <c r="P25" s="8">
        <f t="shared" si="7"/>
        <v>0.66873388196560268</v>
      </c>
      <c r="Q25" s="8"/>
      <c r="R25" s="8">
        <f t="shared" si="9"/>
        <v>1.8899749362083962</v>
      </c>
      <c r="S25" s="17">
        <f t="shared" si="10"/>
        <v>0.91977838011082858</v>
      </c>
      <c r="T25" s="8">
        <v>1.6222056044052748</v>
      </c>
      <c r="U25" s="7">
        <f t="shared" si="11"/>
        <v>183.03589764205489</v>
      </c>
      <c r="V25" s="9">
        <f t="shared" si="8"/>
        <v>136.58420495770716</v>
      </c>
    </row>
    <row r="26" spans="1:22" x14ac:dyDescent="0.3">
      <c r="H26" s="4">
        <f>H25+1</f>
        <v>7</v>
      </c>
      <c r="I26" s="8">
        <f t="shared" si="12"/>
        <v>0.51455441830488091</v>
      </c>
      <c r="J26" s="8"/>
      <c r="K26" s="8"/>
      <c r="L26" s="8">
        <f t="shared" si="12"/>
        <v>1.3756375404006072</v>
      </c>
      <c r="M26" s="8">
        <f t="shared" si="6"/>
        <v>0.25045518536850908</v>
      </c>
      <c r="N26" s="8"/>
      <c r="O26" s="8"/>
      <c r="P26" s="8">
        <f t="shared" si="7"/>
        <v>0.66958040379078365</v>
      </c>
      <c r="Q26" s="8"/>
      <c r="R26" s="8">
        <f t="shared" si="9"/>
        <v>1.8901919587054881</v>
      </c>
      <c r="S26" s="17">
        <f t="shared" si="10"/>
        <v>0.92003558915929273</v>
      </c>
      <c r="T26" s="8">
        <v>1.6224729361868373</v>
      </c>
      <c r="U26" s="7">
        <f t="shared" si="11"/>
        <v>183.08708224269927</v>
      </c>
      <c r="V26" s="9">
        <f t="shared" si="8"/>
        <v>130.11657113788445</v>
      </c>
    </row>
    <row r="27" spans="1:22" x14ac:dyDescent="0.3">
      <c r="H27" s="4">
        <f t="shared" si="13"/>
        <v>8</v>
      </c>
      <c r="I27" s="8">
        <f t="shared" si="12"/>
        <v>0.51388740184417836</v>
      </c>
      <c r="J27" s="8"/>
      <c r="K27" s="8"/>
      <c r="L27" s="8">
        <f t="shared" si="12"/>
        <v>1.37641733020254</v>
      </c>
      <c r="M27" s="8">
        <f t="shared" si="6"/>
        <v>0.25013094150143034</v>
      </c>
      <c r="N27" s="8"/>
      <c r="O27" s="8"/>
      <c r="P27" s="8">
        <f t="shared" si="7"/>
        <v>0.66996108771477703</v>
      </c>
      <c r="Q27" s="8"/>
      <c r="R27" s="8">
        <f t="shared" si="9"/>
        <v>1.8903047320467183</v>
      </c>
      <c r="S27" s="17">
        <f t="shared" si="10"/>
        <v>0.92009202921620736</v>
      </c>
      <c r="T27" s="8">
        <v>1.6224756668730023</v>
      </c>
      <c r="U27" s="7">
        <f t="shared" si="11"/>
        <v>183.09831381402526</v>
      </c>
      <c r="V27" s="9">
        <f t="shared" si="8"/>
        <v>123.92814591041318</v>
      </c>
    </row>
    <row r="28" spans="1:22" x14ac:dyDescent="0.3">
      <c r="H28" s="4">
        <f t="shared" si="13"/>
        <v>9</v>
      </c>
      <c r="I28" s="8">
        <f t="shared" si="12"/>
        <v>0.51356360041276639</v>
      </c>
      <c r="J28" s="8"/>
      <c r="K28" s="8"/>
      <c r="L28" s="8">
        <f t="shared" si="12"/>
        <v>1.3768744396054826</v>
      </c>
      <c r="M28" s="8">
        <f t="shared" si="6"/>
        <v>0.24997075650350467</v>
      </c>
      <c r="N28" s="8"/>
      <c r="O28" s="8"/>
      <c r="P28" s="8">
        <f t="shared" si="7"/>
        <v>0.67017667335047715</v>
      </c>
      <c r="Q28" s="8"/>
      <c r="R28" s="8">
        <f t="shared" si="9"/>
        <v>1.890438040018249</v>
      </c>
      <c r="S28" s="17">
        <f t="shared" si="10"/>
        <v>0.92014742985398179</v>
      </c>
      <c r="T28" s="8">
        <v>1.6224589405128902</v>
      </c>
      <c r="U28" s="7">
        <f t="shared" si="11"/>
        <v>183.10933854094239</v>
      </c>
      <c r="V28" s="9">
        <f t="shared" si="8"/>
        <v>118.03391226623458</v>
      </c>
    </row>
    <row r="29" spans="1:22" x14ac:dyDescent="0.3">
      <c r="H29" s="4">
        <f t="shared" si="13"/>
        <v>10</v>
      </c>
      <c r="I29" s="8">
        <f t="shared" si="12"/>
        <v>0.51340887265310453</v>
      </c>
      <c r="J29" s="8"/>
      <c r="K29" s="8"/>
      <c r="L29" s="8">
        <f t="shared" si="12"/>
        <v>1.3771497951682661</v>
      </c>
      <c r="M29" s="8">
        <f t="shared" si="6"/>
        <v>0.2498993561728538</v>
      </c>
      <c r="N29" s="8"/>
      <c r="O29" s="8"/>
      <c r="P29" s="8">
        <f t="shared" si="7"/>
        <v>0.67032119134929435</v>
      </c>
      <c r="Q29" s="8"/>
      <c r="R29" s="8">
        <f t="shared" si="9"/>
        <v>1.8905586678213706</v>
      </c>
      <c r="S29" s="17">
        <f t="shared" si="10"/>
        <v>0.9202205475221481</v>
      </c>
      <c r="T29" s="8">
        <v>1.6224843361293937</v>
      </c>
      <c r="U29" s="7">
        <f t="shared" si="11"/>
        <v>183.12388895690748</v>
      </c>
      <c r="V29" s="9">
        <f t="shared" si="8"/>
        <v>112.42218247057176</v>
      </c>
    </row>
    <row r="30" spans="1:22" x14ac:dyDescent="0.3">
      <c r="H30" s="4">
        <f t="shared" si="13"/>
        <v>11</v>
      </c>
      <c r="I30" s="8">
        <f t="shared" si="12"/>
        <v>0.51332971861442367</v>
      </c>
      <c r="J30" s="8"/>
      <c r="K30" s="8"/>
      <c r="L30" s="8">
        <f t="shared" si="12"/>
        <v>1.3773009519708121</v>
      </c>
      <c r="M30" s="8">
        <f t="shared" si="6"/>
        <v>0.24986564461185135</v>
      </c>
      <c r="N30" s="8"/>
      <c r="O30" s="8"/>
      <c r="P30" s="8">
        <f t="shared" si="7"/>
        <v>0.67040768868322009</v>
      </c>
      <c r="Q30" s="8"/>
      <c r="R30" s="8">
        <f t="shared" si="9"/>
        <v>1.8906306705852358</v>
      </c>
      <c r="S30" s="17">
        <f t="shared" si="10"/>
        <v>0.92027333329507144</v>
      </c>
      <c r="T30" s="8">
        <v>1.6225156109948666</v>
      </c>
      <c r="U30" s="7">
        <f t="shared" si="11"/>
        <v>183.1343933257192</v>
      </c>
      <c r="V30" s="9">
        <f t="shared" si="8"/>
        <v>107.07488689695749</v>
      </c>
    </row>
    <row r="31" spans="1:22" x14ac:dyDescent="0.3">
      <c r="H31" s="4">
        <f t="shared" si="13"/>
        <v>12</v>
      </c>
      <c r="I31" s="8">
        <f t="shared" si="12"/>
        <v>0.51328639260423259</v>
      </c>
      <c r="J31" s="8"/>
      <c r="K31" s="8"/>
      <c r="L31" s="8">
        <f t="shared" si="12"/>
        <v>1.3773767463714113</v>
      </c>
      <c r="M31" s="8">
        <f t="shared" si="6"/>
        <v>0.24984385222116728</v>
      </c>
      <c r="N31" s="8"/>
      <c r="O31" s="8"/>
      <c r="P31" s="8">
        <f t="shared" si="7"/>
        <v>0.67044269482247987</v>
      </c>
      <c r="Q31" s="8"/>
      <c r="R31" s="8">
        <f t="shared" si="9"/>
        <v>1.8906631389756439</v>
      </c>
      <c r="S31" s="17">
        <f t="shared" si="10"/>
        <v>0.92028654704364721</v>
      </c>
      <c r="T31" s="8">
        <v>1.6225110440037738</v>
      </c>
      <c r="U31" s="7">
        <f t="shared" si="11"/>
        <v>183.13702286168581</v>
      </c>
      <c r="V31" s="9">
        <f t="shared" si="8"/>
        <v>101.97754698302577</v>
      </c>
    </row>
    <row r="32" spans="1:22" x14ac:dyDescent="0.3">
      <c r="H32" s="4">
        <f t="shared" si="13"/>
        <v>13</v>
      </c>
      <c r="I32" s="8">
        <f t="shared" si="12"/>
        <v>0.51326601215463152</v>
      </c>
      <c r="J32" s="8"/>
      <c r="K32" s="8"/>
      <c r="L32" s="8">
        <f t="shared" si="12"/>
        <v>1.3774231128497929</v>
      </c>
      <c r="M32" s="8">
        <f t="shared" si="6"/>
        <v>0.24982572905755823</v>
      </c>
      <c r="N32" s="8"/>
      <c r="O32" s="8"/>
      <c r="P32" s="8">
        <f t="shared" si="7"/>
        <v>0.67044325016548956</v>
      </c>
      <c r="Q32" s="8"/>
      <c r="R32" s="8">
        <f t="shared" si="9"/>
        <v>1.8906891250044244</v>
      </c>
      <c r="S32" s="17">
        <f t="shared" si="10"/>
        <v>0.92026897922304784</v>
      </c>
      <c r="T32" s="8">
        <v>1.6224577713534201</v>
      </c>
      <c r="U32" s="7">
        <f t="shared" si="11"/>
        <v>183.13352686538653</v>
      </c>
      <c r="V32" s="9">
        <f t="shared" si="8"/>
        <v>97.119619315688112</v>
      </c>
    </row>
    <row r="33" spans="8:22" x14ac:dyDescent="0.3">
      <c r="H33" s="4">
        <f t="shared" si="13"/>
        <v>14</v>
      </c>
      <c r="I33" s="8">
        <f t="shared" si="12"/>
        <v>0.51326429601858647</v>
      </c>
      <c r="J33" s="8"/>
      <c r="K33" s="8"/>
      <c r="L33" s="8">
        <f t="shared" si="12"/>
        <v>1.3774723347052731</v>
      </c>
      <c r="M33" s="8">
        <f t="shared" si="6"/>
        <v>0.24981273821839867</v>
      </c>
      <c r="N33" s="8"/>
      <c r="O33" s="8"/>
      <c r="P33" s="8">
        <f t="shared" si="7"/>
        <v>0.6704345858889702</v>
      </c>
      <c r="Q33" s="8"/>
      <c r="R33" s="8">
        <f t="shared" si="9"/>
        <v>1.8907366307238596</v>
      </c>
      <c r="S33" s="17">
        <f t="shared" si="10"/>
        <v>0.92024732410736887</v>
      </c>
      <c r="T33" s="8">
        <v>1.6223788287126599</v>
      </c>
      <c r="U33" s="7">
        <f t="shared" si="11"/>
        <v>183.1292174973664</v>
      </c>
      <c r="V33" s="9">
        <f t="shared" si="8"/>
        <v>92.492699015065938</v>
      </c>
    </row>
    <row r="34" spans="8:22" x14ac:dyDescent="0.3">
      <c r="H34" s="4">
        <f t="shared" si="13"/>
        <v>15</v>
      </c>
      <c r="I34" s="8">
        <f t="shared" si="12"/>
        <v>0.51327561625131912</v>
      </c>
      <c r="J34" s="8"/>
      <c r="K34" s="8"/>
      <c r="L34" s="8">
        <f t="shared" si="12"/>
        <v>1.3775338401875301</v>
      </c>
      <c r="M34" s="8">
        <f t="shared" si="6"/>
        <v>0.24981030105562102</v>
      </c>
      <c r="N34" s="8"/>
      <c r="O34" s="8"/>
      <c r="P34" s="8">
        <f t="shared" si="7"/>
        <v>0.6704431935513131</v>
      </c>
      <c r="Q34" s="8"/>
      <c r="R34" s="8">
        <f t="shared" si="9"/>
        <v>1.8908094564388493</v>
      </c>
      <c r="S34" s="17">
        <f t="shared" si="10"/>
        <v>0.92025349460693406</v>
      </c>
      <c r="T34" s="8">
        <v>1.6223272198284497</v>
      </c>
      <c r="U34" s="7">
        <f t="shared" si="11"/>
        <v>183.13044542677989</v>
      </c>
      <c r="V34" s="9">
        <f t="shared" si="8"/>
        <v>88.088875431296415</v>
      </c>
    </row>
    <row r="35" spans="8:22" x14ac:dyDescent="0.3">
      <c r="H35" s="4">
        <f t="shared" si="13"/>
        <v>16</v>
      </c>
      <c r="I35" s="8">
        <f t="shared" si="12"/>
        <v>0.51328907320884576</v>
      </c>
      <c r="J35" s="8"/>
      <c r="K35" s="8"/>
      <c r="L35" s="8">
        <f t="shared" si="12"/>
        <v>1.3775912585464527</v>
      </c>
      <c r="M35" s="8">
        <f t="shared" si="6"/>
        <v>0.24982025641399175</v>
      </c>
      <c r="N35" s="8"/>
      <c r="O35" s="8"/>
      <c r="P35" s="8">
        <f t="shared" si="7"/>
        <v>0.67048027983974146</v>
      </c>
      <c r="Q35" s="8"/>
      <c r="R35" s="8">
        <f t="shared" si="9"/>
        <v>1.8908803317552985</v>
      </c>
      <c r="S35" s="17">
        <f t="shared" si="10"/>
        <v>0.9203005362537332</v>
      </c>
      <c r="T35" s="8">
        <v>1.6223493378512237</v>
      </c>
      <c r="U35" s="7">
        <f t="shared" si="11"/>
        <v>183.13980671449292</v>
      </c>
      <c r="V35" s="9">
        <f t="shared" si="8"/>
        <v>83.898455591187172</v>
      </c>
    </row>
    <row r="36" spans="8:22" x14ac:dyDescent="0.3">
      <c r="H36" s="4">
        <f t="shared" si="13"/>
        <v>17</v>
      </c>
      <c r="I36" s="8">
        <f t="shared" si="12"/>
        <v>0.51329221732810393</v>
      </c>
      <c r="J36" s="8"/>
      <c r="K36" s="8"/>
      <c r="L36" s="8">
        <f t="shared" si="12"/>
        <v>1.3776158087114387</v>
      </c>
      <c r="M36" s="8">
        <f t="shared" si="6"/>
        <v>0.24983418308790317</v>
      </c>
      <c r="N36" s="8"/>
      <c r="O36" s="8"/>
      <c r="P36" s="8">
        <f t="shared" si="7"/>
        <v>0.67052549904219827</v>
      </c>
      <c r="Q36" s="8"/>
      <c r="R36" s="8">
        <f t="shared" si="9"/>
        <v>1.8909080260395426</v>
      </c>
      <c r="S36" s="17">
        <f t="shared" si="10"/>
        <v>0.92035968213010144</v>
      </c>
      <c r="T36" s="8">
        <v>1.622429840506787</v>
      </c>
      <c r="U36" s="7">
        <f t="shared" si="11"/>
        <v>183.15157674389019</v>
      </c>
      <c r="V36" s="9">
        <f t="shared" si="8"/>
        <v>79.908426264064985</v>
      </c>
    </row>
    <row r="37" spans="8:22" x14ac:dyDescent="0.3">
      <c r="H37" s="4">
        <f t="shared" si="13"/>
        <v>18</v>
      </c>
      <c r="I37" s="8">
        <f t="shared" si="12"/>
        <v>0.51328135119870322</v>
      </c>
      <c r="J37" s="8"/>
      <c r="K37" s="8"/>
      <c r="L37" s="8">
        <f t="shared" si="12"/>
        <v>1.3775969425860337</v>
      </c>
      <c r="M37" s="8">
        <f t="shared" si="6"/>
        <v>0.24983709485467301</v>
      </c>
      <c r="N37" s="8"/>
      <c r="O37" s="8"/>
      <c r="P37" s="8">
        <f t="shared" si="7"/>
        <v>0.6705383260322979</v>
      </c>
      <c r="Q37" s="8"/>
      <c r="R37" s="8">
        <f t="shared" si="9"/>
        <v>1.8908782937847368</v>
      </c>
      <c r="S37" s="17">
        <f t="shared" si="10"/>
        <v>0.92037542088697089</v>
      </c>
      <c r="T37" s="8">
        <v>1.6224830967214525</v>
      </c>
      <c r="U37" s="7">
        <f t="shared" si="11"/>
        <v>183.1547087565072</v>
      </c>
      <c r="V37" s="9">
        <f t="shared" si="8"/>
        <v>76.104564524566996</v>
      </c>
    </row>
    <row r="38" spans="8:22" x14ac:dyDescent="0.3">
      <c r="H38" s="4">
        <f t="shared" si="13"/>
        <v>19</v>
      </c>
      <c r="I38" s="8">
        <f t="shared" si="12"/>
        <v>0.51326786205436692</v>
      </c>
      <c r="J38" s="8"/>
      <c r="K38" s="8"/>
      <c r="L38" s="8">
        <f t="shared" si="12"/>
        <v>1.3775638640144499</v>
      </c>
      <c r="M38" s="8">
        <f t="shared" si="6"/>
        <v>0.24982416396452042</v>
      </c>
      <c r="N38" s="8"/>
      <c r="O38" s="8"/>
      <c r="P38" s="8">
        <f t="shared" si="7"/>
        <v>0.67050514181363441</v>
      </c>
      <c r="Q38" s="8"/>
      <c r="R38" s="8">
        <f t="shared" si="9"/>
        <v>1.8908317260688168</v>
      </c>
      <c r="S38" s="17">
        <f t="shared" si="10"/>
        <v>0.92032930577815486</v>
      </c>
      <c r="T38" s="8">
        <v>1.6224417595171017</v>
      </c>
      <c r="U38" s="7">
        <f t="shared" si="11"/>
        <v>183.14553184985283</v>
      </c>
      <c r="V38" s="9">
        <f t="shared" si="8"/>
        <v>72.476906028861251</v>
      </c>
    </row>
    <row r="39" spans="8:22" x14ac:dyDescent="0.3">
      <c r="H39" s="4">
        <f t="shared" si="13"/>
        <v>20</v>
      </c>
      <c r="I39" s="8">
        <f t="shared" si="12"/>
        <v>0.51326766192635276</v>
      </c>
      <c r="J39" s="8"/>
      <c r="K39" s="8"/>
      <c r="L39" s="8">
        <f t="shared" si="12"/>
        <v>1.377561539982294</v>
      </c>
      <c r="M39" s="8">
        <f t="shared" si="6"/>
        <v>0.24981151686884892</v>
      </c>
      <c r="N39" s="8"/>
      <c r="O39" s="8"/>
      <c r="P39" s="8">
        <f t="shared" si="7"/>
        <v>0.67047032846683152</v>
      </c>
      <c r="Q39" s="8"/>
      <c r="R39" s="8">
        <f t="shared" si="9"/>
        <v>1.8908292019086468</v>
      </c>
      <c r="S39" s="17">
        <f t="shared" si="10"/>
        <v>0.92028184533568047</v>
      </c>
      <c r="T39" s="8">
        <v>1.6223602576173577</v>
      </c>
      <c r="U39" s="7">
        <f t="shared" si="11"/>
        <v>183.13608722180041</v>
      </c>
      <c r="V39" s="9">
        <f t="shared" si="8"/>
        <v>69.02206520840906</v>
      </c>
    </row>
    <row r="40" spans="8:22" x14ac:dyDescent="0.3">
      <c r="H40" s="4">
        <f t="shared" si="13"/>
        <v>21</v>
      </c>
      <c r="I40" s="8">
        <f t="shared" si="12"/>
        <v>0.51328011420451181</v>
      </c>
      <c r="J40" s="8"/>
      <c r="K40" s="8"/>
      <c r="L40" s="8">
        <f t="shared" si="12"/>
        <v>1.3775938585680105</v>
      </c>
      <c r="M40" s="8">
        <f t="shared" si="6"/>
        <v>0.24982307984812099</v>
      </c>
      <c r="N40" s="8"/>
      <c r="O40" s="8"/>
      <c r="P40" s="8">
        <f t="shared" si="7"/>
        <v>0.67050082596847271</v>
      </c>
      <c r="Q40" s="8"/>
      <c r="R40" s="8">
        <f t="shared" si="9"/>
        <v>1.8908739727725223</v>
      </c>
      <c r="S40" s="17">
        <f t="shared" si="10"/>
        <v>0.92032390581659373</v>
      </c>
      <c r="T40" s="8">
        <v>1.6223959908993035</v>
      </c>
      <c r="U40" s="7">
        <f t="shared" si="11"/>
        <v>183.14445725750215</v>
      </c>
      <c r="V40" s="9">
        <f t="shared" si="8"/>
        <v>65.738304558891727</v>
      </c>
    </row>
    <row r="41" spans="8:22" x14ac:dyDescent="0.3">
      <c r="H41" s="4">
        <f t="shared" si="13"/>
        <v>22</v>
      </c>
      <c r="I41" s="8">
        <f t="shared" si="12"/>
        <v>0.51328067292310597</v>
      </c>
      <c r="J41" s="8"/>
      <c r="K41" s="8"/>
      <c r="L41" s="8">
        <f t="shared" si="12"/>
        <v>1.3775980535614574</v>
      </c>
      <c r="M41" s="8">
        <f t="shared" si="6"/>
        <v>0.24987533467089762</v>
      </c>
      <c r="N41" s="8"/>
      <c r="O41" s="8"/>
      <c r="P41" s="8">
        <f t="shared" si="7"/>
        <v>0.67064238502355356</v>
      </c>
      <c r="Q41" s="8"/>
      <c r="R41" s="8">
        <f t="shared" si="9"/>
        <v>1.8908787264845635</v>
      </c>
      <c r="S41" s="17">
        <f t="shared" si="10"/>
        <v>0.92051771969445118</v>
      </c>
      <c r="T41" s="8">
        <v>1.6227335767249977</v>
      </c>
      <c r="U41" s="7">
        <f t="shared" si="11"/>
        <v>183.1830262191958</v>
      </c>
      <c r="V41" s="9">
        <f t="shared" si="8"/>
        <v>62.621093898289324</v>
      </c>
    </row>
    <row r="42" spans="8:22" x14ac:dyDescent="0.3">
      <c r="H42" s="4">
        <f t="shared" si="13"/>
        <v>23</v>
      </c>
      <c r="I42" s="8">
        <f t="shared" si="12"/>
        <v>0.51322896197891787</v>
      </c>
      <c r="J42" s="8"/>
      <c r="K42" s="8"/>
      <c r="L42" s="8">
        <f t="shared" si="12"/>
        <v>1.3774609975903207</v>
      </c>
      <c r="M42" s="8">
        <f t="shared" si="6"/>
        <v>0.24994718047356618</v>
      </c>
      <c r="N42" s="8"/>
      <c r="O42" s="8"/>
      <c r="P42" s="8">
        <f t="shared" si="7"/>
        <v>0.67083605576832017</v>
      </c>
      <c r="Q42" s="8"/>
      <c r="R42" s="8">
        <f t="shared" si="9"/>
        <v>1.8906899595692386</v>
      </c>
      <c r="S42" s="17">
        <f t="shared" si="10"/>
        <v>0.9207832362418864</v>
      </c>
      <c r="T42" s="8">
        <v>1.6233637030784802</v>
      </c>
      <c r="U42" s="7">
        <f t="shared" si="11"/>
        <v>183.23586401213541</v>
      </c>
      <c r="V42" s="9">
        <f t="shared" si="8"/>
        <v>59.656339515232595</v>
      </c>
    </row>
    <row r="43" spans="8:22" x14ac:dyDescent="0.3">
      <c r="H43" s="4">
        <f t="shared" si="13"/>
        <v>24</v>
      </c>
      <c r="I43" s="8">
        <f t="shared" si="12"/>
        <v>0.51310677607031208</v>
      </c>
      <c r="J43" s="8"/>
      <c r="K43" s="8"/>
      <c r="L43" s="8">
        <f t="shared" si="12"/>
        <v>1.3771201996885325</v>
      </c>
      <c r="M43" s="8">
        <f t="shared" si="6"/>
        <v>0.24986027352658613</v>
      </c>
      <c r="N43" s="8"/>
      <c r="O43" s="8"/>
      <c r="P43" s="8">
        <f t="shared" si="7"/>
        <v>0.67059654212403663</v>
      </c>
      <c r="Q43" s="8"/>
      <c r="R43" s="8">
        <f t="shared" si="9"/>
        <v>1.8902269757588446</v>
      </c>
      <c r="S43" s="17">
        <f t="shared" si="10"/>
        <v>0.92045681565062276</v>
      </c>
      <c r="T43" s="8">
        <v>1.6231856940198042</v>
      </c>
      <c r="U43" s="7">
        <f t="shared" si="11"/>
        <v>183.17090631447394</v>
      </c>
      <c r="V43" s="9">
        <f t="shared" si="8"/>
        <v>56.795420145507997</v>
      </c>
    </row>
    <row r="44" spans="8:22" x14ac:dyDescent="0.3">
      <c r="H44" s="4">
        <f t="shared" si="13"/>
        <v>25</v>
      </c>
      <c r="I44" s="8">
        <f t="shared" si="12"/>
        <v>0.51307471496476864</v>
      </c>
      <c r="J44" s="8"/>
      <c r="K44" s="8"/>
      <c r="L44" s="8">
        <f t="shared" si="12"/>
        <v>1.37699382396712</v>
      </c>
      <c r="M44" s="8">
        <f t="shared" si="6"/>
        <v>0.24956525756476033</v>
      </c>
      <c r="N44" s="8"/>
      <c r="O44" s="8"/>
      <c r="P44" s="8">
        <f t="shared" si="7"/>
        <v>0.6697851371744874</v>
      </c>
      <c r="Q44" s="8"/>
      <c r="R44" s="8">
        <f t="shared" si="9"/>
        <v>1.8900685389318888</v>
      </c>
      <c r="S44" s="17">
        <f t="shared" si="10"/>
        <v>0.91935039473924773</v>
      </c>
      <c r="T44" s="8">
        <v>1.6213704702631031</v>
      </c>
      <c r="U44" s="7">
        <f t="shared" si="11"/>
        <v>182.95072855311031</v>
      </c>
      <c r="V44" s="9">
        <f t="shared" si="8"/>
        <v>54.025857225858346</v>
      </c>
    </row>
    <row r="45" spans="8:22" x14ac:dyDescent="0.3">
      <c r="H45" s="4">
        <f t="shared" si="13"/>
        <v>26</v>
      </c>
      <c r="I45" s="8">
        <f t="shared" si="12"/>
        <v>0.51333850922859836</v>
      </c>
      <c r="J45" s="8"/>
      <c r="K45" s="8"/>
      <c r="L45" s="8">
        <f t="shared" si="12"/>
        <v>1.3776695309899631</v>
      </c>
      <c r="M45" s="8">
        <f t="shared" si="6"/>
        <v>0.25044455833786122</v>
      </c>
      <c r="N45" s="8"/>
      <c r="O45" s="8"/>
      <c r="P45" s="8">
        <f t="shared" si="7"/>
        <v>0.67212926952001195</v>
      </c>
      <c r="Q45" s="8"/>
      <c r="R45" s="8">
        <f t="shared" si="9"/>
        <v>1.8910080402185616</v>
      </c>
      <c r="S45" s="17">
        <f t="shared" si="10"/>
        <v>0.92257382785787323</v>
      </c>
      <c r="T45" s="8">
        <v>1.626246968523805</v>
      </c>
      <c r="U45" s="7">
        <f t="shared" si="11"/>
        <v>183.59219174371677</v>
      </c>
      <c r="V45" s="9">
        <f t="shared" si="8"/>
        <v>51.633602937130021</v>
      </c>
    </row>
    <row r="46" spans="8:22" x14ac:dyDescent="0.3">
      <c r="H46" s="4">
        <f t="shared" si="13"/>
        <v>27</v>
      </c>
      <c r="I46" s="8">
        <f t="shared" si="12"/>
        <v>0.51271603506229568</v>
      </c>
      <c r="J46" s="8"/>
      <c r="K46" s="8"/>
      <c r="L46" s="8">
        <f t="shared" si="12"/>
        <v>1.3760508383754866</v>
      </c>
      <c r="M46" s="8">
        <f t="shared" si="6"/>
        <v>0.25063390936115459</v>
      </c>
      <c r="N46" s="8"/>
      <c r="O46" s="8"/>
      <c r="P46" s="8">
        <f t="shared" si="7"/>
        <v>0.67266279483503677</v>
      </c>
      <c r="Q46" s="8"/>
      <c r="R46" s="8">
        <f t="shared" si="9"/>
        <v>1.8887668734377823</v>
      </c>
      <c r="S46" s="17">
        <f t="shared" si="10"/>
        <v>0.92329670419619136</v>
      </c>
      <c r="T46" s="8">
        <v>1.6294523818348576</v>
      </c>
      <c r="U46" s="7">
        <f t="shared" si="11"/>
        <v>183.73604413504208</v>
      </c>
      <c r="V46" s="9">
        <f t="shared" si="8"/>
        <v>49.213390561324474</v>
      </c>
    </row>
    <row r="47" spans="8:22" x14ac:dyDescent="0.3">
      <c r="H47" s="4">
        <f t="shared" si="13"/>
        <v>28</v>
      </c>
      <c r="I47" s="8">
        <f t="shared" si="12"/>
        <v>0.51192042815343552</v>
      </c>
      <c r="J47" s="8"/>
      <c r="K47" s="8"/>
      <c r="L47" s="8">
        <f t="shared" si="12"/>
        <v>1.373779025140224</v>
      </c>
      <c r="M47" s="8">
        <f t="shared" si="6"/>
        <v>0.25183404110267676</v>
      </c>
      <c r="N47" s="8"/>
      <c r="O47" s="8"/>
      <c r="P47" s="8">
        <f t="shared" si="7"/>
        <v>0.67581660050390513</v>
      </c>
      <c r="Q47" s="8"/>
      <c r="R47" s="8">
        <f t="shared" si="9"/>
        <v>1.8856994532936595</v>
      </c>
      <c r="S47" s="17">
        <f t="shared" si="10"/>
        <v>0.92765064160658195</v>
      </c>
      <c r="T47" s="8">
        <v>1.6397993858217079</v>
      </c>
      <c r="U47" s="7">
        <f t="shared" si="11"/>
        <v>184.60247767970981</v>
      </c>
      <c r="V47" s="9">
        <f t="shared" si="8"/>
        <v>47.090917456942037</v>
      </c>
    </row>
    <row r="48" spans="8:22" x14ac:dyDescent="0.3">
      <c r="H48" s="4">
        <f t="shared" si="13"/>
        <v>29</v>
      </c>
      <c r="I48" s="8">
        <f t="shared" si="12"/>
        <v>0.50994429044339751</v>
      </c>
      <c r="J48" s="8"/>
      <c r="K48" s="8"/>
      <c r="L48" s="8">
        <f t="shared" si="12"/>
        <v>1.3681829042879534</v>
      </c>
      <c r="M48" s="8">
        <f t="shared" si="6"/>
        <v>0.50994430581519035</v>
      </c>
      <c r="N48" s="8"/>
      <c r="O48" s="8"/>
      <c r="P48" s="8">
        <f t="shared" si="7"/>
        <v>1.3681829455305452</v>
      </c>
      <c r="Q48" s="8"/>
      <c r="R48" s="8">
        <f t="shared" si="9"/>
        <v>1.8781271947313509</v>
      </c>
      <c r="S48" s="17">
        <f t="shared" si="10"/>
        <v>1.8781272513457354</v>
      </c>
      <c r="T48" s="8">
        <v>3.3333334338135434</v>
      </c>
      <c r="U48" s="7">
        <f t="shared" si="11"/>
        <v>373.74732301780136</v>
      </c>
      <c r="V48" s="9">
        <f t="shared" si="8"/>
        <v>90.800537143906453</v>
      </c>
    </row>
    <row r="49" spans="8:22" x14ac:dyDescent="0.3">
      <c r="H49" s="4">
        <f t="shared" si="13"/>
        <v>30</v>
      </c>
      <c r="I49" s="8">
        <f t="shared" si="12"/>
        <v>0.24990109571578445</v>
      </c>
      <c r="J49" s="8"/>
      <c r="K49" s="8"/>
      <c r="L49" s="8">
        <f t="shared" si="12"/>
        <v>0.66978723474082069</v>
      </c>
      <c r="M49" s="8">
        <f t="shared" si="6"/>
        <v>0.24990109574839001</v>
      </c>
      <c r="N49" s="8"/>
      <c r="O49" s="8"/>
      <c r="P49" s="8">
        <f t="shared" si="7"/>
        <v>0.66978723482821045</v>
      </c>
      <c r="Q49" s="8"/>
      <c r="R49" s="8">
        <f t="shared" si="9"/>
        <v>0.91968833045660514</v>
      </c>
      <c r="S49" s="17">
        <f t="shared" si="10"/>
        <v>0.91968833057660049</v>
      </c>
      <c r="T49" s="8">
        <v>3.333333333768246</v>
      </c>
      <c r="U49" s="7">
        <f t="shared" si="11"/>
        <v>183.01797778474349</v>
      </c>
      <c r="V49" s="9">
        <f t="shared" si="8"/>
        <v>42.346232757988425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370A-1440-4423-86B1-DADB3EB987CE}">
  <dimension ref="A1:V49"/>
  <sheetViews>
    <sheetView zoomScale="68" zoomScaleNormal="68" workbookViewId="0">
      <selection activeCell="D20" sqref="D20:E20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42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 t="s">
        <v>59</v>
      </c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 t="s">
        <v>20</v>
      </c>
      <c r="P11" s="6" t="s">
        <v>21</v>
      </c>
      <c r="Q11" s="6" t="s">
        <v>22</v>
      </c>
      <c r="R11" s="6" t="s">
        <v>23</v>
      </c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/>
      <c r="P12" s="9">
        <f t="shared" ref="P12:Q12" si="3">+J39</f>
        <v>0.61672426085249543</v>
      </c>
      <c r="Q12" s="9">
        <f t="shared" si="3"/>
        <v>0.78805633673056197</v>
      </c>
      <c r="R12" s="9"/>
    </row>
    <row r="13" spans="1:20" x14ac:dyDescent="0.3">
      <c r="N13" s="3" t="s">
        <v>41</v>
      </c>
      <c r="O13" s="9"/>
      <c r="P13" s="9">
        <f t="shared" ref="P13:Q13" si="4">+P5-P12</f>
        <v>-0.13672426085249545</v>
      </c>
      <c r="Q13" s="9">
        <f t="shared" si="4"/>
        <v>-0.28805633673056186</v>
      </c>
      <c r="R13" s="9"/>
      <c r="S13" s="20"/>
      <c r="T13" s="20" t="s">
        <v>64</v>
      </c>
    </row>
    <row r="14" spans="1:20" x14ac:dyDescent="0.3">
      <c r="A14" s="2" t="s">
        <v>14</v>
      </c>
      <c r="N14" s="6" t="s">
        <v>52</v>
      </c>
      <c r="O14" s="9"/>
      <c r="P14" s="9">
        <f t="shared" ref="P14:Q14" si="5">+N39</f>
        <v>0.15008490206117556</v>
      </c>
      <c r="Q14" s="9">
        <f t="shared" si="5"/>
        <v>0.19177996655004886</v>
      </c>
      <c r="R14" s="9"/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0.34186486861122445</v>
      </c>
      <c r="P16" s="6" t="s">
        <v>53</v>
      </c>
      <c r="Q16" s="22">
        <f>($I$9-$I$10)*O16</f>
        <v>68.031108853633668</v>
      </c>
      <c r="R16" s="5" t="s">
        <v>57</v>
      </c>
      <c r="S16" s="22">
        <f>($I$9-$I$10)*O16*($I$12^20)</f>
        <v>25.640209435122795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1206.5608729585404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/>
      <c r="J19" s="8">
        <f>$J$7</f>
        <v>0.6</v>
      </c>
      <c r="K19" s="8">
        <f>$K$7</f>
        <v>1</v>
      </c>
      <c r="L19" s="8"/>
      <c r="M19" s="8"/>
      <c r="N19" s="8">
        <f t="shared" ref="N19:N49" si="6">+$I$8*$T19*J19</f>
        <v>0.19731896630490867</v>
      </c>
      <c r="O19" s="8">
        <f t="shared" ref="O19:O49" si="7">+$I$8*$T19*K19</f>
        <v>0.32886494384151443</v>
      </c>
      <c r="P19" s="8"/>
      <c r="Q19" s="8"/>
      <c r="R19" s="8">
        <f>+SUM(I19:L19)</f>
        <v>1.6</v>
      </c>
      <c r="S19" s="17">
        <f>SUM(M19:P19)</f>
        <v>0.52618391014642307</v>
      </c>
      <c r="T19" s="8">
        <v>1.0962164794717149</v>
      </c>
      <c r="U19" s="7">
        <f>($I$9-$I$10)*S19</f>
        <v>104.7105981191382</v>
      </c>
      <c r="V19" s="9">
        <f t="shared" ref="V19:V49" si="8">($I$12^H19)*U19</f>
        <v>104.7105981191382</v>
      </c>
    </row>
    <row r="20" spans="1:22" x14ac:dyDescent="0.3">
      <c r="A20" s="3" t="s">
        <v>19</v>
      </c>
      <c r="H20" s="4">
        <f>H19+1</f>
        <v>1</v>
      </c>
      <c r="I20" s="8"/>
      <c r="J20" s="8">
        <f>+J19+J$5*J19*(1-J19/J$6)-N19</f>
        <v>0.55268103369509136</v>
      </c>
      <c r="K20" s="8">
        <f>+K19+K$5*K19*(1-K19/K$6)-O19</f>
        <v>0.87113505615848552</v>
      </c>
      <c r="L20" s="8"/>
      <c r="M20" s="8"/>
      <c r="N20" s="8">
        <f t="shared" si="6"/>
        <v>0.13454781864007795</v>
      </c>
      <c r="O20" s="8">
        <f t="shared" si="7"/>
        <v>0.21207407962490216</v>
      </c>
      <c r="P20" s="8"/>
      <c r="Q20" s="8"/>
      <c r="R20" s="8">
        <f t="shared" ref="R20:R49" si="9">+SUM(I20:L20)</f>
        <v>1.423816089853577</v>
      </c>
      <c r="S20" s="17">
        <f t="shared" ref="S20:S49" si="10">SUM(M20:P20)</f>
        <v>0.34662189826498013</v>
      </c>
      <c r="T20" s="8">
        <v>0.81148565168185027</v>
      </c>
      <c r="U20" s="7">
        <f t="shared" ref="U20:U49" si="11">($I$9-$I$10)*S20</f>
        <v>68.977757754731044</v>
      </c>
      <c r="V20" s="9">
        <f t="shared" si="8"/>
        <v>65.693102623553372</v>
      </c>
    </row>
    <row r="21" spans="1:22" x14ac:dyDescent="0.3">
      <c r="A21" s="3" t="s">
        <v>45</v>
      </c>
      <c r="H21" s="4">
        <f>H20+1</f>
        <v>2</v>
      </c>
      <c r="I21" s="8"/>
      <c r="J21" s="8">
        <f t="shared" ref="J21:J49" si="12">+J20+J$5*J20*(1-J20/J$6)-N20</f>
        <v>0.56720026314994465</v>
      </c>
      <c r="K21" s="8">
        <f t="shared" ref="K21:K49" si="13">+K20+K$5*K20*(1-K20/K$6)-O20</f>
        <v>0.85573974178332812</v>
      </c>
      <c r="L21" s="8"/>
      <c r="M21" s="8"/>
      <c r="N21" s="8">
        <f t="shared" si="6"/>
        <v>0.13893061546871177</v>
      </c>
      <c r="O21" s="8">
        <f t="shared" si="7"/>
        <v>0.20960577194860186</v>
      </c>
      <c r="P21" s="8"/>
      <c r="Q21" s="8"/>
      <c r="R21" s="8">
        <f t="shared" si="9"/>
        <v>1.4229400049332728</v>
      </c>
      <c r="S21" s="17">
        <f t="shared" si="10"/>
        <v>0.34853638741731363</v>
      </c>
      <c r="T21" s="8">
        <v>0.81647009292720885</v>
      </c>
      <c r="U21" s="7">
        <f t="shared" si="11"/>
        <v>69.358741096045406</v>
      </c>
      <c r="V21" s="9">
        <f t="shared" si="8"/>
        <v>62.910422762852974</v>
      </c>
    </row>
    <row r="22" spans="1:22" x14ac:dyDescent="0.3">
      <c r="H22" s="4">
        <f t="shared" ref="H22:H49" si="14">H21+1</f>
        <v>3</v>
      </c>
      <c r="I22" s="8"/>
      <c r="J22" s="8">
        <f t="shared" si="12"/>
        <v>0.57782138820730244</v>
      </c>
      <c r="K22" s="8">
        <f t="shared" si="13"/>
        <v>0.84197176541457808</v>
      </c>
      <c r="L22" s="8"/>
      <c r="M22" s="8"/>
      <c r="N22" s="8">
        <f t="shared" si="6"/>
        <v>0.14081781872678317</v>
      </c>
      <c r="O22" s="8">
        <f t="shared" si="7"/>
        <v>0.20519252117521608</v>
      </c>
      <c r="P22" s="8"/>
      <c r="Q22" s="8"/>
      <c r="R22" s="8">
        <f t="shared" si="9"/>
        <v>1.4197931536218804</v>
      </c>
      <c r="S22" s="17">
        <f t="shared" si="10"/>
        <v>0.34601033990199925</v>
      </c>
      <c r="T22" s="8">
        <v>0.81234917687206698</v>
      </c>
      <c r="U22" s="7">
        <f t="shared" si="11"/>
        <v>68.856057640497852</v>
      </c>
      <c r="V22" s="9">
        <f t="shared" si="8"/>
        <v>59.480451476512556</v>
      </c>
    </row>
    <row r="23" spans="1:22" x14ac:dyDescent="0.3">
      <c r="H23" s="4">
        <f t="shared" si="14"/>
        <v>4</v>
      </c>
      <c r="I23" s="8"/>
      <c r="J23" s="8">
        <f t="shared" si="12"/>
        <v>0.5867986149717479</v>
      </c>
      <c r="K23" s="8">
        <f t="shared" si="13"/>
        <v>0.83178465965412496</v>
      </c>
      <c r="L23" s="8"/>
      <c r="M23" s="8"/>
      <c r="N23" s="8">
        <f t="shared" si="6"/>
        <v>0.14306551973816931</v>
      </c>
      <c r="O23" s="8">
        <f t="shared" si="7"/>
        <v>0.20279479468332257</v>
      </c>
      <c r="P23" s="8"/>
      <c r="Q23" s="8"/>
      <c r="R23" s="8">
        <f t="shared" si="9"/>
        <v>1.4185832746258729</v>
      </c>
      <c r="S23" s="17">
        <f t="shared" si="10"/>
        <v>0.3458603144214919</v>
      </c>
      <c r="T23" s="8">
        <v>0.81268948771608451</v>
      </c>
      <c r="U23" s="7">
        <f t="shared" si="11"/>
        <v>68.826202569876884</v>
      </c>
      <c r="V23" s="9">
        <f t="shared" si="8"/>
        <v>56.623487184765089</v>
      </c>
    </row>
    <row r="24" spans="1:22" x14ac:dyDescent="0.3">
      <c r="H24" s="4">
        <f t="shared" si="14"/>
        <v>5</v>
      </c>
      <c r="I24" s="8"/>
      <c r="J24" s="8">
        <f t="shared" si="12"/>
        <v>0.59366047999746852</v>
      </c>
      <c r="K24" s="8">
        <f t="shared" si="13"/>
        <v>0.82333058482526655</v>
      </c>
      <c r="L24" s="8"/>
      <c r="M24" s="8"/>
      <c r="N24" s="8">
        <f t="shared" si="6"/>
        <v>0.1448079876988371</v>
      </c>
      <c r="O24" s="8">
        <f t="shared" si="7"/>
        <v>0.20083001853174048</v>
      </c>
      <c r="P24" s="8"/>
      <c r="Q24" s="8"/>
      <c r="R24" s="8">
        <f t="shared" si="9"/>
        <v>1.4169910648227351</v>
      </c>
      <c r="S24" s="17">
        <f t="shared" si="10"/>
        <v>0.34563800623057761</v>
      </c>
      <c r="T24" s="8">
        <v>0.8130797123829353</v>
      </c>
      <c r="U24" s="7">
        <f t="shared" si="11"/>
        <v>68.781963239884945</v>
      </c>
      <c r="V24" s="9">
        <f t="shared" si="8"/>
        <v>53.892467979521506</v>
      </c>
    </row>
    <row r="25" spans="1:22" x14ac:dyDescent="0.3">
      <c r="H25" s="4">
        <f t="shared" si="14"/>
        <v>6</v>
      </c>
      <c r="I25" s="8"/>
      <c r="J25" s="8">
        <f t="shared" si="12"/>
        <v>0.59883574666785544</v>
      </c>
      <c r="K25" s="8">
        <f t="shared" si="13"/>
        <v>0.81625814984188971</v>
      </c>
      <c r="L25" s="8"/>
      <c r="M25" s="8"/>
      <c r="N25" s="8">
        <f t="shared" si="6"/>
        <v>0.14584234512548611</v>
      </c>
      <c r="O25" s="8">
        <f t="shared" si="7"/>
        <v>0.19879408245606955</v>
      </c>
      <c r="P25" s="8"/>
      <c r="Q25" s="8"/>
      <c r="R25" s="8">
        <f t="shared" si="9"/>
        <v>1.4150938965097453</v>
      </c>
      <c r="S25" s="17">
        <f t="shared" si="10"/>
        <v>0.34463642758155566</v>
      </c>
      <c r="T25" s="8">
        <v>0.81181050584130454</v>
      </c>
      <c r="U25" s="7">
        <f t="shared" si="11"/>
        <v>68.582649088729582</v>
      </c>
      <c r="V25" s="9">
        <f t="shared" si="8"/>
        <v>51.177428692136985</v>
      </c>
    </row>
    <row r="26" spans="1:22" x14ac:dyDescent="0.3">
      <c r="H26" s="4">
        <f>H25+1</f>
        <v>7</v>
      </c>
      <c r="I26" s="8"/>
      <c r="J26" s="8">
        <f t="shared" si="12"/>
        <v>0.60299283675661042</v>
      </c>
      <c r="K26" s="8">
        <f t="shared" si="13"/>
        <v>0.81071185388591516</v>
      </c>
      <c r="L26" s="8"/>
      <c r="M26" s="8"/>
      <c r="N26" s="8">
        <f t="shared" si="6"/>
        <v>0.14667494207245912</v>
      </c>
      <c r="O26" s="8">
        <f t="shared" si="7"/>
        <v>0.19720153699631651</v>
      </c>
      <c r="P26" s="8"/>
      <c r="Q26" s="8"/>
      <c r="R26" s="8">
        <f t="shared" si="9"/>
        <v>1.4137046906425255</v>
      </c>
      <c r="S26" s="17">
        <f t="shared" si="10"/>
        <v>0.34387647906877561</v>
      </c>
      <c r="T26" s="8">
        <v>0.81081638747925633</v>
      </c>
      <c r="U26" s="7">
        <f t="shared" si="11"/>
        <v>68.431419334686353</v>
      </c>
      <c r="V26" s="9">
        <f t="shared" si="8"/>
        <v>48.632932115467</v>
      </c>
    </row>
    <row r="27" spans="1:22" x14ac:dyDescent="0.3">
      <c r="H27" s="4">
        <f t="shared" si="14"/>
        <v>8</v>
      </c>
      <c r="I27" s="8"/>
      <c r="J27" s="8">
        <f t="shared" si="12"/>
        <v>0.60631416257087978</v>
      </c>
      <c r="K27" s="8">
        <f t="shared" si="13"/>
        <v>0.8063443164377373</v>
      </c>
      <c r="L27" s="8"/>
      <c r="M27" s="8"/>
      <c r="N27" s="8">
        <f t="shared" si="6"/>
        <v>0.14746645298252567</v>
      </c>
      <c r="O27" s="8">
        <f t="shared" si="7"/>
        <v>0.19611736549827274</v>
      </c>
      <c r="P27" s="8"/>
      <c r="Q27" s="8"/>
      <c r="R27" s="8">
        <f t="shared" si="9"/>
        <v>1.4126584790086172</v>
      </c>
      <c r="S27" s="17">
        <f t="shared" si="10"/>
        <v>0.34358381848079844</v>
      </c>
      <c r="T27" s="8">
        <v>0.8107263092631809</v>
      </c>
      <c r="U27" s="7">
        <f t="shared" si="11"/>
        <v>68.373179877678893</v>
      </c>
      <c r="V27" s="9">
        <f t="shared" si="8"/>
        <v>46.277659448280843</v>
      </c>
    </row>
    <row r="28" spans="1:22" x14ac:dyDescent="0.3">
      <c r="H28" s="4">
        <f t="shared" si="14"/>
        <v>9</v>
      </c>
      <c r="I28" s="8"/>
      <c r="J28" s="8">
        <f t="shared" si="12"/>
        <v>0.60883109765128263</v>
      </c>
      <c r="K28" s="8">
        <f t="shared" si="13"/>
        <v>0.80272644618427114</v>
      </c>
      <c r="L28" s="8"/>
      <c r="M28" s="8"/>
      <c r="N28" s="8">
        <f t="shared" si="6"/>
        <v>0.14809452116378877</v>
      </c>
      <c r="O28" s="8">
        <f t="shared" si="7"/>
        <v>0.19525840439454603</v>
      </c>
      <c r="P28" s="8"/>
      <c r="Q28" s="8"/>
      <c r="R28" s="8">
        <f t="shared" si="9"/>
        <v>1.4115575438355537</v>
      </c>
      <c r="S28" s="17">
        <f t="shared" si="10"/>
        <v>0.3433529255583348</v>
      </c>
      <c r="T28" s="8">
        <v>0.81081338614874865</v>
      </c>
      <c r="U28" s="7">
        <f t="shared" si="11"/>
        <v>68.327232186108631</v>
      </c>
      <c r="V28" s="9">
        <f t="shared" si="8"/>
        <v>44.044343087649274</v>
      </c>
    </row>
    <row r="29" spans="1:22" x14ac:dyDescent="0.3">
      <c r="H29" s="4">
        <f t="shared" si="14"/>
        <v>10</v>
      </c>
      <c r="I29" s="8"/>
      <c r="J29" s="8">
        <f t="shared" si="12"/>
        <v>0.61070408136844123</v>
      </c>
      <c r="K29" s="8">
        <f t="shared" si="13"/>
        <v>0.79968467078270766</v>
      </c>
      <c r="L29" s="8"/>
      <c r="M29" s="8"/>
      <c r="N29" s="8">
        <f t="shared" si="6"/>
        <v>0.1484795959159701</v>
      </c>
      <c r="O29" s="8">
        <f t="shared" si="7"/>
        <v>0.19442617202090942</v>
      </c>
      <c r="P29" s="8"/>
      <c r="Q29" s="8"/>
      <c r="R29" s="8">
        <f t="shared" si="9"/>
        <v>1.4103887521511489</v>
      </c>
      <c r="S29" s="17">
        <f t="shared" si="10"/>
        <v>0.34290576793687955</v>
      </c>
      <c r="T29" s="8">
        <v>0.81042848981382809</v>
      </c>
      <c r="U29" s="7">
        <f t="shared" si="11"/>
        <v>68.238247819439025</v>
      </c>
      <c r="V29" s="9">
        <f t="shared" si="8"/>
        <v>41.89236473475242</v>
      </c>
    </row>
    <row r="30" spans="1:22" x14ac:dyDescent="0.3">
      <c r="H30" s="4">
        <f t="shared" si="14"/>
        <v>11</v>
      </c>
      <c r="I30" s="8"/>
      <c r="J30" s="8">
        <f t="shared" si="12"/>
        <v>0.61217674488666196</v>
      </c>
      <c r="K30" s="8">
        <f t="shared" si="13"/>
        <v>0.79723325253791189</v>
      </c>
      <c r="L30" s="8"/>
      <c r="M30" s="8"/>
      <c r="N30" s="8">
        <f t="shared" si="6"/>
        <v>0.14869032087202586</v>
      </c>
      <c r="O30" s="8">
        <f t="shared" si="7"/>
        <v>0.19363830645291422</v>
      </c>
      <c r="P30" s="8"/>
      <c r="Q30" s="8"/>
      <c r="R30" s="8">
        <f t="shared" si="9"/>
        <v>1.4094099974245737</v>
      </c>
      <c r="S30" s="17">
        <f t="shared" si="10"/>
        <v>0.34232862732494007</v>
      </c>
      <c r="T30" s="8">
        <v>0.80962631633208204</v>
      </c>
      <c r="U30" s="7">
        <f t="shared" si="11"/>
        <v>68.12339683766308</v>
      </c>
      <c r="V30" s="9">
        <f t="shared" si="8"/>
        <v>39.830339233198103</v>
      </c>
    </row>
    <row r="31" spans="1:22" x14ac:dyDescent="0.3">
      <c r="H31" s="4">
        <f t="shared" si="14"/>
        <v>12</v>
      </c>
      <c r="I31" s="8"/>
      <c r="J31" s="8">
        <f t="shared" si="12"/>
        <v>0.61342464354962156</v>
      </c>
      <c r="K31" s="8">
        <f t="shared" si="13"/>
        <v>0.79537207530972687</v>
      </c>
      <c r="L31" s="8"/>
      <c r="M31" s="8"/>
      <c r="N31" s="8">
        <f t="shared" si="6"/>
        <v>0.14886456313437357</v>
      </c>
      <c r="O31" s="8">
        <f t="shared" si="7"/>
        <v>0.19301917157275839</v>
      </c>
      <c r="P31" s="8"/>
      <c r="Q31" s="8"/>
      <c r="R31" s="8">
        <f t="shared" si="9"/>
        <v>1.4087967188593484</v>
      </c>
      <c r="S31" s="17">
        <f t="shared" si="10"/>
        <v>0.34188373470713196</v>
      </c>
      <c r="T31" s="8">
        <v>0.80892610961393785</v>
      </c>
      <c r="U31" s="7">
        <f t="shared" si="11"/>
        <v>68.034863206719265</v>
      </c>
      <c r="V31" s="9">
        <f t="shared" si="8"/>
        <v>37.884357574092974</v>
      </c>
    </row>
    <row r="32" spans="1:22" x14ac:dyDescent="0.3">
      <c r="H32" s="4">
        <f t="shared" si="14"/>
        <v>13</v>
      </c>
      <c r="I32" s="8"/>
      <c r="J32" s="8">
        <f t="shared" si="12"/>
        <v>0.6144849883092337</v>
      </c>
      <c r="K32" s="8">
        <f t="shared" si="13"/>
        <v>0.7939783862243589</v>
      </c>
      <c r="L32" s="8"/>
      <c r="M32" s="8"/>
      <c r="N32" s="8">
        <f t="shared" si="6"/>
        <v>0.14909808476797751</v>
      </c>
      <c r="O32" s="8">
        <f t="shared" si="7"/>
        <v>0.19265020136447583</v>
      </c>
      <c r="P32" s="8"/>
      <c r="Q32" s="8"/>
      <c r="R32" s="8">
        <f t="shared" si="9"/>
        <v>1.4084633745335926</v>
      </c>
      <c r="S32" s="17">
        <f t="shared" si="10"/>
        <v>0.34174828613245334</v>
      </c>
      <c r="T32" s="8">
        <v>0.80879700130794918</v>
      </c>
      <c r="U32" s="7">
        <f t="shared" si="11"/>
        <v>68.00790894035822</v>
      </c>
      <c r="V32" s="9">
        <f t="shared" si="8"/>
        <v>36.066046123812974</v>
      </c>
    </row>
    <row r="33" spans="8:22" x14ac:dyDescent="0.3">
      <c r="H33" s="4">
        <f t="shared" si="14"/>
        <v>14</v>
      </c>
      <c r="I33" s="8"/>
      <c r="J33" s="8">
        <f t="shared" si="12"/>
        <v>0.61529948067195683</v>
      </c>
      <c r="K33" s="8">
        <f t="shared" si="13"/>
        <v>0.79283920379133921</v>
      </c>
      <c r="L33" s="8"/>
      <c r="M33" s="8"/>
      <c r="N33" s="8">
        <f t="shared" si="6"/>
        <v>0.14938564924285927</v>
      </c>
      <c r="O33" s="8">
        <f t="shared" si="7"/>
        <v>0.19248967848017046</v>
      </c>
      <c r="P33" s="8"/>
      <c r="Q33" s="8"/>
      <c r="R33" s="8">
        <f t="shared" si="9"/>
        <v>1.4081386844632959</v>
      </c>
      <c r="S33" s="17">
        <f t="shared" si="10"/>
        <v>0.34187532772302975</v>
      </c>
      <c r="T33" s="8">
        <v>0.80928422627475682</v>
      </c>
      <c r="U33" s="7">
        <f t="shared" si="11"/>
        <v>68.033190216882915</v>
      </c>
      <c r="V33" s="9">
        <f t="shared" si="8"/>
        <v>34.361384118595794</v>
      </c>
    </row>
    <row r="34" spans="8:22" x14ac:dyDescent="0.3">
      <c r="H34" s="4">
        <f t="shared" si="14"/>
        <v>15</v>
      </c>
      <c r="I34" s="8"/>
      <c r="J34" s="8">
        <f t="shared" si="12"/>
        <v>0.61581630055041781</v>
      </c>
      <c r="K34" s="8">
        <f t="shared" si="13"/>
        <v>0.79176640621400751</v>
      </c>
      <c r="L34" s="8"/>
      <c r="M34" s="8"/>
      <c r="N34" s="8">
        <f t="shared" si="6"/>
        <v>0.14963826550724688</v>
      </c>
      <c r="O34" s="8">
        <f t="shared" si="7"/>
        <v>0.19239268529734269</v>
      </c>
      <c r="P34" s="8"/>
      <c r="Q34" s="8"/>
      <c r="R34" s="8">
        <f t="shared" si="9"/>
        <v>1.4075827067644253</v>
      </c>
      <c r="S34" s="17">
        <f t="shared" si="10"/>
        <v>0.34203095080458956</v>
      </c>
      <c r="T34" s="8">
        <v>0.80997241857947955</v>
      </c>
      <c r="U34" s="7">
        <f t="shared" si="11"/>
        <v>68.064159210113317</v>
      </c>
      <c r="V34" s="9">
        <f t="shared" si="8"/>
        <v>32.740024347250483</v>
      </c>
    </row>
    <row r="35" spans="8:22" x14ac:dyDescent="0.3">
      <c r="H35" s="4">
        <f t="shared" si="14"/>
        <v>16</v>
      </c>
      <c r="I35" s="8"/>
      <c r="J35" s="8">
        <f t="shared" si="12"/>
        <v>0.6160738036418788</v>
      </c>
      <c r="K35" s="8">
        <f t="shared" si="13"/>
        <v>0.79070147500045895</v>
      </c>
      <c r="L35" s="8"/>
      <c r="M35" s="8"/>
      <c r="N35" s="8">
        <f t="shared" si="6"/>
        <v>0.14975902183699394</v>
      </c>
      <c r="O35" s="8">
        <f t="shared" si="7"/>
        <v>0.19220859377746083</v>
      </c>
      <c r="P35" s="8"/>
      <c r="Q35" s="8"/>
      <c r="R35" s="8">
        <f t="shared" si="9"/>
        <v>1.4067752786423378</v>
      </c>
      <c r="S35" s="17">
        <f t="shared" si="10"/>
        <v>0.34196761561445477</v>
      </c>
      <c r="T35" s="8">
        <v>0.81028723588907459</v>
      </c>
      <c r="U35" s="7">
        <f t="shared" si="11"/>
        <v>68.051555507276504</v>
      </c>
      <c r="V35" s="9">
        <f t="shared" si="8"/>
        <v>31.175201667320682</v>
      </c>
    </row>
    <row r="36" spans="8:22" x14ac:dyDescent="0.3">
      <c r="H36" s="4">
        <f t="shared" si="14"/>
        <v>17</v>
      </c>
      <c r="I36" s="8"/>
      <c r="J36" s="8">
        <f t="shared" si="12"/>
        <v>0.61620712882008577</v>
      </c>
      <c r="K36" s="8">
        <f t="shared" si="13"/>
        <v>0.78973170670960147</v>
      </c>
      <c r="L36" s="8"/>
      <c r="M36" s="8"/>
      <c r="N36" s="8">
        <f t="shared" si="6"/>
        <v>0.14973158433153125</v>
      </c>
      <c r="O36" s="8">
        <f t="shared" si="7"/>
        <v>0.1918961565227163</v>
      </c>
      <c r="P36" s="8"/>
      <c r="Q36" s="8"/>
      <c r="R36" s="8">
        <f t="shared" si="9"/>
        <v>1.4059388355296871</v>
      </c>
      <c r="S36" s="17">
        <f t="shared" si="10"/>
        <v>0.34162774085424752</v>
      </c>
      <c r="T36" s="8">
        <v>0.80996349727532624</v>
      </c>
      <c r="U36" s="7">
        <f t="shared" si="11"/>
        <v>67.983920429995251</v>
      </c>
      <c r="V36" s="9">
        <f t="shared" si="8"/>
        <v>29.661159294407007</v>
      </c>
    </row>
    <row r="37" spans="8:22" x14ac:dyDescent="0.3">
      <c r="H37" s="4">
        <f t="shared" si="14"/>
        <v>18</v>
      </c>
      <c r="I37" s="8"/>
      <c r="J37" s="8">
        <f t="shared" si="12"/>
        <v>0.61636609822830835</v>
      </c>
      <c r="K37" s="8">
        <f t="shared" si="13"/>
        <v>0.78899299915423382</v>
      </c>
      <c r="L37" s="8"/>
      <c r="M37" s="8"/>
      <c r="N37" s="8">
        <f t="shared" si="6"/>
        <v>0.14966607803703175</v>
      </c>
      <c r="O37" s="8">
        <f t="shared" si="7"/>
        <v>0.19158335950260069</v>
      </c>
      <c r="P37" s="8"/>
      <c r="Q37" s="8"/>
      <c r="R37" s="8">
        <f t="shared" si="9"/>
        <v>1.4053590973825423</v>
      </c>
      <c r="S37" s="17">
        <f t="shared" si="10"/>
        <v>0.34124943753963244</v>
      </c>
      <c r="T37" s="8">
        <v>0.80940033565135017</v>
      </c>
      <c r="U37" s="7">
        <f t="shared" si="11"/>
        <v>67.908638070386857</v>
      </c>
      <c r="V37" s="9">
        <f t="shared" si="8"/>
        <v>28.217441762166036</v>
      </c>
    </row>
    <row r="38" spans="8:22" x14ac:dyDescent="0.3">
      <c r="H38" s="4">
        <f t="shared" si="14"/>
        <v>19</v>
      </c>
      <c r="I38" s="8"/>
      <c r="J38" s="8">
        <f t="shared" si="12"/>
        <v>0.61658841636993555</v>
      </c>
      <c r="K38" s="8">
        <f t="shared" si="13"/>
        <v>0.78850484877044802</v>
      </c>
      <c r="L38" s="8"/>
      <c r="M38" s="8"/>
      <c r="N38" s="8">
        <f t="shared" si="6"/>
        <v>0.14974949903508081</v>
      </c>
      <c r="O38" s="8">
        <f t="shared" si="7"/>
        <v>0.19150247224116382</v>
      </c>
      <c r="P38" s="8"/>
      <c r="Q38" s="8"/>
      <c r="R38" s="8">
        <f t="shared" si="9"/>
        <v>1.4050932651403836</v>
      </c>
      <c r="S38" s="17">
        <f t="shared" si="10"/>
        <v>0.34125197127624463</v>
      </c>
      <c r="T38" s="8">
        <v>0.80955947846434706</v>
      </c>
      <c r="U38" s="7">
        <f t="shared" si="11"/>
        <v>67.909142283972685</v>
      </c>
      <c r="V38" s="9">
        <f t="shared" si="8"/>
        <v>26.873953593643247</v>
      </c>
    </row>
    <row r="39" spans="8:22" x14ac:dyDescent="0.3">
      <c r="H39" s="4">
        <f t="shared" si="14"/>
        <v>20</v>
      </c>
      <c r="I39" s="8"/>
      <c r="J39" s="8">
        <f t="shared" si="12"/>
        <v>0.61672426085249543</v>
      </c>
      <c r="K39" s="8">
        <f t="shared" si="13"/>
        <v>0.78805633673056197</v>
      </c>
      <c r="L39" s="8"/>
      <c r="M39" s="8"/>
      <c r="N39" s="8">
        <f t="shared" si="6"/>
        <v>0.15008490206117556</v>
      </c>
      <c r="O39" s="8">
        <f t="shared" si="7"/>
        <v>0.19177996655004886</v>
      </c>
      <c r="P39" s="8"/>
      <c r="Q39" s="8"/>
      <c r="R39" s="8">
        <f t="shared" si="9"/>
        <v>1.4047805975830574</v>
      </c>
      <c r="S39" s="17">
        <f t="shared" si="10"/>
        <v>0.34186486861122445</v>
      </c>
      <c r="T39" s="8">
        <v>0.81119397861703391</v>
      </c>
      <c r="U39" s="7">
        <f t="shared" si="11"/>
        <v>68.031108853633668</v>
      </c>
      <c r="V39" s="9">
        <f t="shared" si="8"/>
        <v>25.640209435122795</v>
      </c>
    </row>
    <row r="40" spans="8:22" x14ac:dyDescent="0.3">
      <c r="H40" s="4">
        <f t="shared" si="14"/>
        <v>21</v>
      </c>
      <c r="I40" s="8"/>
      <c r="J40" s="8">
        <f t="shared" si="12"/>
        <v>0.61652281674921061</v>
      </c>
      <c r="K40" s="8">
        <f t="shared" si="13"/>
        <v>0.78729234690049932</v>
      </c>
      <c r="L40" s="8"/>
      <c r="M40" s="8"/>
      <c r="N40" s="8">
        <f t="shared" si="6"/>
        <v>0.15051975313826491</v>
      </c>
      <c r="O40" s="8">
        <f t="shared" si="7"/>
        <v>0.19221194493327745</v>
      </c>
      <c r="P40" s="8"/>
      <c r="Q40" s="8"/>
      <c r="R40" s="8">
        <f t="shared" si="9"/>
        <v>1.40381516364971</v>
      </c>
      <c r="S40" s="17">
        <f t="shared" si="10"/>
        <v>0.34273169807154236</v>
      </c>
      <c r="T40" s="8">
        <v>0.81381012483270021</v>
      </c>
      <c r="U40" s="7">
        <f t="shared" si="11"/>
        <v>68.203607916236933</v>
      </c>
      <c r="V40" s="9">
        <f t="shared" si="8"/>
        <v>24.481164302498488</v>
      </c>
    </row>
    <row r="41" spans="8:22" x14ac:dyDescent="0.3">
      <c r="H41" s="4">
        <f t="shared" si="14"/>
        <v>22</v>
      </c>
      <c r="I41" s="8"/>
      <c r="J41" s="8">
        <f t="shared" si="12"/>
        <v>0.61588931216372567</v>
      </c>
      <c r="K41" s="8">
        <f t="shared" si="13"/>
        <v>0.78603149282980245</v>
      </c>
      <c r="L41" s="8"/>
      <c r="M41" s="8"/>
      <c r="N41" s="8">
        <f t="shared" si="6"/>
        <v>0.15068513338658546</v>
      </c>
      <c r="O41" s="8">
        <f t="shared" si="7"/>
        <v>0.1923125763085643</v>
      </c>
      <c r="P41" s="8"/>
      <c r="Q41" s="8"/>
      <c r="R41" s="8">
        <f t="shared" si="9"/>
        <v>1.4019208049935281</v>
      </c>
      <c r="S41" s="17">
        <f t="shared" si="10"/>
        <v>0.34299770969514976</v>
      </c>
      <c r="T41" s="8">
        <v>0.81554228663373796</v>
      </c>
      <c r="U41" s="7">
        <f t="shared" si="11"/>
        <v>68.256544229334807</v>
      </c>
      <c r="V41" s="9">
        <f t="shared" si="8"/>
        <v>23.333490845616396</v>
      </c>
    </row>
    <row r="42" spans="8:22" x14ac:dyDescent="0.3">
      <c r="H42" s="4">
        <f t="shared" si="14"/>
        <v>23</v>
      </c>
      <c r="I42" s="8"/>
      <c r="J42" s="8">
        <f t="shared" si="12"/>
        <v>0.61509898284337505</v>
      </c>
      <c r="K42" s="8">
        <f t="shared" si="13"/>
        <v>0.78456241210910949</v>
      </c>
      <c r="L42" s="8"/>
      <c r="M42" s="8"/>
      <c r="N42" s="8">
        <f t="shared" si="6"/>
        <v>0.15039842241259074</v>
      </c>
      <c r="O42" s="8">
        <f t="shared" si="7"/>
        <v>0.19183408257313431</v>
      </c>
      <c r="P42" s="8"/>
      <c r="Q42" s="8"/>
      <c r="R42" s="8">
        <f t="shared" si="9"/>
        <v>1.3996613949524845</v>
      </c>
      <c r="S42" s="17">
        <f t="shared" si="10"/>
        <v>0.34223250498572505</v>
      </c>
      <c r="T42" s="8">
        <v>0.81503642290413414</v>
      </c>
      <c r="U42" s="7">
        <f t="shared" si="11"/>
        <v>68.104268492159278</v>
      </c>
      <c r="V42" s="9">
        <f t="shared" si="8"/>
        <v>22.172795623326969</v>
      </c>
    </row>
    <row r="43" spans="8:22" x14ac:dyDescent="0.3">
      <c r="H43" s="4">
        <f t="shared" si="14"/>
        <v>24</v>
      </c>
      <c r="I43" s="8"/>
      <c r="J43" s="8">
        <f t="shared" si="12"/>
        <v>0.61460556906290742</v>
      </c>
      <c r="K43" s="8">
        <f t="shared" si="13"/>
        <v>0.78344565868072624</v>
      </c>
      <c r="L43" s="8"/>
      <c r="M43" s="8"/>
      <c r="N43" s="8">
        <f t="shared" si="6"/>
        <v>0.15023870151751034</v>
      </c>
      <c r="O43" s="8">
        <f t="shared" si="7"/>
        <v>0.19151121368650573</v>
      </c>
      <c r="P43" s="8"/>
      <c r="Q43" s="8"/>
      <c r="R43" s="8">
        <f t="shared" si="9"/>
        <v>1.3980512277436337</v>
      </c>
      <c r="S43" s="17">
        <f t="shared" si="10"/>
        <v>0.3417499152040161</v>
      </c>
      <c r="T43" s="8">
        <v>0.81482449384342626</v>
      </c>
      <c r="U43" s="7">
        <f t="shared" si="11"/>
        <v>68.008233125599205</v>
      </c>
      <c r="V43" s="9">
        <f t="shared" si="8"/>
        <v>21.087170727269839</v>
      </c>
    </row>
    <row r="44" spans="8:22" x14ac:dyDescent="0.3">
      <c r="H44" s="4">
        <f t="shared" si="14"/>
        <v>25</v>
      </c>
      <c r="I44" s="8"/>
      <c r="J44" s="8">
        <f t="shared" si="12"/>
        <v>0.6142779831088756</v>
      </c>
      <c r="K44" s="8">
        <f t="shared" si="13"/>
        <v>0.78255528844537559</v>
      </c>
      <c r="L44" s="8"/>
      <c r="M44" s="8"/>
      <c r="N44" s="8">
        <f t="shared" si="6"/>
        <v>0.15139321197278605</v>
      </c>
      <c r="O44" s="8">
        <f t="shared" si="7"/>
        <v>0.19286636005483698</v>
      </c>
      <c r="P44" s="8"/>
      <c r="Q44" s="8"/>
      <c r="R44" s="8">
        <f t="shared" si="9"/>
        <v>1.3968332715542511</v>
      </c>
      <c r="S44" s="17">
        <f t="shared" si="10"/>
        <v>0.34425957202762303</v>
      </c>
      <c r="T44" s="8">
        <v>0.82152389274196547</v>
      </c>
      <c r="U44" s="7">
        <f t="shared" si="11"/>
        <v>68.507654833496986</v>
      </c>
      <c r="V44" s="9">
        <f t="shared" si="8"/>
        <v>20.230500354845237</v>
      </c>
    </row>
    <row r="45" spans="8:22" x14ac:dyDescent="0.3">
      <c r="H45" s="4">
        <f t="shared" si="14"/>
        <v>26</v>
      </c>
      <c r="I45" s="8"/>
      <c r="J45" s="8">
        <f t="shared" si="12"/>
        <v>0.61279982913539888</v>
      </c>
      <c r="K45" s="8">
        <f t="shared" si="13"/>
        <v>0.78023248787392396</v>
      </c>
      <c r="L45" s="8"/>
      <c r="M45" s="8"/>
      <c r="N45" s="8">
        <f t="shared" si="6"/>
        <v>0.15273823180912222</v>
      </c>
      <c r="O45" s="8">
        <f t="shared" si="7"/>
        <v>0.19447024123037815</v>
      </c>
      <c r="P45" s="8"/>
      <c r="Q45" s="8"/>
      <c r="R45" s="8">
        <f t="shared" si="9"/>
        <v>1.3930323170093228</v>
      </c>
      <c r="S45" s="17">
        <f t="shared" si="10"/>
        <v>0.34720847303950036</v>
      </c>
      <c r="T45" s="8">
        <v>0.83082177108644129</v>
      </c>
      <c r="U45" s="7">
        <f t="shared" si="11"/>
        <v>69.094486134860574</v>
      </c>
      <c r="V45" s="9">
        <f t="shared" si="8"/>
        <v>19.432184061578006</v>
      </c>
    </row>
    <row r="46" spans="8:22" x14ac:dyDescent="0.3">
      <c r="H46" s="4">
        <f t="shared" si="14"/>
        <v>27</v>
      </c>
      <c r="I46" s="8"/>
      <c r="J46" s="8">
        <f t="shared" si="12"/>
        <v>0.60999333248215359</v>
      </c>
      <c r="K46" s="8">
        <f t="shared" si="13"/>
        <v>0.77610269476632887</v>
      </c>
      <c r="L46" s="8"/>
      <c r="M46" s="8"/>
      <c r="N46" s="8">
        <f t="shared" si="6"/>
        <v>0.15083127469471133</v>
      </c>
      <c r="O46" s="8">
        <f t="shared" si="7"/>
        <v>0.19190465290705561</v>
      </c>
      <c r="P46" s="8"/>
      <c r="Q46" s="8"/>
      <c r="R46" s="8">
        <f t="shared" si="9"/>
        <v>1.3860960272484824</v>
      </c>
      <c r="S46" s="17">
        <f t="shared" si="10"/>
        <v>0.34273592760176697</v>
      </c>
      <c r="T46" s="8">
        <v>0.82422362487666567</v>
      </c>
      <c r="U46" s="7">
        <f t="shared" si="11"/>
        <v>68.204449592751629</v>
      </c>
      <c r="V46" s="9">
        <f t="shared" si="8"/>
        <v>18.268447171754961</v>
      </c>
    </row>
    <row r="47" spans="8:22" x14ac:dyDescent="0.3">
      <c r="H47" s="4">
        <f t="shared" si="14"/>
        <v>28</v>
      </c>
      <c r="I47" s="8"/>
      <c r="J47" s="8">
        <f t="shared" si="12"/>
        <v>0.60912044666490106</v>
      </c>
      <c r="K47" s="8">
        <f t="shared" si="13"/>
        <v>0.7741720412010934</v>
      </c>
      <c r="L47" s="8"/>
      <c r="M47" s="8"/>
      <c r="N47" s="8">
        <f t="shared" si="6"/>
        <v>0.15802559922193748</v>
      </c>
      <c r="O47" s="8">
        <f t="shared" si="7"/>
        <v>0.20084533589622927</v>
      </c>
      <c r="P47" s="8"/>
      <c r="Q47" s="8"/>
      <c r="R47" s="8">
        <f t="shared" si="9"/>
        <v>1.3832924878659945</v>
      </c>
      <c r="S47" s="17">
        <f t="shared" si="10"/>
        <v>0.35887093511816676</v>
      </c>
      <c r="T47" s="8">
        <v>0.864774775318359</v>
      </c>
      <c r="U47" s="7">
        <f t="shared" si="11"/>
        <v>71.415316088515183</v>
      </c>
      <c r="V47" s="9">
        <f t="shared" si="8"/>
        <v>18.217592728742297</v>
      </c>
    </row>
    <row r="48" spans="8:22" x14ac:dyDescent="0.3">
      <c r="H48" s="4">
        <f t="shared" si="14"/>
        <v>29</v>
      </c>
      <c r="I48" s="8"/>
      <c r="J48" s="8">
        <f t="shared" si="12"/>
        <v>0.60106018804822714</v>
      </c>
      <c r="K48" s="8">
        <f t="shared" si="13"/>
        <v>0.76312705190980812</v>
      </c>
      <c r="L48" s="8"/>
      <c r="M48" s="8"/>
      <c r="N48" s="8">
        <f t="shared" si="6"/>
        <v>0.60106018363687652</v>
      </c>
      <c r="O48" s="8">
        <f t="shared" si="7"/>
        <v>0.76312704630900297</v>
      </c>
      <c r="P48" s="8"/>
      <c r="Q48" s="8"/>
      <c r="R48" s="8">
        <f t="shared" si="9"/>
        <v>1.3641872399580353</v>
      </c>
      <c r="S48" s="17">
        <f t="shared" si="10"/>
        <v>1.3641872299458795</v>
      </c>
      <c r="T48" s="8">
        <v>3.333333308869058</v>
      </c>
      <c r="U48" s="7">
        <f t="shared" si="11"/>
        <v>271.47325875923002</v>
      </c>
      <c r="V48" s="9">
        <f t="shared" si="8"/>
        <v>65.953429489502284</v>
      </c>
    </row>
    <row r="49" spans="8:22" x14ac:dyDescent="0.3">
      <c r="H49" s="4">
        <f t="shared" si="14"/>
        <v>30</v>
      </c>
      <c r="I49" s="8"/>
      <c r="J49" s="8">
        <f t="shared" si="12"/>
        <v>0.14999953607855998</v>
      </c>
      <c r="K49" s="8">
        <f t="shared" si="13"/>
        <v>0.18877824689341738</v>
      </c>
      <c r="L49" s="8"/>
      <c r="M49" s="8"/>
      <c r="N49" s="8">
        <f t="shared" si="6"/>
        <v>0.1499995360899275</v>
      </c>
      <c r="O49" s="8">
        <f t="shared" si="7"/>
        <v>0.18877824690772368</v>
      </c>
      <c r="P49" s="8"/>
      <c r="Q49" s="8"/>
      <c r="R49" s="8">
        <f t="shared" si="9"/>
        <v>0.33877778297197736</v>
      </c>
      <c r="S49" s="17">
        <f t="shared" si="10"/>
        <v>0.33877778299765116</v>
      </c>
      <c r="T49" s="8">
        <v>3.3333333335859456</v>
      </c>
      <c r="U49" s="7">
        <f t="shared" si="11"/>
        <v>67.416778816532585</v>
      </c>
      <c r="V49" s="9">
        <f t="shared" si="8"/>
        <v>15.598722279165596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2A01-A9E8-45C0-9BA0-8C21563D7FA1}">
  <dimension ref="A1:V49"/>
  <sheetViews>
    <sheetView zoomScale="68" zoomScaleNormal="68" workbookViewId="0">
      <selection activeCell="U6" sqref="U6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61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/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 t="s">
        <v>20</v>
      </c>
      <c r="P11" s="6"/>
      <c r="Q11" s="6"/>
      <c r="R11" s="6"/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>
        <f>+I39</f>
        <v>0.47499727061504526</v>
      </c>
      <c r="P12" s="9"/>
      <c r="Q12" s="9"/>
      <c r="R12" s="9"/>
    </row>
    <row r="13" spans="1:20" x14ac:dyDescent="0.3">
      <c r="N13" s="3" t="s">
        <v>41</v>
      </c>
      <c r="O13" s="9">
        <f>+O5-O12</f>
        <v>0.22500272938495469</v>
      </c>
      <c r="P13" s="9"/>
      <c r="Q13" s="9"/>
      <c r="R13" s="9"/>
      <c r="S13" s="20"/>
    </row>
    <row r="14" spans="1:20" x14ac:dyDescent="0.3">
      <c r="A14" s="2" t="s">
        <v>14</v>
      </c>
      <c r="N14" s="6" t="s">
        <v>52</v>
      </c>
      <c r="O14" s="9">
        <f>+M39</f>
        <v>0.24936584961253819</v>
      </c>
      <c r="P14" s="9"/>
      <c r="Q14" s="9"/>
      <c r="R14" s="9"/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0.24936584961253819</v>
      </c>
      <c r="P16" s="6" t="s">
        <v>53</v>
      </c>
      <c r="Q16" s="22">
        <f>($I$9-$I$10)*O16</f>
        <v>49.623804072895098</v>
      </c>
      <c r="R16" s="5" t="s">
        <v>57</v>
      </c>
      <c r="S16" s="22">
        <f>($I$9-$I$10)*O16*($I$12^20)</f>
        <v>18.702689855224527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828.50067496992119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>
        <f>$I$7</f>
        <v>0.5</v>
      </c>
      <c r="J19" s="8"/>
      <c r="K19" s="8"/>
      <c r="L19" s="8"/>
      <c r="M19" s="8">
        <f t="shared" ref="M19:M49" si="3">+$I$8*$T19*I19</f>
        <v>0.27495167820236405</v>
      </c>
      <c r="N19" s="8"/>
      <c r="O19" s="8"/>
      <c r="P19" s="8"/>
      <c r="Q19" s="8"/>
      <c r="R19" s="8">
        <f>+SUM(I19:L19)</f>
        <v>0.5</v>
      </c>
      <c r="S19" s="17">
        <f>SUM(M19:P19)</f>
        <v>0.27495167820236405</v>
      </c>
      <c r="T19" s="8">
        <v>1.8330111880157605</v>
      </c>
      <c r="U19" s="7">
        <f>($I$9-$I$10)*S19</f>
        <v>54.715383962270444</v>
      </c>
      <c r="V19" s="9">
        <f t="shared" ref="V19:V49" si="4">($I$12^H19)*U19</f>
        <v>54.715383962270444</v>
      </c>
    </row>
    <row r="20" spans="1:22" x14ac:dyDescent="0.3">
      <c r="A20" s="3" t="s">
        <v>19</v>
      </c>
      <c r="H20" s="4">
        <f>H19+1</f>
        <v>1</v>
      </c>
      <c r="I20" s="8">
        <f>+I19+I$5*I19*(1-I19/I$6)-M19</f>
        <v>0.47504832179763595</v>
      </c>
      <c r="J20" s="8"/>
      <c r="K20" s="8"/>
      <c r="L20" s="8"/>
      <c r="M20" s="8">
        <f t="shared" si="3"/>
        <v>0.24946093226768554</v>
      </c>
      <c r="N20" s="8"/>
      <c r="O20" s="8"/>
      <c r="P20" s="8"/>
      <c r="Q20" s="8"/>
      <c r="R20" s="8">
        <f t="shared" ref="R20:R49" si="5">+SUM(I20:L20)</f>
        <v>0.47504832179763595</v>
      </c>
      <c r="S20" s="17">
        <f t="shared" ref="S20:S49" si="6">SUM(M20:P20)</f>
        <v>0.24946093226768554</v>
      </c>
      <c r="T20" s="8">
        <v>1.7504249625504587</v>
      </c>
      <c r="U20" s="7">
        <f t="shared" ref="U20:U49" si="7">($I$9-$I$10)*S20</f>
        <v>49.642725521269419</v>
      </c>
      <c r="V20" s="9">
        <f t="shared" si="4"/>
        <v>47.278786210732775</v>
      </c>
    </row>
    <row r="21" spans="1:22" x14ac:dyDescent="0.3">
      <c r="A21" s="3" t="s">
        <v>45</v>
      </c>
      <c r="H21" s="4">
        <f>H20+1</f>
        <v>2</v>
      </c>
      <c r="I21" s="8">
        <f t="shared" ref="I21:I49" si="8">+I20+I$5*I20*(1-I20/I$6)-M20</f>
        <v>0.47496480328483615</v>
      </c>
      <c r="J21" s="8"/>
      <c r="K21" s="8"/>
      <c r="L21" s="8"/>
      <c r="M21" s="8">
        <f t="shared" si="3"/>
        <v>0.24929515362395063</v>
      </c>
      <c r="N21" s="8"/>
      <c r="O21" s="8"/>
      <c r="P21" s="8"/>
      <c r="Q21" s="8"/>
      <c r="R21" s="8">
        <f t="shared" si="5"/>
        <v>0.47496480328483615</v>
      </c>
      <c r="S21" s="17">
        <f t="shared" si="6"/>
        <v>0.24929515362395063</v>
      </c>
      <c r="T21" s="8">
        <v>1.7495693147494726</v>
      </c>
      <c r="U21" s="7">
        <f t="shared" si="7"/>
        <v>49.609735571166176</v>
      </c>
      <c r="V21" s="9">
        <f t="shared" si="4"/>
        <v>44.997492581556621</v>
      </c>
    </row>
    <row r="22" spans="1:22" x14ac:dyDescent="0.3">
      <c r="H22" s="4">
        <f t="shared" ref="H22:H49" si="9">H21+1</f>
        <v>3</v>
      </c>
      <c r="I22" s="8">
        <f t="shared" si="8"/>
        <v>0.4750428885863186</v>
      </c>
      <c r="J22" s="8"/>
      <c r="K22" s="8"/>
      <c r="L22" s="8"/>
      <c r="M22" s="8">
        <f t="shared" si="3"/>
        <v>0.24935896363255625</v>
      </c>
      <c r="N22" s="8"/>
      <c r="O22" s="8"/>
      <c r="P22" s="8"/>
      <c r="Q22" s="8"/>
      <c r="R22" s="8">
        <f t="shared" si="5"/>
        <v>0.4750428885863186</v>
      </c>
      <c r="S22" s="17">
        <f t="shared" si="6"/>
        <v>0.24935896363255625</v>
      </c>
      <c r="T22" s="8">
        <v>1.749729477932854</v>
      </c>
      <c r="U22" s="7">
        <f t="shared" si="7"/>
        <v>49.622433762878693</v>
      </c>
      <c r="V22" s="9">
        <f t="shared" si="4"/>
        <v>42.865724015012361</v>
      </c>
    </row>
    <row r="23" spans="1:22" x14ac:dyDescent="0.3">
      <c r="H23" s="4">
        <f t="shared" si="9"/>
        <v>4</v>
      </c>
      <c r="I23" s="8">
        <f t="shared" si="8"/>
        <v>0.47506106754364741</v>
      </c>
      <c r="J23" s="8"/>
      <c r="K23" s="8"/>
      <c r="L23" s="8"/>
      <c r="M23" s="8">
        <f t="shared" si="3"/>
        <v>0.24935890751913625</v>
      </c>
      <c r="N23" s="8"/>
      <c r="O23" s="8"/>
      <c r="P23" s="8"/>
      <c r="Q23" s="8"/>
      <c r="R23" s="8">
        <f t="shared" si="5"/>
        <v>0.47506106754364741</v>
      </c>
      <c r="S23" s="17">
        <f t="shared" si="6"/>
        <v>0.24935890751913625</v>
      </c>
      <c r="T23" s="8">
        <v>1.7496621280605207</v>
      </c>
      <c r="U23" s="7">
        <f t="shared" si="7"/>
        <v>49.622422596308112</v>
      </c>
      <c r="V23" s="9">
        <f t="shared" si="4"/>
        <v>40.824489875151286</v>
      </c>
    </row>
    <row r="24" spans="1:22" x14ac:dyDescent="0.3">
      <c r="H24" s="4">
        <f t="shared" si="9"/>
        <v>5</v>
      </c>
      <c r="I24" s="8">
        <f t="shared" si="8"/>
        <v>0.47508020967244868</v>
      </c>
      <c r="J24" s="8"/>
      <c r="K24" s="8"/>
      <c r="L24" s="8"/>
      <c r="M24" s="8">
        <f t="shared" si="3"/>
        <v>0.24953725404682056</v>
      </c>
      <c r="N24" s="8"/>
      <c r="O24" s="8"/>
      <c r="P24" s="8"/>
      <c r="Q24" s="8"/>
      <c r="R24" s="8">
        <f t="shared" si="5"/>
        <v>0.47508020967244868</v>
      </c>
      <c r="S24" s="17">
        <f t="shared" si="6"/>
        <v>0.24953725404682056</v>
      </c>
      <c r="T24" s="8">
        <v>1.7508429732238817</v>
      </c>
      <c r="U24" s="7">
        <f t="shared" si="7"/>
        <v>49.657913555317293</v>
      </c>
      <c r="V24" s="9">
        <f t="shared" si="4"/>
        <v>38.908274642819876</v>
      </c>
    </row>
    <row r="25" spans="1:22" x14ac:dyDescent="0.3">
      <c r="H25" s="4">
        <f t="shared" si="9"/>
        <v>6</v>
      </c>
      <c r="I25" s="8">
        <f t="shared" si="8"/>
        <v>0.47492195967565898</v>
      </c>
      <c r="J25" s="8"/>
      <c r="K25" s="8"/>
      <c r="L25" s="8"/>
      <c r="M25" s="8">
        <f t="shared" si="3"/>
        <v>0.24942468525019335</v>
      </c>
      <c r="N25" s="8"/>
      <c r="O25" s="8"/>
      <c r="P25" s="8"/>
      <c r="Q25" s="8"/>
      <c r="R25" s="8">
        <f t="shared" si="5"/>
        <v>0.47492195967565898</v>
      </c>
      <c r="S25" s="17">
        <f t="shared" si="6"/>
        <v>0.24942468525019335</v>
      </c>
      <c r="T25" s="8">
        <v>1.7506362899463477</v>
      </c>
      <c r="U25" s="7">
        <f t="shared" si="7"/>
        <v>49.635512364788475</v>
      </c>
      <c r="V25" s="9">
        <f t="shared" si="4"/>
        <v>37.038783546552864</v>
      </c>
    </row>
    <row r="26" spans="1:22" x14ac:dyDescent="0.3">
      <c r="H26" s="4">
        <f>H25+1</f>
        <v>7</v>
      </c>
      <c r="I26" s="8">
        <f t="shared" si="8"/>
        <v>0.47486836631895635</v>
      </c>
      <c r="J26" s="8"/>
      <c r="K26" s="8"/>
      <c r="L26" s="8"/>
      <c r="M26" s="8">
        <f t="shared" si="3"/>
        <v>0.24928569127649958</v>
      </c>
      <c r="N26" s="8"/>
      <c r="O26" s="8"/>
      <c r="P26" s="8"/>
      <c r="Q26" s="8"/>
      <c r="R26" s="8">
        <f t="shared" si="5"/>
        <v>0.47486836631895635</v>
      </c>
      <c r="S26" s="17">
        <f t="shared" si="6"/>
        <v>0.24928569127649958</v>
      </c>
      <c r="T26" s="8">
        <v>1.749858199012714</v>
      </c>
      <c r="U26" s="7">
        <f t="shared" si="7"/>
        <v>49.607852564023418</v>
      </c>
      <c r="V26" s="9">
        <f t="shared" si="4"/>
        <v>35.255374645099117</v>
      </c>
    </row>
    <row r="27" spans="1:22" x14ac:dyDescent="0.3">
      <c r="H27" s="4">
        <f t="shared" si="9"/>
        <v>8</v>
      </c>
      <c r="I27" s="8">
        <f t="shared" si="8"/>
        <v>0.47495107603097864</v>
      </c>
      <c r="J27" s="8"/>
      <c r="K27" s="8"/>
      <c r="L27" s="8"/>
      <c r="M27" s="8">
        <f t="shared" si="3"/>
        <v>0.249279229710445</v>
      </c>
      <c r="N27" s="8"/>
      <c r="O27" s="8"/>
      <c r="P27" s="8"/>
      <c r="Q27" s="8"/>
      <c r="R27" s="8">
        <f t="shared" si="5"/>
        <v>0.47495107603097864</v>
      </c>
      <c r="S27" s="17">
        <f t="shared" si="6"/>
        <v>0.249279229710445</v>
      </c>
      <c r="T27" s="8">
        <v>1.7495081233320251</v>
      </c>
      <c r="U27" s="7">
        <f t="shared" si="7"/>
        <v>49.606566712378552</v>
      </c>
      <c r="V27" s="9">
        <f t="shared" si="4"/>
        <v>33.575676966039801</v>
      </c>
    </row>
    <row r="28" spans="1:22" x14ac:dyDescent="0.3">
      <c r="H28" s="4">
        <f t="shared" si="9"/>
        <v>9</v>
      </c>
      <c r="I28" s="8">
        <f t="shared" si="8"/>
        <v>0.4750443977285278</v>
      </c>
      <c r="J28" s="8"/>
      <c r="K28" s="8"/>
      <c r="L28" s="8"/>
      <c r="M28" s="8">
        <f t="shared" si="3"/>
        <v>0.24934871968638112</v>
      </c>
      <c r="N28" s="8"/>
      <c r="O28" s="8"/>
      <c r="P28" s="8"/>
      <c r="Q28" s="8"/>
      <c r="R28" s="8">
        <f t="shared" si="5"/>
        <v>0.4750443977285278</v>
      </c>
      <c r="S28" s="17">
        <f t="shared" si="6"/>
        <v>0.24934871968638112</v>
      </c>
      <c r="T28" s="8">
        <v>1.7496520386913093</v>
      </c>
      <c r="U28" s="7">
        <f t="shared" si="7"/>
        <v>49.620395217589845</v>
      </c>
      <c r="V28" s="9">
        <f t="shared" si="4"/>
        <v>31.985749183509355</v>
      </c>
    </row>
    <row r="29" spans="1:22" x14ac:dyDescent="0.3">
      <c r="H29" s="4">
        <f t="shared" si="9"/>
        <v>10</v>
      </c>
      <c r="I29" s="8">
        <f t="shared" si="8"/>
        <v>0.47507289595741481</v>
      </c>
      <c r="J29" s="8"/>
      <c r="K29" s="8"/>
      <c r="L29" s="8"/>
      <c r="M29" s="8">
        <f t="shared" si="3"/>
        <v>0.24940521479645078</v>
      </c>
      <c r="N29" s="8"/>
      <c r="O29" s="8"/>
      <c r="P29" s="8"/>
      <c r="Q29" s="8"/>
      <c r="R29" s="8">
        <f t="shared" si="5"/>
        <v>0.47507289595741481</v>
      </c>
      <c r="S29" s="17">
        <f t="shared" si="6"/>
        <v>0.24940521479645078</v>
      </c>
      <c r="T29" s="8">
        <v>1.7499434782797858</v>
      </c>
      <c r="U29" s="7">
        <f t="shared" si="7"/>
        <v>49.631637744493702</v>
      </c>
      <c r="V29" s="9">
        <f t="shared" si="4"/>
        <v>30.469520206278471</v>
      </c>
    </row>
    <row r="30" spans="1:22" x14ac:dyDescent="0.3">
      <c r="H30" s="4">
        <f t="shared" si="9"/>
        <v>11</v>
      </c>
      <c r="I30" s="8">
        <f t="shared" si="8"/>
        <v>0.47504632064501412</v>
      </c>
      <c r="J30" s="8"/>
      <c r="K30" s="8"/>
      <c r="L30" s="8"/>
      <c r="M30" s="8">
        <f t="shared" si="3"/>
        <v>0.24941950838057883</v>
      </c>
      <c r="N30" s="8"/>
      <c r="O30" s="8"/>
      <c r="P30" s="8"/>
      <c r="Q30" s="8"/>
      <c r="R30" s="8">
        <f t="shared" si="5"/>
        <v>0.47504632064501412</v>
      </c>
      <c r="S30" s="17">
        <f t="shared" si="6"/>
        <v>0.24941950838057883</v>
      </c>
      <c r="T30" s="8">
        <v>1.7501416706895658</v>
      </c>
      <c r="U30" s="7">
        <f t="shared" si="7"/>
        <v>49.634482167735186</v>
      </c>
      <c r="V30" s="9">
        <f t="shared" si="4"/>
        <v>29.020253748004858</v>
      </c>
    </row>
    <row r="31" spans="1:22" x14ac:dyDescent="0.3">
      <c r="H31" s="4">
        <f t="shared" si="9"/>
        <v>12</v>
      </c>
      <c r="I31" s="8">
        <f t="shared" si="8"/>
        <v>0.47500412615108378</v>
      </c>
      <c r="J31" s="8"/>
      <c r="K31" s="8"/>
      <c r="L31" s="8"/>
      <c r="M31" s="8">
        <f t="shared" si="3"/>
        <v>0.24940485640331114</v>
      </c>
      <c r="N31" s="8"/>
      <c r="O31" s="8"/>
      <c r="P31" s="8"/>
      <c r="Q31" s="8"/>
      <c r="R31" s="8">
        <f t="shared" si="5"/>
        <v>0.47500412615108378</v>
      </c>
      <c r="S31" s="17">
        <f t="shared" si="6"/>
        <v>0.24940485640331114</v>
      </c>
      <c r="T31" s="8">
        <v>1.7501943153225255</v>
      </c>
      <c r="U31" s="7">
        <f t="shared" si="7"/>
        <v>49.631566424258921</v>
      </c>
      <c r="V31" s="9">
        <f t="shared" si="4"/>
        <v>27.636713307792373</v>
      </c>
    </row>
    <row r="32" spans="1:22" x14ac:dyDescent="0.3">
      <c r="H32" s="4">
        <f t="shared" si="9"/>
        <v>13</v>
      </c>
      <c r="I32" s="8">
        <f t="shared" si="8"/>
        <v>0.47497447603830167</v>
      </c>
      <c r="J32" s="8"/>
      <c r="K32" s="8"/>
      <c r="L32" s="8"/>
      <c r="M32" s="8">
        <f t="shared" si="3"/>
        <v>0.24938088634957101</v>
      </c>
      <c r="N32" s="8"/>
      <c r="O32" s="8"/>
      <c r="P32" s="8"/>
      <c r="Q32" s="8"/>
      <c r="R32" s="8">
        <f t="shared" si="5"/>
        <v>0.47497447603830167</v>
      </c>
      <c r="S32" s="17">
        <f t="shared" si="6"/>
        <v>0.24938088634957101</v>
      </c>
      <c r="T32" s="8">
        <v>1.75013535063767</v>
      </c>
      <c r="U32" s="7">
        <f t="shared" si="7"/>
        <v>49.626796383564631</v>
      </c>
      <c r="V32" s="9">
        <f t="shared" si="4"/>
        <v>26.318149686331012</v>
      </c>
    </row>
    <row r="33" spans="8:22" x14ac:dyDescent="0.3">
      <c r="H33" s="4">
        <f t="shared" si="9"/>
        <v>14</v>
      </c>
      <c r="I33" s="8">
        <f t="shared" si="8"/>
        <v>0.47496731283917315</v>
      </c>
      <c r="J33" s="8"/>
      <c r="K33" s="8"/>
      <c r="L33" s="8"/>
      <c r="M33" s="8">
        <f t="shared" si="3"/>
        <v>0.24936050630286527</v>
      </c>
      <c r="N33" s="8"/>
      <c r="O33" s="8"/>
      <c r="P33" s="8"/>
      <c r="Q33" s="8"/>
      <c r="R33" s="8">
        <f t="shared" si="5"/>
        <v>0.47496731283917315</v>
      </c>
      <c r="S33" s="17">
        <f t="shared" si="6"/>
        <v>0.24936050630286527</v>
      </c>
      <c r="T33" s="8">
        <v>1.7500187175147095</v>
      </c>
      <c r="U33" s="7">
        <f t="shared" si="7"/>
        <v>49.62274075427019</v>
      </c>
      <c r="V33" s="9">
        <f t="shared" si="4"/>
        <v>25.06285609478654</v>
      </c>
    </row>
    <row r="34" spans="8:22" x14ac:dyDescent="0.3">
      <c r="H34" s="4">
        <f t="shared" si="9"/>
        <v>15</v>
      </c>
      <c r="I34" s="8">
        <f t="shared" si="8"/>
        <v>0.474980171109816</v>
      </c>
      <c r="J34" s="8"/>
      <c r="K34" s="8"/>
      <c r="L34" s="8"/>
      <c r="M34" s="8">
        <f t="shared" si="3"/>
        <v>0.24935165167129075</v>
      </c>
      <c r="N34" s="8"/>
      <c r="O34" s="8"/>
      <c r="P34" s="8"/>
      <c r="Q34" s="8"/>
      <c r="R34" s="8">
        <f t="shared" si="5"/>
        <v>0.474980171109816</v>
      </c>
      <c r="S34" s="17">
        <f t="shared" si="6"/>
        <v>0.24935165167129075</v>
      </c>
      <c r="T34" s="8">
        <v>1.749909202094813</v>
      </c>
      <c r="U34" s="7">
        <f t="shared" si="7"/>
        <v>49.620978682586859</v>
      </c>
      <c r="V34" s="9">
        <f t="shared" si="4"/>
        <v>23.868539170331818</v>
      </c>
    </row>
    <row r="35" spans="8:22" x14ac:dyDescent="0.3">
      <c r="H35" s="4">
        <f t="shared" si="9"/>
        <v>16</v>
      </c>
      <c r="I35" s="8">
        <f t="shared" si="8"/>
        <v>0.47500252760083111</v>
      </c>
      <c r="J35" s="8"/>
      <c r="K35" s="8"/>
      <c r="L35" s="8"/>
      <c r="M35" s="8">
        <f t="shared" si="3"/>
        <v>0.24935823862906323</v>
      </c>
      <c r="N35" s="8"/>
      <c r="O35" s="8"/>
      <c r="P35" s="8"/>
      <c r="Q35" s="8"/>
      <c r="R35" s="8">
        <f t="shared" si="5"/>
        <v>0.47500252760083111</v>
      </c>
      <c r="S35" s="17">
        <f t="shared" si="6"/>
        <v>0.24935823862906323</v>
      </c>
      <c r="T35" s="8">
        <v>1.7498730648061707</v>
      </c>
      <c r="U35" s="7">
        <f t="shared" si="7"/>
        <v>49.622289487183579</v>
      </c>
      <c r="V35" s="9">
        <f t="shared" si="4"/>
        <v>22.732542561671519</v>
      </c>
    </row>
    <row r="36" spans="8:22" x14ac:dyDescent="0.3">
      <c r="H36" s="4">
        <f t="shared" si="9"/>
        <v>17</v>
      </c>
      <c r="I36" s="8">
        <f t="shared" si="8"/>
        <v>0.47501941534542058</v>
      </c>
      <c r="J36" s="8"/>
      <c r="K36" s="8"/>
      <c r="L36" s="8"/>
      <c r="M36" s="8">
        <f t="shared" si="3"/>
        <v>0.2493756427152857</v>
      </c>
      <c r="N36" s="8"/>
      <c r="O36" s="8"/>
      <c r="P36" s="8"/>
      <c r="Q36" s="8"/>
      <c r="R36" s="8">
        <f t="shared" si="5"/>
        <v>0.47501941534542058</v>
      </c>
      <c r="S36" s="17">
        <f t="shared" si="6"/>
        <v>0.2493756427152857</v>
      </c>
      <c r="T36" s="8">
        <v>1.7499329828020245</v>
      </c>
      <c r="U36" s="7">
        <f t="shared" si="7"/>
        <v>49.625752900341851</v>
      </c>
      <c r="V36" s="9">
        <f t="shared" si="4"/>
        <v>21.651551610614039</v>
      </c>
    </row>
    <row r="37" spans="8:22" x14ac:dyDescent="0.3">
      <c r="H37" s="4">
        <f t="shared" si="9"/>
        <v>18</v>
      </c>
      <c r="I37" s="8">
        <f t="shared" si="8"/>
        <v>0.47501974302045025</v>
      </c>
      <c r="J37" s="8"/>
      <c r="K37" s="8"/>
      <c r="L37" s="8"/>
      <c r="M37" s="8">
        <f t="shared" si="3"/>
        <v>0.24938906939748245</v>
      </c>
      <c r="N37" s="8"/>
      <c r="O37" s="8"/>
      <c r="P37" s="8"/>
      <c r="Q37" s="8"/>
      <c r="R37" s="8">
        <f t="shared" si="5"/>
        <v>0.47501974302045025</v>
      </c>
      <c r="S37" s="17">
        <f t="shared" si="6"/>
        <v>0.24938906939748245</v>
      </c>
      <c r="T37" s="8">
        <v>1.7500259940897231</v>
      </c>
      <c r="U37" s="7">
        <f t="shared" si="7"/>
        <v>49.628424810099006</v>
      </c>
      <c r="V37" s="9">
        <f t="shared" si="4"/>
        <v>20.621635577133979</v>
      </c>
    </row>
    <row r="38" spans="8:22" x14ac:dyDescent="0.3">
      <c r="H38" s="4">
        <f t="shared" si="9"/>
        <v>19</v>
      </c>
      <c r="I38" s="8">
        <f t="shared" si="8"/>
        <v>0.47500666038420342</v>
      </c>
      <c r="J38" s="8"/>
      <c r="K38" s="8"/>
      <c r="L38" s="8"/>
      <c r="M38" s="8">
        <f t="shared" si="3"/>
        <v>0.24938472274400769</v>
      </c>
      <c r="N38" s="8"/>
      <c r="O38" s="8"/>
      <c r="P38" s="8"/>
      <c r="Q38" s="8"/>
      <c r="R38" s="8">
        <f t="shared" si="5"/>
        <v>0.47500666038420342</v>
      </c>
      <c r="S38" s="17">
        <f t="shared" si="6"/>
        <v>0.24938472274400769</v>
      </c>
      <c r="T38" s="8">
        <v>1.7500436909122907</v>
      </c>
      <c r="U38" s="7">
        <f t="shared" si="7"/>
        <v>49.627559826057528</v>
      </c>
      <c r="V38" s="9">
        <f t="shared" si="4"/>
        <v>19.639310627046299</v>
      </c>
    </row>
    <row r="39" spans="8:22" x14ac:dyDescent="0.3">
      <c r="H39" s="4">
        <f t="shared" si="9"/>
        <v>20</v>
      </c>
      <c r="I39" s="8">
        <f t="shared" si="8"/>
        <v>0.47499727061504526</v>
      </c>
      <c r="J39" s="8"/>
      <c r="K39" s="8"/>
      <c r="L39" s="8"/>
      <c r="M39" s="8">
        <f t="shared" si="3"/>
        <v>0.24936584961253819</v>
      </c>
      <c r="N39" s="8"/>
      <c r="O39" s="8"/>
      <c r="P39" s="8"/>
      <c r="Q39" s="8"/>
      <c r="R39" s="8">
        <f t="shared" si="5"/>
        <v>0.47499727061504526</v>
      </c>
      <c r="S39" s="17">
        <f t="shared" si="6"/>
        <v>0.24936584961253819</v>
      </c>
      <c r="T39" s="8">
        <v>1.7499458420722394</v>
      </c>
      <c r="U39" s="7">
        <f t="shared" si="7"/>
        <v>49.623804072895098</v>
      </c>
      <c r="V39" s="9">
        <f t="shared" si="4"/>
        <v>18.702689855224527</v>
      </c>
    </row>
    <row r="40" spans="8:22" x14ac:dyDescent="0.3">
      <c r="H40" s="4">
        <f t="shared" si="9"/>
        <v>21</v>
      </c>
      <c r="I40" s="8">
        <f t="shared" si="8"/>
        <v>0.47500628452580984</v>
      </c>
      <c r="J40" s="8"/>
      <c r="K40" s="8"/>
      <c r="L40" s="8"/>
      <c r="M40" s="8">
        <f t="shared" si="3"/>
        <v>0.24935293314053047</v>
      </c>
      <c r="N40" s="8"/>
      <c r="O40" s="8"/>
      <c r="P40" s="8"/>
      <c r="Q40" s="8"/>
      <c r="R40" s="8">
        <f t="shared" si="5"/>
        <v>0.47500628452580984</v>
      </c>
      <c r="S40" s="17">
        <f t="shared" si="6"/>
        <v>0.24935293314053047</v>
      </c>
      <c r="T40" s="8">
        <v>1.7498219936848132</v>
      </c>
      <c r="U40" s="7">
        <f t="shared" si="7"/>
        <v>49.621233694965568</v>
      </c>
      <c r="V40" s="9">
        <f t="shared" si="4"/>
        <v>17.811162958872263</v>
      </c>
    </row>
    <row r="41" spans="8:22" x14ac:dyDescent="0.3">
      <c r="H41" s="4">
        <f t="shared" si="9"/>
        <v>22</v>
      </c>
      <c r="I41" s="8">
        <f t="shared" si="8"/>
        <v>0.47502866557207463</v>
      </c>
      <c r="J41" s="8"/>
      <c r="K41" s="8"/>
      <c r="L41" s="8"/>
      <c r="M41" s="8">
        <f t="shared" si="3"/>
        <v>0.24937330307193936</v>
      </c>
      <c r="N41" s="8"/>
      <c r="O41" s="8"/>
      <c r="P41" s="8"/>
      <c r="Q41" s="8"/>
      <c r="R41" s="8">
        <f t="shared" si="5"/>
        <v>0.47502866557207463</v>
      </c>
      <c r="S41" s="17">
        <f t="shared" si="6"/>
        <v>0.24937330307193936</v>
      </c>
      <c r="T41" s="8">
        <v>1.7498824888221596</v>
      </c>
      <c r="U41" s="7">
        <f t="shared" si="7"/>
        <v>49.62528731131593</v>
      </c>
      <c r="V41" s="9">
        <f t="shared" si="4"/>
        <v>16.964398070009914</v>
      </c>
    </row>
    <row r="42" spans="8:22" x14ac:dyDescent="0.3">
      <c r="H42" s="4">
        <f t="shared" si="9"/>
        <v>23</v>
      </c>
      <c r="I42" s="8">
        <f t="shared" si="8"/>
        <v>0.47503179495702397</v>
      </c>
      <c r="J42" s="8"/>
      <c r="K42" s="8"/>
      <c r="L42" s="8"/>
      <c r="M42" s="8">
        <f t="shared" si="3"/>
        <v>0.2494309264401704</v>
      </c>
      <c r="N42" s="8"/>
      <c r="O42" s="8"/>
      <c r="P42" s="8"/>
      <c r="Q42" s="8"/>
      <c r="R42" s="8">
        <f t="shared" si="5"/>
        <v>0.47503179495702397</v>
      </c>
      <c r="S42" s="17">
        <f t="shared" si="6"/>
        <v>0.2494309264401704</v>
      </c>
      <c r="T42" s="8">
        <v>1.7502753085032017</v>
      </c>
      <c r="U42" s="7">
        <f t="shared" si="7"/>
        <v>49.636754361593908</v>
      </c>
      <c r="V42" s="9">
        <f t="shared" si="4"/>
        <v>16.160302933018269</v>
      </c>
    </row>
    <row r="43" spans="8:22" x14ac:dyDescent="0.3">
      <c r="H43" s="4">
        <f t="shared" si="9"/>
        <v>24</v>
      </c>
      <c r="I43" s="8">
        <f t="shared" si="8"/>
        <v>0.47497745725378548</v>
      </c>
      <c r="J43" s="8"/>
      <c r="K43" s="8"/>
      <c r="L43" s="8"/>
      <c r="M43" s="8">
        <f t="shared" si="3"/>
        <v>0.24939332209021831</v>
      </c>
      <c r="N43" s="8"/>
      <c r="O43" s="8"/>
      <c r="P43" s="8"/>
      <c r="Q43" s="8"/>
      <c r="R43" s="8">
        <f t="shared" si="5"/>
        <v>0.47497745725378548</v>
      </c>
      <c r="S43" s="17">
        <f t="shared" si="6"/>
        <v>0.24939332209021831</v>
      </c>
      <c r="T43" s="8">
        <v>1.7502116383386228</v>
      </c>
      <c r="U43" s="7">
        <f t="shared" si="7"/>
        <v>49.629271095953442</v>
      </c>
      <c r="V43" s="9">
        <f t="shared" si="4"/>
        <v>15.388444377573407</v>
      </c>
    </row>
    <row r="44" spans="8:22" x14ac:dyDescent="0.3">
      <c r="H44" s="4">
        <f t="shared" si="9"/>
        <v>25</v>
      </c>
      <c r="I44" s="8">
        <f t="shared" si="8"/>
        <v>0.47495800751808098</v>
      </c>
      <c r="J44" s="8"/>
      <c r="K44" s="8"/>
      <c r="L44" s="8"/>
      <c r="M44" s="8">
        <f t="shared" si="3"/>
        <v>0.24912595575252006</v>
      </c>
      <c r="N44" s="8"/>
      <c r="O44" s="8"/>
      <c r="P44" s="8"/>
      <c r="Q44" s="8"/>
      <c r="R44" s="8">
        <f t="shared" si="5"/>
        <v>0.47495800751808098</v>
      </c>
      <c r="S44" s="17">
        <f t="shared" si="6"/>
        <v>0.24912595575252006</v>
      </c>
      <c r="T44" s="8">
        <v>1.7484068893749252</v>
      </c>
      <c r="U44" s="7">
        <f t="shared" si="7"/>
        <v>49.576065194751493</v>
      </c>
      <c r="V44" s="9">
        <f t="shared" si="4"/>
        <v>14.639949461879061</v>
      </c>
    </row>
    <row r="45" spans="8:22" x14ac:dyDescent="0.3">
      <c r="H45" s="4">
        <f t="shared" si="9"/>
        <v>26</v>
      </c>
      <c r="I45" s="8">
        <f t="shared" si="8"/>
        <v>0.4752049503780964</v>
      </c>
      <c r="J45" s="8"/>
      <c r="K45" s="8"/>
      <c r="L45" s="8"/>
      <c r="M45" s="8">
        <f t="shared" si="3"/>
        <v>0.24962615857180559</v>
      </c>
      <c r="N45" s="8"/>
      <c r="O45" s="8"/>
      <c r="P45" s="8"/>
      <c r="Q45" s="8"/>
      <c r="R45" s="8">
        <f t="shared" si="5"/>
        <v>0.4752049503780964</v>
      </c>
      <c r="S45" s="17">
        <f t="shared" si="6"/>
        <v>0.24962615857180559</v>
      </c>
      <c r="T45" s="8">
        <v>1.7510070014575869</v>
      </c>
      <c r="U45" s="7">
        <f t="shared" si="7"/>
        <v>49.675605555789311</v>
      </c>
      <c r="V45" s="9">
        <f t="shared" si="4"/>
        <v>13.97080381560888</v>
      </c>
    </row>
    <row r="46" spans="8:22" x14ac:dyDescent="0.3">
      <c r="H46" s="4">
        <f t="shared" si="9"/>
        <v>27</v>
      </c>
      <c r="I46" s="8">
        <f t="shared" si="8"/>
        <v>0.47496399732053818</v>
      </c>
      <c r="J46" s="8"/>
      <c r="K46" s="8"/>
      <c r="L46" s="8"/>
      <c r="M46" s="8">
        <f t="shared" si="3"/>
        <v>0.24966448478483369</v>
      </c>
      <c r="N46" s="8"/>
      <c r="O46" s="8"/>
      <c r="P46" s="8"/>
      <c r="Q46" s="8"/>
      <c r="R46" s="8">
        <f t="shared" si="5"/>
        <v>0.47496399732053818</v>
      </c>
      <c r="S46" s="17">
        <f t="shared" si="6"/>
        <v>0.24966448478483369</v>
      </c>
      <c r="T46" s="8">
        <v>1.7521642776665942</v>
      </c>
      <c r="U46" s="7">
        <f t="shared" si="7"/>
        <v>49.683232472181906</v>
      </c>
      <c r="V46" s="9">
        <f t="shared" si="4"/>
        <v>13.307570300171939</v>
      </c>
    </row>
    <row r="47" spans="8:22" x14ac:dyDescent="0.3">
      <c r="H47" s="4">
        <f t="shared" si="9"/>
        <v>28</v>
      </c>
      <c r="I47" s="8">
        <f t="shared" si="8"/>
        <v>0.47467271110553844</v>
      </c>
      <c r="J47" s="8"/>
      <c r="K47" s="8"/>
      <c r="L47" s="8"/>
      <c r="M47" s="8">
        <f t="shared" si="3"/>
        <v>0.24983354179762579</v>
      </c>
      <c r="N47" s="8"/>
      <c r="O47" s="8"/>
      <c r="P47" s="8"/>
      <c r="Q47" s="8"/>
      <c r="R47" s="8">
        <f t="shared" si="5"/>
        <v>0.47467271110553844</v>
      </c>
      <c r="S47" s="17">
        <f t="shared" si="6"/>
        <v>0.24983354179762579</v>
      </c>
      <c r="T47" s="8">
        <v>1.7544266884842961</v>
      </c>
      <c r="U47" s="7">
        <f t="shared" si="7"/>
        <v>49.716874817727529</v>
      </c>
      <c r="V47" s="9">
        <f t="shared" si="4"/>
        <v>12.682458424641485</v>
      </c>
    </row>
    <row r="48" spans="8:22" x14ac:dyDescent="0.3">
      <c r="H48" s="4">
        <f t="shared" si="9"/>
        <v>29</v>
      </c>
      <c r="I48" s="8">
        <f t="shared" si="8"/>
        <v>0.47419769774516912</v>
      </c>
      <c r="J48" s="8"/>
      <c r="K48" s="8"/>
      <c r="L48" s="8"/>
      <c r="M48" s="8">
        <f t="shared" si="3"/>
        <v>0.47419772223154927</v>
      </c>
      <c r="N48" s="8"/>
      <c r="O48" s="8"/>
      <c r="P48" s="8"/>
      <c r="Q48" s="8"/>
      <c r="R48" s="8">
        <f t="shared" si="5"/>
        <v>0.47419769774516912</v>
      </c>
      <c r="S48" s="17">
        <f t="shared" si="6"/>
        <v>0.47419772223154927</v>
      </c>
      <c r="T48" s="8">
        <v>3.3333335054583091</v>
      </c>
      <c r="U48" s="7">
        <f t="shared" si="7"/>
        <v>94.365346724078307</v>
      </c>
      <c r="V48" s="9">
        <f t="shared" si="4"/>
        <v>22.925713824869792</v>
      </c>
    </row>
    <row r="49" spans="8:22" x14ac:dyDescent="0.3">
      <c r="H49" s="4">
        <f t="shared" si="9"/>
        <v>30</v>
      </c>
      <c r="I49" s="8">
        <f t="shared" si="8"/>
        <v>0.24933421671197015</v>
      </c>
      <c r="J49" s="8"/>
      <c r="K49" s="8"/>
      <c r="L49" s="8"/>
      <c r="M49" s="8">
        <f t="shared" si="3"/>
        <v>0.24933421799676778</v>
      </c>
      <c r="N49" s="8"/>
      <c r="O49" s="8"/>
      <c r="P49" s="8"/>
      <c r="Q49" s="8"/>
      <c r="R49" s="8">
        <f t="shared" si="5"/>
        <v>0.24933421671197015</v>
      </c>
      <c r="S49" s="17">
        <f t="shared" si="6"/>
        <v>0.24933421799676778</v>
      </c>
      <c r="T49" s="8">
        <v>3.3333333505097116</v>
      </c>
      <c r="U49" s="7">
        <f t="shared" si="7"/>
        <v>49.61750938135679</v>
      </c>
      <c r="V49" s="9">
        <f t="shared" si="4"/>
        <v>11.480372729316427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C1AA-6DA0-402B-9599-4809AEF48AE1}">
  <dimension ref="A1:V49"/>
  <sheetViews>
    <sheetView zoomScale="68" zoomScaleNormal="68" workbookViewId="0">
      <selection activeCell="O19" sqref="O19:P49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61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/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/>
      <c r="P11" s="6" t="s">
        <v>21</v>
      </c>
      <c r="Q11" s="6"/>
      <c r="R11" s="6"/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/>
      <c r="P12" s="9">
        <f t="shared" ref="P12" si="3">+J39</f>
        <v>0.54003165078343596</v>
      </c>
      <c r="Q12" s="9"/>
      <c r="R12" s="9"/>
    </row>
    <row r="13" spans="1:20" x14ac:dyDescent="0.3">
      <c r="N13" s="3" t="s">
        <v>41</v>
      </c>
      <c r="O13" s="9"/>
      <c r="P13" s="9">
        <f t="shared" ref="P13" si="4">+P5-P12</f>
        <v>-6.0031650783435975E-2</v>
      </c>
      <c r="Q13" s="9"/>
      <c r="R13" s="9"/>
      <c r="S13" s="20"/>
    </row>
    <row r="14" spans="1:20" x14ac:dyDescent="0.3">
      <c r="A14" s="2" t="s">
        <v>14</v>
      </c>
      <c r="N14" s="6" t="s">
        <v>52</v>
      </c>
      <c r="O14" s="9"/>
      <c r="P14" s="9">
        <f t="shared" ref="P14" si="5">+N39</f>
        <v>0.14845846316547714</v>
      </c>
      <c r="Q14" s="9"/>
      <c r="R14" s="9"/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0.14845846316547714</v>
      </c>
      <c r="P16" s="6" t="s">
        <v>53</v>
      </c>
      <c r="Q16" s="22">
        <f>($I$9-$I$10)*O16</f>
        <v>29.543234169929953</v>
      </c>
      <c r="R16" s="5" t="s">
        <v>57</v>
      </c>
      <c r="S16" s="22">
        <f>($I$9-$I$10)*O16*($I$12^20)</f>
        <v>11.134534248700856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514.99670539809256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/>
      <c r="J19" s="8">
        <f>$J$7</f>
        <v>0.6</v>
      </c>
      <c r="K19" s="8"/>
      <c r="L19" s="8"/>
      <c r="M19" s="8"/>
      <c r="N19" s="8">
        <f t="shared" ref="N19:N49" si="6">+$I$8*$T19*J19</f>
        <v>0.20989168297524236</v>
      </c>
      <c r="O19" s="8"/>
      <c r="P19" s="8"/>
      <c r="Q19" s="8"/>
      <c r="R19" s="8">
        <f>+SUM(I19:L19)</f>
        <v>0.6</v>
      </c>
      <c r="S19" s="17">
        <f>SUM(M19:P19)</f>
        <v>0.20989168297524236</v>
      </c>
      <c r="T19" s="8">
        <v>1.1660649054180132</v>
      </c>
      <c r="U19" s="7">
        <f>($I$9-$I$10)*S19</f>
        <v>41.768444912073228</v>
      </c>
      <c r="V19" s="9">
        <f t="shared" ref="V19:V49" si="7">($I$12^H19)*U19</f>
        <v>41.768444912073228</v>
      </c>
    </row>
    <row r="20" spans="1:22" x14ac:dyDescent="0.3">
      <c r="A20" s="3" t="s">
        <v>19</v>
      </c>
      <c r="H20" s="4">
        <f>H19+1</f>
        <v>1</v>
      </c>
      <c r="I20" s="8"/>
      <c r="J20" s="8">
        <f>+J19+J$5*J19*(1-J19/J$6)-N19</f>
        <v>0.54010831702475759</v>
      </c>
      <c r="K20" s="8"/>
      <c r="L20" s="8"/>
      <c r="M20" s="8"/>
      <c r="N20" s="8">
        <f t="shared" si="6"/>
        <v>0.14852652534387756</v>
      </c>
      <c r="O20" s="8"/>
      <c r="P20" s="8"/>
      <c r="Q20" s="8"/>
      <c r="R20" s="8">
        <f t="shared" ref="R20:R49" si="8">+SUM(I20:L20)</f>
        <v>0.54010831702475759</v>
      </c>
      <c r="S20" s="17">
        <f t="shared" ref="S20:S49" si="9">SUM(M20:P20)</f>
        <v>0.14852652534387756</v>
      </c>
      <c r="T20" s="8">
        <v>0.91664653590259604</v>
      </c>
      <c r="U20" s="7">
        <f t="shared" ref="U20:U49" si="10">($I$9-$I$10)*S20</f>
        <v>29.556778543431633</v>
      </c>
      <c r="V20" s="9">
        <f t="shared" si="7"/>
        <v>28.149312898506317</v>
      </c>
    </row>
    <row r="21" spans="1:22" x14ac:dyDescent="0.3">
      <c r="A21" s="3" t="s">
        <v>45</v>
      </c>
      <c r="H21" s="4">
        <f>H20+1</f>
        <v>2</v>
      </c>
      <c r="I21" s="8"/>
      <c r="J21" s="8">
        <f t="shared" ref="J21:J49" si="11">+J20+J$5*J20*(1-J20/J$6)-N20</f>
        <v>0.54008720264354382</v>
      </c>
      <c r="K21" s="8"/>
      <c r="L21" s="8"/>
      <c r="M21" s="8"/>
      <c r="N21" s="8">
        <f t="shared" si="6"/>
        <v>0.14884966040902958</v>
      </c>
      <c r="O21" s="8"/>
      <c r="P21" s="8"/>
      <c r="Q21" s="8"/>
      <c r="R21" s="8">
        <f t="shared" si="8"/>
        <v>0.54008720264354382</v>
      </c>
      <c r="S21" s="17">
        <f t="shared" si="9"/>
        <v>0.14884966040902958</v>
      </c>
      <c r="T21" s="8">
        <v>0.91867671047972088</v>
      </c>
      <c r="U21" s="7">
        <f t="shared" si="10"/>
        <v>29.621082421396888</v>
      </c>
      <c r="V21" s="9">
        <f t="shared" si="7"/>
        <v>26.867194940042527</v>
      </c>
    </row>
    <row r="22" spans="1:22" x14ac:dyDescent="0.3">
      <c r="H22" s="4">
        <f t="shared" ref="H22:H49" si="12">H21+1</f>
        <v>3</v>
      </c>
      <c r="I22" s="8"/>
      <c r="J22" s="8">
        <f t="shared" si="11"/>
        <v>0.53974189919823268</v>
      </c>
      <c r="K22" s="8"/>
      <c r="L22" s="8"/>
      <c r="M22" s="8"/>
      <c r="N22" s="8">
        <f t="shared" si="6"/>
        <v>0.14815440124180693</v>
      </c>
      <c r="O22" s="8"/>
      <c r="P22" s="8"/>
      <c r="Q22" s="8"/>
      <c r="R22" s="8">
        <f t="shared" si="8"/>
        <v>0.53974189919823268</v>
      </c>
      <c r="S22" s="17">
        <f t="shared" si="9"/>
        <v>0.14815440124180693</v>
      </c>
      <c r="T22" s="8">
        <v>0.91497066444711816</v>
      </c>
      <c r="U22" s="7">
        <f t="shared" si="10"/>
        <v>29.482725847119578</v>
      </c>
      <c r="V22" s="9">
        <f t="shared" si="7"/>
        <v>25.468287093937654</v>
      </c>
    </row>
    <row r="23" spans="1:22" x14ac:dyDescent="0.3">
      <c r="H23" s="4">
        <f t="shared" si="12"/>
        <v>4</v>
      </c>
      <c r="I23" s="8"/>
      <c r="J23" s="8">
        <f t="shared" si="11"/>
        <v>0.54007456515966079</v>
      </c>
      <c r="K23" s="8"/>
      <c r="L23" s="8"/>
      <c r="M23" s="8"/>
      <c r="N23" s="8">
        <f t="shared" si="6"/>
        <v>0.14853868158452954</v>
      </c>
      <c r="O23" s="8"/>
      <c r="P23" s="8"/>
      <c r="Q23" s="8"/>
      <c r="R23" s="8">
        <f t="shared" si="8"/>
        <v>0.54007456515966079</v>
      </c>
      <c r="S23" s="17">
        <f t="shared" si="9"/>
        <v>0.14853868158452954</v>
      </c>
      <c r="T23" s="8">
        <v>0.91677884972924961</v>
      </c>
      <c r="U23" s="7">
        <f t="shared" si="10"/>
        <v>29.559197635321379</v>
      </c>
      <c r="V23" s="9">
        <f t="shared" si="7"/>
        <v>24.318425047441242</v>
      </c>
    </row>
    <row r="24" spans="1:22" x14ac:dyDescent="0.3">
      <c r="H24" s="4">
        <f t="shared" si="12"/>
        <v>5</v>
      </c>
      <c r="I24" s="8"/>
      <c r="J24" s="8">
        <f t="shared" si="11"/>
        <v>0.54003960951646302</v>
      </c>
      <c r="K24" s="8"/>
      <c r="L24" s="8"/>
      <c r="M24" s="8"/>
      <c r="N24" s="8">
        <f t="shared" si="6"/>
        <v>0.1486441934020907</v>
      </c>
      <c r="O24" s="8"/>
      <c r="P24" s="8"/>
      <c r="Q24" s="8"/>
      <c r="R24" s="8">
        <f t="shared" si="8"/>
        <v>0.54003960951646302</v>
      </c>
      <c r="S24" s="17">
        <f t="shared" si="9"/>
        <v>0.1486441934020907</v>
      </c>
      <c r="T24" s="8">
        <v>0.91748945066691645</v>
      </c>
      <c r="U24" s="7">
        <f t="shared" si="10"/>
        <v>29.580194487016051</v>
      </c>
      <c r="V24" s="9">
        <f t="shared" si="7"/>
        <v>23.176856389803127</v>
      </c>
    </row>
    <row r="25" spans="1:22" x14ac:dyDescent="0.3">
      <c r="H25" s="4">
        <f t="shared" si="12"/>
        <v>6</v>
      </c>
      <c r="I25" s="8"/>
      <c r="J25" s="8">
        <f t="shared" si="11"/>
        <v>0.53989739593648145</v>
      </c>
      <c r="K25" s="8"/>
      <c r="L25" s="8"/>
      <c r="M25" s="8"/>
      <c r="N25" s="8">
        <f t="shared" si="6"/>
        <v>0.14844439268743584</v>
      </c>
      <c r="O25" s="8"/>
      <c r="P25" s="8"/>
      <c r="Q25" s="8"/>
      <c r="R25" s="8">
        <f t="shared" si="8"/>
        <v>0.53989739593648145</v>
      </c>
      <c r="S25" s="17">
        <f t="shared" si="9"/>
        <v>0.14844439268743584</v>
      </c>
      <c r="T25" s="8">
        <v>0.91649755308259984</v>
      </c>
      <c r="U25" s="7">
        <f t="shared" si="10"/>
        <v>29.540434144799733</v>
      </c>
      <c r="V25" s="9">
        <f t="shared" si="7"/>
        <v>22.043526782179907</v>
      </c>
    </row>
    <row r="26" spans="1:22" x14ac:dyDescent="0.3">
      <c r="H26" s="4">
        <f>H25+1</f>
        <v>7</v>
      </c>
      <c r="I26" s="8"/>
      <c r="J26" s="8">
        <f t="shared" si="11"/>
        <v>0.53994786865937228</v>
      </c>
      <c r="K26" s="8"/>
      <c r="L26" s="8"/>
      <c r="M26" s="8"/>
      <c r="N26" s="8">
        <f t="shared" si="6"/>
        <v>0.14837479395293796</v>
      </c>
      <c r="O26" s="8"/>
      <c r="P26" s="8"/>
      <c r="Q26" s="8"/>
      <c r="R26" s="8">
        <f t="shared" si="8"/>
        <v>0.53994786865937228</v>
      </c>
      <c r="S26" s="17">
        <f t="shared" si="9"/>
        <v>0.14837479395293796</v>
      </c>
      <c r="T26" s="8">
        <v>0.91598221831634308</v>
      </c>
      <c r="U26" s="7">
        <f t="shared" si="10"/>
        <v>29.526583996634653</v>
      </c>
      <c r="V26" s="9">
        <f t="shared" si="7"/>
        <v>20.98399198892707</v>
      </c>
    </row>
    <row r="27" spans="1:22" x14ac:dyDescent="0.3">
      <c r="H27" s="4">
        <f t="shared" si="12"/>
        <v>8</v>
      </c>
      <c r="I27" s="8"/>
      <c r="J27" s="8">
        <f t="shared" si="11"/>
        <v>0.54007046700703765</v>
      </c>
      <c r="K27" s="8"/>
      <c r="L27" s="8"/>
      <c r="M27" s="8"/>
      <c r="N27" s="8">
        <f t="shared" si="6"/>
        <v>0.14847026154184959</v>
      </c>
      <c r="O27" s="8"/>
      <c r="P27" s="8"/>
      <c r="Q27" s="8"/>
      <c r="R27" s="8">
        <f t="shared" si="8"/>
        <v>0.54007046700703765</v>
      </c>
      <c r="S27" s="17">
        <f t="shared" si="9"/>
        <v>0.14847026154184959</v>
      </c>
      <c r="T27" s="8">
        <v>0.91636351557752604</v>
      </c>
      <c r="U27" s="7">
        <f t="shared" si="10"/>
        <v>29.545582046828066</v>
      </c>
      <c r="V27" s="9">
        <f t="shared" si="7"/>
        <v>19.997612903341338</v>
      </c>
    </row>
    <row r="28" spans="1:22" x14ac:dyDescent="0.3">
      <c r="H28" s="4">
        <f t="shared" si="12"/>
        <v>9</v>
      </c>
      <c r="I28" s="8"/>
      <c r="J28" s="8">
        <f t="shared" si="11"/>
        <v>0.54010372674654028</v>
      </c>
      <c r="K28" s="8"/>
      <c r="L28" s="8"/>
      <c r="M28" s="8"/>
      <c r="N28" s="8">
        <f t="shared" si="6"/>
        <v>0.14856769732194328</v>
      </c>
      <c r="O28" s="8"/>
      <c r="P28" s="8"/>
      <c r="Q28" s="8"/>
      <c r="R28" s="8">
        <f t="shared" si="8"/>
        <v>0.54010372674654028</v>
      </c>
      <c r="S28" s="17">
        <f t="shared" si="9"/>
        <v>0.14856769732194328</v>
      </c>
      <c r="T28" s="8">
        <v>0.91690842557768593</v>
      </c>
      <c r="U28" s="7">
        <f t="shared" si="10"/>
        <v>29.564971767066712</v>
      </c>
      <c r="V28" s="9">
        <f t="shared" si="7"/>
        <v>19.057844408778646</v>
      </c>
    </row>
    <row r="29" spans="1:22" x14ac:dyDescent="0.3">
      <c r="H29" s="4">
        <f t="shared" si="12"/>
        <v>10</v>
      </c>
      <c r="I29" s="8"/>
      <c r="J29" s="8">
        <f t="shared" si="11"/>
        <v>0.54004121127890825</v>
      </c>
      <c r="K29" s="8"/>
      <c r="L29" s="8"/>
      <c r="M29" s="8"/>
      <c r="N29" s="8">
        <f t="shared" si="6"/>
        <v>0.14857588750852571</v>
      </c>
      <c r="O29" s="8"/>
      <c r="P29" s="8"/>
      <c r="Q29" s="8"/>
      <c r="R29" s="8">
        <f t="shared" si="8"/>
        <v>0.54004121127890825</v>
      </c>
      <c r="S29" s="17">
        <f t="shared" si="9"/>
        <v>0.14857588750852571</v>
      </c>
      <c r="T29" s="8">
        <v>0.9170651202505643</v>
      </c>
      <c r="U29" s="7">
        <f t="shared" si="10"/>
        <v>29.566601614196617</v>
      </c>
      <c r="V29" s="9">
        <f t="shared" si="7"/>
        <v>18.151328593114904</v>
      </c>
    </row>
    <row r="30" spans="1:22" x14ac:dyDescent="0.3">
      <c r="H30" s="4">
        <f t="shared" si="12"/>
        <v>11</v>
      </c>
      <c r="I30" s="8"/>
      <c r="J30" s="8">
        <f t="shared" si="11"/>
        <v>0.53996738362667407</v>
      </c>
      <c r="K30" s="8"/>
      <c r="L30" s="8"/>
      <c r="M30" s="8"/>
      <c r="N30" s="8">
        <f t="shared" si="6"/>
        <v>0.14851852483365258</v>
      </c>
      <c r="O30" s="8"/>
      <c r="P30" s="8"/>
      <c r="Q30" s="8"/>
      <c r="R30" s="8">
        <f t="shared" si="8"/>
        <v>0.53996738362667407</v>
      </c>
      <c r="S30" s="17">
        <f t="shared" si="9"/>
        <v>0.14851852483365258</v>
      </c>
      <c r="T30" s="8">
        <v>0.91683639504379277</v>
      </c>
      <c r="U30" s="7">
        <f t="shared" si="10"/>
        <v>29.555186441896861</v>
      </c>
      <c r="V30" s="9">
        <f t="shared" si="7"/>
        <v>17.280305397665366</v>
      </c>
    </row>
    <row r="31" spans="1:22" x14ac:dyDescent="0.3">
      <c r="H31" s="4">
        <f t="shared" si="12"/>
        <v>12</v>
      </c>
      <c r="I31" s="8"/>
      <c r="J31" s="8">
        <f t="shared" si="11"/>
        <v>0.53994722753109359</v>
      </c>
      <c r="K31" s="8"/>
      <c r="L31" s="8"/>
      <c r="M31" s="8"/>
      <c r="N31" s="8">
        <f t="shared" si="6"/>
        <v>0.1484650997194687</v>
      </c>
      <c r="O31" s="8"/>
      <c r="P31" s="8"/>
      <c r="Q31" s="8"/>
      <c r="R31" s="8">
        <f t="shared" si="8"/>
        <v>0.53994722753109359</v>
      </c>
      <c r="S31" s="17">
        <f t="shared" si="9"/>
        <v>0.1484650997194687</v>
      </c>
      <c r="T31" s="8">
        <v>0.91654080343076449</v>
      </c>
      <c r="U31" s="7">
        <f t="shared" si="10"/>
        <v>29.544554844174272</v>
      </c>
      <c r="V31" s="9">
        <f t="shared" si="7"/>
        <v>16.451513640635305</v>
      </c>
    </row>
    <row r="32" spans="1:22" x14ac:dyDescent="0.3">
      <c r="H32" s="4">
        <f t="shared" si="12"/>
        <v>13</v>
      </c>
      <c r="I32" s="8"/>
      <c r="J32" s="8">
        <f t="shared" si="11"/>
        <v>0.53997948802779061</v>
      </c>
      <c r="K32" s="8"/>
      <c r="L32" s="8"/>
      <c r="M32" s="8"/>
      <c r="N32" s="8">
        <f t="shared" si="6"/>
        <v>0.14846616731264184</v>
      </c>
      <c r="O32" s="8"/>
      <c r="P32" s="8"/>
      <c r="Q32" s="8"/>
      <c r="R32" s="8">
        <f t="shared" si="8"/>
        <v>0.53997948802779061</v>
      </c>
      <c r="S32" s="17">
        <f t="shared" si="9"/>
        <v>0.14846616731264184</v>
      </c>
      <c r="T32" s="8">
        <v>0.91649263601287556</v>
      </c>
      <c r="U32" s="7">
        <f t="shared" si="10"/>
        <v>29.544767295215728</v>
      </c>
      <c r="V32" s="9">
        <f t="shared" si="7"/>
        <v>15.668220896499729</v>
      </c>
    </row>
    <row r="33" spans="8:22" x14ac:dyDescent="0.3">
      <c r="H33" s="4">
        <f t="shared" si="12"/>
        <v>14</v>
      </c>
      <c r="I33" s="8"/>
      <c r="J33" s="8">
        <f t="shared" si="11"/>
        <v>0.54001229494122949</v>
      </c>
      <c r="K33" s="8"/>
      <c r="L33" s="8"/>
      <c r="M33" s="8"/>
      <c r="N33" s="8">
        <f t="shared" si="6"/>
        <v>0.14852185941854484</v>
      </c>
      <c r="O33" s="8"/>
      <c r="P33" s="8"/>
      <c r="Q33" s="8"/>
      <c r="R33" s="8">
        <f t="shared" si="8"/>
        <v>0.54001229494122949</v>
      </c>
      <c r="S33" s="17">
        <f t="shared" si="9"/>
        <v>0.14852185941854484</v>
      </c>
      <c r="T33" s="8">
        <v>0.9167807277098432</v>
      </c>
      <c r="U33" s="7">
        <f t="shared" si="10"/>
        <v>29.555850024290425</v>
      </c>
      <c r="V33" s="9">
        <f t="shared" si="7"/>
        <v>14.927712670810912</v>
      </c>
    </row>
    <row r="34" spans="8:22" x14ac:dyDescent="0.3">
      <c r="H34" s="4">
        <f t="shared" si="12"/>
        <v>15</v>
      </c>
      <c r="I34" s="8"/>
      <c r="J34" s="8">
        <f t="shared" si="11"/>
        <v>0.53999105020676041</v>
      </c>
      <c r="K34" s="8"/>
      <c r="L34" s="8"/>
      <c r="M34" s="8"/>
      <c r="N34" s="8">
        <f t="shared" si="6"/>
        <v>0.14858388102533082</v>
      </c>
      <c r="O34" s="8"/>
      <c r="P34" s="8"/>
      <c r="Q34" s="8"/>
      <c r="R34" s="8">
        <f t="shared" si="8"/>
        <v>0.53999105020676041</v>
      </c>
      <c r="S34" s="17">
        <f t="shared" si="9"/>
        <v>0.14858388102533082</v>
      </c>
      <c r="T34" s="8">
        <v>0.91719965215743637</v>
      </c>
      <c r="U34" s="7">
        <f t="shared" si="10"/>
        <v>29.568192324040833</v>
      </c>
      <c r="V34" s="9">
        <f t="shared" si="7"/>
        <v>14.222806067505816</v>
      </c>
    </row>
    <row r="35" spans="8:22" x14ac:dyDescent="0.3">
      <c r="H35" s="4">
        <f t="shared" si="12"/>
        <v>16</v>
      </c>
      <c r="I35" s="8"/>
      <c r="J35" s="8">
        <f t="shared" si="11"/>
        <v>0.53990672165839315</v>
      </c>
      <c r="K35" s="8"/>
      <c r="L35" s="8"/>
      <c r="M35" s="8"/>
      <c r="N35" s="8">
        <f t="shared" si="6"/>
        <v>0.14858928896779913</v>
      </c>
      <c r="O35" s="8"/>
      <c r="P35" s="8"/>
      <c r="Q35" s="8"/>
      <c r="R35" s="8">
        <f t="shared" si="8"/>
        <v>0.53990672165839315</v>
      </c>
      <c r="S35" s="17">
        <f t="shared" si="9"/>
        <v>0.14858928896779913</v>
      </c>
      <c r="T35" s="8">
        <v>0.91737629857856406</v>
      </c>
      <c r="U35" s="7">
        <f t="shared" si="10"/>
        <v>29.569268504592028</v>
      </c>
      <c r="V35" s="9">
        <f t="shared" si="7"/>
        <v>13.546022598811023</v>
      </c>
    </row>
    <row r="36" spans="8:22" x14ac:dyDescent="0.3">
      <c r="H36" s="4">
        <f t="shared" si="12"/>
        <v>17</v>
      </c>
      <c r="I36" s="8"/>
      <c r="J36" s="8">
        <f t="shared" si="11"/>
        <v>0.5398127651481599</v>
      </c>
      <c r="K36" s="8"/>
      <c r="L36" s="8"/>
      <c r="M36" s="8"/>
      <c r="N36" s="8">
        <f t="shared" si="6"/>
        <v>0.14851103348092812</v>
      </c>
      <c r="O36" s="8"/>
      <c r="P36" s="8"/>
      <c r="Q36" s="8"/>
      <c r="R36" s="8">
        <f t="shared" si="8"/>
        <v>0.5398127651481599</v>
      </c>
      <c r="S36" s="17">
        <f t="shared" si="9"/>
        <v>0.14851103348092812</v>
      </c>
      <c r="T36" s="8">
        <v>0.91705274537902037</v>
      </c>
      <c r="U36" s="7">
        <f t="shared" si="10"/>
        <v>29.553695662704694</v>
      </c>
      <c r="V36" s="9">
        <f t="shared" si="7"/>
        <v>12.894179524297414</v>
      </c>
    </row>
    <row r="37" spans="8:22" x14ac:dyDescent="0.3">
      <c r="H37" s="4">
        <f t="shared" si="12"/>
        <v>18</v>
      </c>
      <c r="I37" s="8"/>
      <c r="J37" s="8">
        <f t="shared" si="11"/>
        <v>0.53979235531760239</v>
      </c>
      <c r="K37" s="8"/>
      <c r="L37" s="8"/>
      <c r="M37" s="8"/>
      <c r="N37" s="8">
        <f t="shared" si="6"/>
        <v>0.14839525054460767</v>
      </c>
      <c r="O37" s="8"/>
      <c r="P37" s="8"/>
      <c r="Q37" s="8"/>
      <c r="R37" s="8">
        <f t="shared" si="8"/>
        <v>0.53979235531760239</v>
      </c>
      <c r="S37" s="17">
        <f t="shared" si="9"/>
        <v>0.14839525054460767</v>
      </c>
      <c r="T37" s="8">
        <v>0.91637243520733103</v>
      </c>
      <c r="U37" s="7">
        <f t="shared" si="10"/>
        <v>29.530654858376927</v>
      </c>
      <c r="V37" s="9">
        <f t="shared" si="7"/>
        <v>12.2705970454184</v>
      </c>
    </row>
    <row r="38" spans="8:22" x14ac:dyDescent="0.3">
      <c r="H38" s="4">
        <f t="shared" si="12"/>
        <v>19</v>
      </c>
      <c r="I38" s="8"/>
      <c r="J38" s="8">
        <f t="shared" si="11"/>
        <v>0.53988670457374399</v>
      </c>
      <c r="K38" s="8"/>
      <c r="L38" s="8"/>
      <c r="M38" s="8"/>
      <c r="N38" s="8">
        <f t="shared" si="6"/>
        <v>0.14834938367072292</v>
      </c>
      <c r="O38" s="8"/>
      <c r="P38" s="8"/>
      <c r="Q38" s="8"/>
      <c r="R38" s="8">
        <f t="shared" si="8"/>
        <v>0.53988670457374399</v>
      </c>
      <c r="S38" s="17">
        <f t="shared" si="9"/>
        <v>0.14834938367072292</v>
      </c>
      <c r="T38" s="8">
        <v>0.91592910397654026</v>
      </c>
      <c r="U38" s="7">
        <f t="shared" si="10"/>
        <v>29.52152735047386</v>
      </c>
      <c r="V38" s="9">
        <f t="shared" si="7"/>
        <v>11.682670835578294</v>
      </c>
    </row>
    <row r="39" spans="8:22" x14ac:dyDescent="0.3">
      <c r="H39" s="4">
        <f t="shared" si="12"/>
        <v>20</v>
      </c>
      <c r="I39" s="8"/>
      <c r="J39" s="8">
        <f t="shared" si="11"/>
        <v>0.54003165078343596</v>
      </c>
      <c r="K39" s="8"/>
      <c r="L39" s="8"/>
      <c r="M39" s="8"/>
      <c r="N39" s="8">
        <f t="shared" si="6"/>
        <v>0.14845846316547714</v>
      </c>
      <c r="O39" s="8"/>
      <c r="P39" s="8"/>
      <c r="Q39" s="8"/>
      <c r="R39" s="8">
        <f t="shared" si="8"/>
        <v>0.54003165078343596</v>
      </c>
      <c r="S39" s="17">
        <f t="shared" si="9"/>
        <v>0.14845846316547714</v>
      </c>
      <c r="T39" s="8">
        <v>0.9163565564481585</v>
      </c>
      <c r="U39" s="7">
        <f t="shared" si="10"/>
        <v>29.543234169929953</v>
      </c>
      <c r="V39" s="9">
        <f t="shared" si="7"/>
        <v>11.134534248700856</v>
      </c>
    </row>
    <row r="40" spans="8:22" x14ac:dyDescent="0.3">
      <c r="H40" s="4">
        <f t="shared" si="12"/>
        <v>21</v>
      </c>
      <c r="I40" s="8"/>
      <c r="J40" s="8">
        <f t="shared" si="11"/>
        <v>0.54007476973972557</v>
      </c>
      <c r="K40" s="8"/>
      <c r="L40" s="8"/>
      <c r="M40" s="8"/>
      <c r="N40" s="8">
        <f t="shared" si="6"/>
        <v>0.1486592593158042</v>
      </c>
      <c r="O40" s="8"/>
      <c r="P40" s="8"/>
      <c r="Q40" s="8"/>
      <c r="R40" s="8">
        <f t="shared" si="8"/>
        <v>0.54007476973972557</v>
      </c>
      <c r="S40" s="17">
        <f t="shared" si="9"/>
        <v>0.1486592593158042</v>
      </c>
      <c r="T40" s="8">
        <v>0.91752270639271261</v>
      </c>
      <c r="U40" s="7">
        <f t="shared" si="10"/>
        <v>29.583192603845038</v>
      </c>
      <c r="V40" s="9">
        <f t="shared" si="7"/>
        <v>10.618661106852882</v>
      </c>
    </row>
    <row r="41" spans="8:22" x14ac:dyDescent="0.3">
      <c r="H41" s="4">
        <f t="shared" si="12"/>
        <v>22</v>
      </c>
      <c r="I41" s="8"/>
      <c r="J41" s="8">
        <f t="shared" si="11"/>
        <v>0.53991924658152679</v>
      </c>
      <c r="K41" s="8"/>
      <c r="L41" s="8"/>
      <c r="M41" s="8"/>
      <c r="N41" s="8">
        <f t="shared" si="6"/>
        <v>0.14870058078178588</v>
      </c>
      <c r="O41" s="8"/>
      <c r="P41" s="8"/>
      <c r="Q41" s="8"/>
      <c r="R41" s="8">
        <f t="shared" si="8"/>
        <v>0.53991924658152679</v>
      </c>
      <c r="S41" s="17">
        <f t="shared" si="9"/>
        <v>0.14870058078178588</v>
      </c>
      <c r="T41" s="8">
        <v>0.91804210674884312</v>
      </c>
      <c r="U41" s="7">
        <f t="shared" si="10"/>
        <v>29.59141557557539</v>
      </c>
      <c r="V41" s="9">
        <f t="shared" si="7"/>
        <v>10.115821599781096</v>
      </c>
    </row>
    <row r="42" spans="8:22" x14ac:dyDescent="0.3">
      <c r="H42" s="4">
        <f t="shared" si="12"/>
        <v>23</v>
      </c>
      <c r="I42" s="8"/>
      <c r="J42" s="8">
        <f t="shared" si="11"/>
        <v>0.53971462541168624</v>
      </c>
      <c r="K42" s="8"/>
      <c r="L42" s="8"/>
      <c r="M42" s="8"/>
      <c r="N42" s="8">
        <f t="shared" si="6"/>
        <v>0.14836701862049137</v>
      </c>
      <c r="O42" s="8"/>
      <c r="P42" s="8"/>
      <c r="Q42" s="8"/>
      <c r="R42" s="8">
        <f t="shared" si="8"/>
        <v>0.53971462541168624</v>
      </c>
      <c r="S42" s="17">
        <f t="shared" si="9"/>
        <v>0.14836701862049137</v>
      </c>
      <c r="T42" s="8">
        <v>0.91633004823193509</v>
      </c>
      <c r="U42" s="7">
        <f t="shared" si="10"/>
        <v>29.525036705477781</v>
      </c>
      <c r="V42" s="9">
        <f t="shared" si="7"/>
        <v>9.6125047539003354</v>
      </c>
    </row>
    <row r="43" spans="8:22" x14ac:dyDescent="0.3">
      <c r="H43" s="4">
        <f t="shared" si="12"/>
        <v>24</v>
      </c>
      <c r="I43" s="8"/>
      <c r="J43" s="8">
        <f t="shared" si="11"/>
        <v>0.53983330412900599</v>
      </c>
      <c r="K43" s="8"/>
      <c r="L43" s="8"/>
      <c r="M43" s="8"/>
      <c r="N43" s="8">
        <f t="shared" si="6"/>
        <v>0.1479581104521584</v>
      </c>
      <c r="O43" s="8"/>
      <c r="P43" s="8"/>
      <c r="Q43" s="8"/>
      <c r="R43" s="8">
        <f t="shared" si="8"/>
        <v>0.53983330412900599</v>
      </c>
      <c r="S43" s="17">
        <f t="shared" si="9"/>
        <v>0.1479581104521584</v>
      </c>
      <c r="T43" s="8">
        <v>0.91360369531653485</v>
      </c>
      <c r="U43" s="7">
        <f t="shared" si="10"/>
        <v>29.443663979979522</v>
      </c>
      <c r="V43" s="9">
        <f t="shared" si="7"/>
        <v>9.1295353613367851</v>
      </c>
    </row>
    <row r="44" spans="8:22" x14ac:dyDescent="0.3">
      <c r="H44" s="4">
        <f t="shared" si="12"/>
        <v>25</v>
      </c>
      <c r="I44" s="8"/>
      <c r="J44" s="8">
        <f t="shared" si="11"/>
        <v>0.54036684730516726</v>
      </c>
      <c r="K44" s="8"/>
      <c r="L44" s="8"/>
      <c r="M44" s="8"/>
      <c r="N44" s="8">
        <f t="shared" si="6"/>
        <v>0.1483970728594016</v>
      </c>
      <c r="O44" s="8"/>
      <c r="P44" s="8"/>
      <c r="Q44" s="8"/>
      <c r="R44" s="8">
        <f t="shared" si="8"/>
        <v>0.54036684730516726</v>
      </c>
      <c r="S44" s="17">
        <f t="shared" si="9"/>
        <v>0.1483970728594016</v>
      </c>
      <c r="T44" s="8">
        <v>0.91540943342141357</v>
      </c>
      <c r="U44" s="7">
        <f t="shared" si="10"/>
        <v>29.531017499020919</v>
      </c>
      <c r="V44" s="9">
        <f t="shared" si="7"/>
        <v>8.7205913185159876</v>
      </c>
    </row>
    <row r="45" spans="8:22" x14ac:dyDescent="0.3">
      <c r="H45" s="4">
        <f t="shared" si="12"/>
        <v>26</v>
      </c>
      <c r="I45" s="8"/>
      <c r="J45" s="8">
        <f t="shared" si="11"/>
        <v>0.54048806073729672</v>
      </c>
      <c r="K45" s="8"/>
      <c r="L45" s="8"/>
      <c r="M45" s="8"/>
      <c r="N45" s="8">
        <f t="shared" si="6"/>
        <v>0.14929528291184863</v>
      </c>
      <c r="O45" s="8"/>
      <c r="P45" s="8"/>
      <c r="Q45" s="8"/>
      <c r="R45" s="8">
        <f t="shared" si="8"/>
        <v>0.54048806073729672</v>
      </c>
      <c r="S45" s="17">
        <f t="shared" si="9"/>
        <v>0.14929528291184863</v>
      </c>
      <c r="T45" s="8">
        <v>0.92074363744618926</v>
      </c>
      <c r="U45" s="7">
        <f t="shared" si="10"/>
        <v>29.709761299457877</v>
      </c>
      <c r="V45" s="9">
        <f t="shared" si="7"/>
        <v>8.3555951030560109</v>
      </c>
    </row>
    <row r="46" spans="8:22" x14ac:dyDescent="0.3">
      <c r="H46" s="4">
        <f t="shared" si="12"/>
        <v>27</v>
      </c>
      <c r="I46" s="8"/>
      <c r="J46" s="8">
        <f t="shared" si="11"/>
        <v>0.53971708161094489</v>
      </c>
      <c r="K46" s="8"/>
      <c r="L46" s="8"/>
      <c r="M46" s="8"/>
      <c r="N46" s="8">
        <f t="shared" si="6"/>
        <v>0.14762938213345431</v>
      </c>
      <c r="O46" s="8"/>
      <c r="P46" s="8"/>
      <c r="Q46" s="8"/>
      <c r="R46" s="8">
        <f t="shared" si="8"/>
        <v>0.53971708161094489</v>
      </c>
      <c r="S46" s="17">
        <f t="shared" si="9"/>
        <v>0.14762938213345431</v>
      </c>
      <c r="T46" s="8">
        <v>0.91177017962084161</v>
      </c>
      <c r="U46" s="7">
        <f t="shared" si="10"/>
        <v>29.378247044557408</v>
      </c>
      <c r="V46" s="9">
        <f t="shared" si="7"/>
        <v>7.8689140860583979</v>
      </c>
    </row>
    <row r="47" spans="8:22" x14ac:dyDescent="0.3">
      <c r="H47" s="4">
        <f t="shared" si="12"/>
        <v>28</v>
      </c>
      <c r="I47" s="8"/>
      <c r="J47" s="8">
        <f t="shared" si="11"/>
        <v>0.540573520206865</v>
      </c>
      <c r="K47" s="8"/>
      <c r="L47" s="8"/>
      <c r="M47" s="8"/>
      <c r="N47" s="8">
        <f t="shared" si="6"/>
        <v>0.15256627215213778</v>
      </c>
      <c r="O47" s="8"/>
      <c r="P47" s="8"/>
      <c r="Q47" s="8"/>
      <c r="R47" s="8">
        <f t="shared" si="8"/>
        <v>0.540573520206865</v>
      </c>
      <c r="S47" s="17">
        <f t="shared" si="9"/>
        <v>0.15256627215213778</v>
      </c>
      <c r="T47" s="8">
        <v>0.94076794644420247</v>
      </c>
      <c r="U47" s="7">
        <f t="shared" si="10"/>
        <v>30.360688158275419</v>
      </c>
      <c r="V47" s="9">
        <f t="shared" si="7"/>
        <v>7.7448183684614174</v>
      </c>
    </row>
    <row r="48" spans="8:22" x14ac:dyDescent="0.3">
      <c r="H48" s="4">
        <f t="shared" si="12"/>
        <v>29</v>
      </c>
      <c r="I48" s="8"/>
      <c r="J48" s="8">
        <f t="shared" si="11"/>
        <v>0.53653578701280891</v>
      </c>
      <c r="K48" s="8"/>
      <c r="L48" s="8"/>
      <c r="M48" s="8"/>
      <c r="N48" s="8">
        <f t="shared" si="6"/>
        <v>0.53653578102448962</v>
      </c>
      <c r="O48" s="8"/>
      <c r="P48" s="8"/>
      <c r="Q48" s="8"/>
      <c r="R48" s="8">
        <f t="shared" si="8"/>
        <v>0.53653578701280891</v>
      </c>
      <c r="S48" s="17">
        <f t="shared" si="9"/>
        <v>0.53653578102448962</v>
      </c>
      <c r="T48" s="8">
        <v>3.3333332961297306</v>
      </c>
      <c r="U48" s="7">
        <f t="shared" si="10"/>
        <v>106.77062042387344</v>
      </c>
      <c r="V48" s="9">
        <f t="shared" si="7"/>
        <v>25.939529432332815</v>
      </c>
    </row>
    <row r="49" spans="8:22" x14ac:dyDescent="0.3">
      <c r="H49" s="4">
        <f t="shared" si="12"/>
        <v>30</v>
      </c>
      <c r="I49" s="8"/>
      <c r="J49" s="8">
        <f t="shared" si="11"/>
        <v>0.14832179501745113</v>
      </c>
      <c r="K49" s="8"/>
      <c r="L49" s="8"/>
      <c r="M49" s="8"/>
      <c r="N49" s="8">
        <f t="shared" si="6"/>
        <v>0.14832179501745021</v>
      </c>
      <c r="O49" s="8"/>
      <c r="P49" s="8"/>
      <c r="Q49" s="8"/>
      <c r="R49" s="8">
        <f t="shared" si="8"/>
        <v>0.14832179501745113</v>
      </c>
      <c r="S49" s="17">
        <f t="shared" si="9"/>
        <v>0.14832179501745021</v>
      </c>
      <c r="T49" s="8">
        <v>3.3333333333333131</v>
      </c>
      <c r="U49" s="7">
        <f t="shared" si="10"/>
        <v>29.516037208472593</v>
      </c>
      <c r="V49" s="9">
        <f t="shared" si="7"/>
        <v>6.829345383727758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C3D7-A712-4845-8FD2-C4FC6018326D}">
  <dimension ref="A1:V49"/>
  <sheetViews>
    <sheetView zoomScale="68" zoomScaleNormal="68" workbookViewId="0">
      <selection activeCell="P19" sqref="P19:P49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61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/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/>
      <c r="P11" s="6"/>
      <c r="Q11" s="6" t="s">
        <v>22</v>
      </c>
      <c r="R11" s="6"/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/>
      <c r="P12" s="9"/>
      <c r="Q12" s="9">
        <f t="shared" ref="Q12" si="3">+K39</f>
        <v>0.87517451684086356</v>
      </c>
      <c r="R12" s="9"/>
    </row>
    <row r="13" spans="1:20" x14ac:dyDescent="0.3">
      <c r="N13" s="3" t="s">
        <v>41</v>
      </c>
      <c r="O13" s="9"/>
      <c r="P13" s="9"/>
      <c r="Q13" s="9">
        <f t="shared" ref="Q13" si="4">+Q5-Q12</f>
        <v>-0.37517451684086345</v>
      </c>
      <c r="R13" s="9"/>
      <c r="S13" s="20"/>
    </row>
    <row r="14" spans="1:20" x14ac:dyDescent="0.3">
      <c r="A14" s="2" t="s">
        <v>14</v>
      </c>
      <c r="N14" s="6" t="s">
        <v>52</v>
      </c>
      <c r="O14" s="9"/>
      <c r="P14" s="9"/>
      <c r="Q14" s="9">
        <f t="shared" ref="Q14" si="5">+O39</f>
        <v>0.19711624115589088</v>
      </c>
      <c r="R14" s="9"/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0.19711624115589088</v>
      </c>
      <c r="P16" s="6" t="s">
        <v>53</v>
      </c>
      <c r="Q16" s="22">
        <f>($I$9-$I$10)*O16</f>
        <v>39.226131990022289</v>
      </c>
      <c r="R16" s="5" t="s">
        <v>57</v>
      </c>
      <c r="S16" s="22">
        <f>($I$9-$I$10)*O16*($I$12^20)</f>
        <v>14.78391660082756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699.72389110633856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/>
      <c r="J19" s="8"/>
      <c r="K19" s="8">
        <f>$K$7</f>
        <v>1</v>
      </c>
      <c r="L19" s="8"/>
      <c r="M19" s="8"/>
      <c r="N19" s="8"/>
      <c r="O19" s="8">
        <f t="shared" ref="O19:O49" si="6">+$I$8*$T19*K19</f>
        <v>0.32486981736893078</v>
      </c>
      <c r="P19" s="8"/>
      <c r="Q19" s="8"/>
      <c r="R19" s="8">
        <f>+SUM(I19:L19)</f>
        <v>1</v>
      </c>
      <c r="S19" s="17">
        <f>SUM(M19:P19)</f>
        <v>0.32486981736893078</v>
      </c>
      <c r="T19" s="8">
        <v>1.0828993912297693</v>
      </c>
      <c r="U19" s="7">
        <f>($I$9-$I$10)*S19</f>
        <v>64.649093656417222</v>
      </c>
      <c r="V19" s="9">
        <f t="shared" ref="V19:V49" si="7">($I$12^H19)*U19</f>
        <v>64.649093656417222</v>
      </c>
    </row>
    <row r="20" spans="1:22" x14ac:dyDescent="0.3">
      <c r="A20" s="3" t="s">
        <v>19</v>
      </c>
      <c r="H20" s="4">
        <f>H19+1</f>
        <v>1</v>
      </c>
      <c r="I20" s="8"/>
      <c r="J20" s="8"/>
      <c r="K20" s="8">
        <f>+K19+K$5*K19*(1-K19/K$6)-O19</f>
        <v>0.87513018263106912</v>
      </c>
      <c r="L20" s="8"/>
      <c r="M20" s="8"/>
      <c r="N20" s="8"/>
      <c r="O20" s="8">
        <f t="shared" si="6"/>
        <v>0.19667007981036988</v>
      </c>
      <c r="P20" s="8"/>
      <c r="Q20" s="8"/>
      <c r="R20" s="8">
        <f t="shared" ref="R20:R49" si="8">+SUM(I20:L20)</f>
        <v>0.87513018263106912</v>
      </c>
      <c r="S20" s="17">
        <f t="shared" ref="S20:S49" si="9">SUM(M20:P20)</f>
        <v>0.19667007981036988</v>
      </c>
      <c r="T20" s="8">
        <v>0.74910789927308674</v>
      </c>
      <c r="U20" s="7">
        <f t="shared" ref="U20:U49" si="10">($I$9-$I$10)*S20</f>
        <v>39.13734588226361</v>
      </c>
      <c r="V20" s="9">
        <f t="shared" si="7"/>
        <v>37.273662745012956</v>
      </c>
    </row>
    <row r="21" spans="1:22" x14ac:dyDescent="0.3">
      <c r="A21" s="3" t="s">
        <v>45</v>
      </c>
      <c r="H21" s="4">
        <f>H20+1</f>
        <v>2</v>
      </c>
      <c r="I21" s="8"/>
      <c r="J21" s="8"/>
      <c r="K21" s="8">
        <f t="shared" ref="K21:K49" si="11">+K20+K$5*K20*(1-K20/K$6)-O20</f>
        <v>0.87534160856274934</v>
      </c>
      <c r="L21" s="8"/>
      <c r="M21" s="8"/>
      <c r="N21" s="8"/>
      <c r="O21" s="8">
        <f t="shared" si="6"/>
        <v>0.19728987160879474</v>
      </c>
      <c r="P21" s="8"/>
      <c r="Q21" s="8"/>
      <c r="R21" s="8">
        <f t="shared" si="8"/>
        <v>0.87534160856274934</v>
      </c>
      <c r="S21" s="17">
        <f t="shared" si="9"/>
        <v>0.19728987160879474</v>
      </c>
      <c r="T21" s="8">
        <v>0.75128715341481034</v>
      </c>
      <c r="U21" s="7">
        <f t="shared" si="10"/>
        <v>39.260684450150151</v>
      </c>
      <c r="V21" s="9">
        <f t="shared" si="7"/>
        <v>35.610598140725756</v>
      </c>
    </row>
    <row r="22" spans="1:22" x14ac:dyDescent="0.3">
      <c r="H22" s="4">
        <f t="shared" ref="H22:H49" si="12">H21+1</f>
        <v>3</v>
      </c>
      <c r="I22" s="8"/>
      <c r="J22" s="8"/>
      <c r="K22" s="8">
        <f t="shared" si="11"/>
        <v>0.87494379404280997</v>
      </c>
      <c r="L22" s="8"/>
      <c r="M22" s="8"/>
      <c r="N22" s="8"/>
      <c r="O22" s="8">
        <f t="shared" si="6"/>
        <v>0.19693705644519643</v>
      </c>
      <c r="P22" s="8"/>
      <c r="Q22" s="8"/>
      <c r="R22" s="8">
        <f t="shared" si="8"/>
        <v>0.87494379404280997</v>
      </c>
      <c r="S22" s="17">
        <f t="shared" si="9"/>
        <v>0.19693705644519643</v>
      </c>
      <c r="T22" s="8">
        <v>0.75028460032165434</v>
      </c>
      <c r="U22" s="7">
        <f t="shared" si="10"/>
        <v>39.190474232594092</v>
      </c>
      <c r="V22" s="9">
        <f t="shared" si="7"/>
        <v>33.854205146393774</v>
      </c>
    </row>
    <row r="23" spans="1:22" x14ac:dyDescent="0.3">
      <c r="H23" s="4">
        <f t="shared" si="12"/>
        <v>4</v>
      </c>
      <c r="I23" s="8"/>
      <c r="J23" s="8"/>
      <c r="K23" s="8">
        <f t="shared" si="11"/>
        <v>0.87487892666793221</v>
      </c>
      <c r="L23" s="8"/>
      <c r="M23" s="8"/>
      <c r="N23" s="8"/>
      <c r="O23" s="8">
        <f t="shared" si="6"/>
        <v>0.19670022448250235</v>
      </c>
      <c r="P23" s="8"/>
      <c r="Q23" s="8"/>
      <c r="R23" s="8">
        <f t="shared" si="8"/>
        <v>0.87487892666793221</v>
      </c>
      <c r="S23" s="17">
        <f t="shared" si="9"/>
        <v>0.19670022448250235</v>
      </c>
      <c r="T23" s="8">
        <v>0.74943788786735599</v>
      </c>
      <c r="U23" s="7">
        <f t="shared" si="10"/>
        <v>39.143344672017967</v>
      </c>
      <c r="V23" s="9">
        <f t="shared" si="7"/>
        <v>32.203326533300803</v>
      </c>
    </row>
    <row r="24" spans="1:22" x14ac:dyDescent="0.3">
      <c r="H24" s="4">
        <f t="shared" si="12"/>
        <v>5</v>
      </c>
      <c r="I24" s="8"/>
      <c r="J24" s="8"/>
      <c r="K24" s="8">
        <f t="shared" si="11"/>
        <v>0.87504764558707604</v>
      </c>
      <c r="L24" s="8"/>
      <c r="M24" s="8"/>
      <c r="N24" s="8"/>
      <c r="O24" s="8">
        <f t="shared" si="6"/>
        <v>0.19692648147613015</v>
      </c>
      <c r="P24" s="8"/>
      <c r="Q24" s="8"/>
      <c r="R24" s="8">
        <f t="shared" si="8"/>
        <v>0.87504764558707604</v>
      </c>
      <c r="S24" s="17">
        <f t="shared" si="9"/>
        <v>0.19692648147613015</v>
      </c>
      <c r="T24" s="8">
        <v>0.75015527237952362</v>
      </c>
      <c r="U24" s="7">
        <f t="shared" si="10"/>
        <v>39.188369813749901</v>
      </c>
      <c r="V24" s="9">
        <f t="shared" si="7"/>
        <v>30.705113170315734</v>
      </c>
    </row>
    <row r="25" spans="1:22" x14ac:dyDescent="0.3">
      <c r="H25" s="4">
        <f t="shared" si="12"/>
        <v>6</v>
      </c>
      <c r="I25" s="8"/>
      <c r="J25" s="8"/>
      <c r="K25" s="8">
        <f t="shared" si="11"/>
        <v>0.87499854593627935</v>
      </c>
      <c r="L25" s="8"/>
      <c r="M25" s="8"/>
      <c r="N25" s="8"/>
      <c r="O25" s="8">
        <f t="shared" si="6"/>
        <v>0.19690029234908887</v>
      </c>
      <c r="P25" s="8"/>
      <c r="Q25" s="8"/>
      <c r="R25" s="8">
        <f t="shared" si="8"/>
        <v>0.87499854593627935</v>
      </c>
      <c r="S25" s="17">
        <f t="shared" si="9"/>
        <v>0.19690029234908887</v>
      </c>
      <c r="T25" s="8">
        <v>0.75009759830857248</v>
      </c>
      <c r="U25" s="7">
        <f t="shared" si="10"/>
        <v>39.183158177468684</v>
      </c>
      <c r="V25" s="9">
        <f t="shared" si="7"/>
        <v>29.239075920875507</v>
      </c>
    </row>
    <row r="26" spans="1:22" x14ac:dyDescent="0.3">
      <c r="H26" s="4">
        <f>H25+1</f>
        <v>7</v>
      </c>
      <c r="I26" s="8"/>
      <c r="J26" s="8"/>
      <c r="K26" s="8">
        <f t="shared" si="11"/>
        <v>0.87497318088358156</v>
      </c>
      <c r="L26" s="8"/>
      <c r="M26" s="8"/>
      <c r="N26" s="8"/>
      <c r="O26" s="8">
        <f t="shared" si="6"/>
        <v>0.19681121772250817</v>
      </c>
      <c r="P26" s="8"/>
      <c r="Q26" s="8"/>
      <c r="R26" s="8">
        <f t="shared" si="8"/>
        <v>0.87497318088358156</v>
      </c>
      <c r="S26" s="17">
        <f t="shared" si="9"/>
        <v>0.19681121772250817</v>
      </c>
      <c r="T26" s="8">
        <v>0.74978000096627972</v>
      </c>
      <c r="U26" s="7">
        <f t="shared" si="10"/>
        <v>39.165432326779126</v>
      </c>
      <c r="V26" s="9">
        <f t="shared" si="7"/>
        <v>27.834141541116644</v>
      </c>
    </row>
    <row r="27" spans="1:22" x14ac:dyDescent="0.3">
      <c r="H27" s="4">
        <f t="shared" si="12"/>
        <v>8</v>
      </c>
      <c r="I27" s="8"/>
      <c r="J27" s="8"/>
      <c r="K27" s="8">
        <f t="shared" si="11"/>
        <v>0.8750356220613994</v>
      </c>
      <c r="L27" s="8"/>
      <c r="M27" s="8"/>
      <c r="N27" s="8"/>
      <c r="O27" s="8">
        <f t="shared" si="6"/>
        <v>0.19684295797879997</v>
      </c>
      <c r="P27" s="8"/>
      <c r="Q27" s="8"/>
      <c r="R27" s="8">
        <f t="shared" si="8"/>
        <v>0.8750356220613994</v>
      </c>
      <c r="S27" s="17">
        <f t="shared" si="9"/>
        <v>0.19684295797879997</v>
      </c>
      <c r="T27" s="8">
        <v>0.74984740817400286</v>
      </c>
      <c r="U27" s="7">
        <f t="shared" si="10"/>
        <v>39.171748637781192</v>
      </c>
      <c r="V27" s="9">
        <f t="shared" si="7"/>
        <v>26.512981357543911</v>
      </c>
    </row>
    <row r="28" spans="1:22" x14ac:dyDescent="0.3">
      <c r="H28" s="4">
        <f t="shared" si="12"/>
        <v>9</v>
      </c>
      <c r="I28" s="8"/>
      <c r="J28" s="8"/>
      <c r="K28" s="8">
        <f t="shared" si="11"/>
        <v>0.87506944493188321</v>
      </c>
      <c r="L28" s="8"/>
      <c r="M28" s="8"/>
      <c r="N28" s="8"/>
      <c r="O28" s="8">
        <f t="shared" si="6"/>
        <v>0.1969367018137429</v>
      </c>
      <c r="P28" s="8"/>
      <c r="Q28" s="8"/>
      <c r="R28" s="8">
        <f t="shared" si="8"/>
        <v>0.87506944493188321</v>
      </c>
      <c r="S28" s="17">
        <f t="shared" si="9"/>
        <v>0.1969367018137429</v>
      </c>
      <c r="T28" s="8">
        <v>0.75017551637124746</v>
      </c>
      <c r="U28" s="7">
        <f t="shared" si="10"/>
        <v>39.190403660934834</v>
      </c>
      <c r="V28" s="9">
        <f t="shared" si="7"/>
        <v>25.262483630013193</v>
      </c>
    </row>
    <row r="29" spans="1:22" x14ac:dyDescent="0.3">
      <c r="H29" s="4">
        <f t="shared" si="12"/>
        <v>10</v>
      </c>
      <c r="I29" s="8"/>
      <c r="J29" s="8"/>
      <c r="K29" s="8">
        <f t="shared" si="11"/>
        <v>0.87501121440021468</v>
      </c>
      <c r="L29" s="8"/>
      <c r="M29" s="8"/>
      <c r="N29" s="8"/>
      <c r="O29" s="8">
        <f t="shared" si="6"/>
        <v>0.19698099877988492</v>
      </c>
      <c r="P29" s="8"/>
      <c r="Q29" s="8"/>
      <c r="R29" s="8">
        <f t="shared" si="8"/>
        <v>0.87501121440021468</v>
      </c>
      <c r="S29" s="17">
        <f t="shared" si="9"/>
        <v>0.19698099877988492</v>
      </c>
      <c r="T29" s="8">
        <v>0.75039418748062392</v>
      </c>
      <c r="U29" s="7">
        <f t="shared" si="10"/>
        <v>39.199218757197102</v>
      </c>
      <c r="V29" s="9">
        <f t="shared" si="7"/>
        <v>24.064919923486823</v>
      </c>
    </row>
    <row r="30" spans="1:22" x14ac:dyDescent="0.3">
      <c r="H30" s="4">
        <f t="shared" si="12"/>
        <v>11</v>
      </c>
      <c r="I30" s="8"/>
      <c r="J30" s="8"/>
      <c r="K30" s="8">
        <f t="shared" si="11"/>
        <v>0.87490577631518796</v>
      </c>
      <c r="L30" s="8"/>
      <c r="M30" s="8"/>
      <c r="N30" s="8"/>
      <c r="O30" s="8">
        <f t="shared" si="6"/>
        <v>0.19694671803655045</v>
      </c>
      <c r="P30" s="8"/>
      <c r="Q30" s="8"/>
      <c r="R30" s="8">
        <f t="shared" si="8"/>
        <v>0.87490577631518796</v>
      </c>
      <c r="S30" s="17">
        <f t="shared" si="9"/>
        <v>0.19694671803655045</v>
      </c>
      <c r="T30" s="8">
        <v>0.75035401284781589</v>
      </c>
      <c r="U30" s="7">
        <f t="shared" si="10"/>
        <v>39.192396889273539</v>
      </c>
      <c r="V30" s="9">
        <f t="shared" si="7"/>
        <v>22.914982750813948</v>
      </c>
    </row>
    <row r="31" spans="1:22" x14ac:dyDescent="0.3">
      <c r="H31" s="4">
        <f t="shared" si="12"/>
        <v>12</v>
      </c>
      <c r="I31" s="8"/>
      <c r="J31" s="8"/>
      <c r="K31" s="8">
        <f t="shared" si="11"/>
        <v>0.87482934531877632</v>
      </c>
      <c r="L31" s="8"/>
      <c r="M31" s="8"/>
      <c r="N31" s="8"/>
      <c r="O31" s="8">
        <f t="shared" si="6"/>
        <v>0.19688121144080781</v>
      </c>
      <c r="P31" s="8"/>
      <c r="Q31" s="8"/>
      <c r="R31" s="8">
        <f t="shared" si="8"/>
        <v>0.87482934531877632</v>
      </c>
      <c r="S31" s="17">
        <f t="shared" si="9"/>
        <v>0.19688121144080781</v>
      </c>
      <c r="T31" s="8">
        <v>0.75016997122285178</v>
      </c>
      <c r="U31" s="7">
        <f t="shared" si="10"/>
        <v>39.179361076720753</v>
      </c>
      <c r="V31" s="9">
        <f t="shared" si="7"/>
        <v>21.816534267807544</v>
      </c>
    </row>
    <row r="32" spans="1:22" x14ac:dyDescent="0.3">
      <c r="H32" s="4">
        <f t="shared" si="12"/>
        <v>13</v>
      </c>
      <c r="I32" s="8"/>
      <c r="J32" s="8"/>
      <c r="K32" s="8">
        <f t="shared" si="11"/>
        <v>0.87481459531930339</v>
      </c>
      <c r="L32" s="8"/>
      <c r="M32" s="8"/>
      <c r="N32" s="8"/>
      <c r="O32" s="8">
        <f t="shared" si="6"/>
        <v>0.19684427348439151</v>
      </c>
      <c r="P32" s="8"/>
      <c r="Q32" s="8"/>
      <c r="R32" s="8">
        <f t="shared" si="8"/>
        <v>0.87481459531930339</v>
      </c>
      <c r="S32" s="17">
        <f t="shared" si="9"/>
        <v>0.19684427348439151</v>
      </c>
      <c r="T32" s="8">
        <v>0.75004187377762499</v>
      </c>
      <c r="U32" s="7">
        <f t="shared" si="10"/>
        <v>39.172010423393914</v>
      </c>
      <c r="V32" s="9">
        <f t="shared" si="7"/>
        <v>20.773753475225814</v>
      </c>
    </row>
    <row r="33" spans="8:22" x14ac:dyDescent="0.3">
      <c r="H33" s="4">
        <f t="shared" si="12"/>
        <v>14</v>
      </c>
      <c r="I33" s="8"/>
      <c r="J33" s="8"/>
      <c r="K33" s="8">
        <f t="shared" si="11"/>
        <v>0.87483604472589793</v>
      </c>
      <c r="L33" s="8"/>
      <c r="M33" s="8"/>
      <c r="N33" s="8"/>
      <c r="O33" s="8">
        <f t="shared" si="6"/>
        <v>0.19685339879442951</v>
      </c>
      <c r="P33" s="8"/>
      <c r="Q33" s="8"/>
      <c r="R33" s="8">
        <f t="shared" si="8"/>
        <v>0.87483604472589793</v>
      </c>
      <c r="S33" s="17">
        <f t="shared" si="9"/>
        <v>0.19685339879442951</v>
      </c>
      <c r="T33" s="8">
        <v>0.75005825370058254</v>
      </c>
      <c r="U33" s="7">
        <f t="shared" si="10"/>
        <v>39.173826360091475</v>
      </c>
      <c r="V33" s="9">
        <f t="shared" si="7"/>
        <v>19.785444290693285</v>
      </c>
    </row>
    <row r="34" spans="8:22" x14ac:dyDescent="0.3">
      <c r="H34" s="4">
        <f t="shared" si="12"/>
        <v>15</v>
      </c>
      <c r="I34" s="8"/>
      <c r="J34" s="8"/>
      <c r="K34" s="8">
        <f t="shared" si="11"/>
        <v>0.8748494427914969</v>
      </c>
      <c r="L34" s="8"/>
      <c r="M34" s="8"/>
      <c r="N34" s="8"/>
      <c r="O34" s="8">
        <f t="shared" si="6"/>
        <v>0.19686825860268697</v>
      </c>
      <c r="P34" s="8"/>
      <c r="Q34" s="8"/>
      <c r="R34" s="8">
        <f t="shared" si="8"/>
        <v>0.8748494427914969</v>
      </c>
      <c r="S34" s="17">
        <f t="shared" si="9"/>
        <v>0.19686825860268697</v>
      </c>
      <c r="T34" s="8">
        <v>0.75010338531131937</v>
      </c>
      <c r="U34" s="7">
        <f t="shared" si="10"/>
        <v>39.176783461934711</v>
      </c>
      <c r="V34" s="9">
        <f t="shared" si="7"/>
        <v>18.844702693398141</v>
      </c>
    </row>
    <row r="35" spans="8:22" x14ac:dyDescent="0.3">
      <c r="H35" s="4">
        <f t="shared" si="12"/>
        <v>16</v>
      </c>
      <c r="I35" s="8"/>
      <c r="J35" s="8"/>
      <c r="K35" s="8">
        <f t="shared" si="11"/>
        <v>0.87484865179489024</v>
      </c>
      <c r="L35" s="8"/>
      <c r="M35" s="8"/>
      <c r="N35" s="8"/>
      <c r="O35" s="8">
        <f t="shared" si="6"/>
        <v>0.19683252863797282</v>
      </c>
      <c r="P35" s="8"/>
      <c r="Q35" s="8"/>
      <c r="R35" s="8">
        <f t="shared" si="8"/>
        <v>0.87484865179489024</v>
      </c>
      <c r="S35" s="17">
        <f t="shared" si="9"/>
        <v>0.19683252863797282</v>
      </c>
      <c r="T35" s="8">
        <v>0.74996792582023497</v>
      </c>
      <c r="U35" s="7">
        <f t="shared" si="10"/>
        <v>39.169673198956595</v>
      </c>
      <c r="V35" s="9">
        <f t="shared" si="7"/>
        <v>17.944078605079756</v>
      </c>
    </row>
    <row r="36" spans="8:22" x14ac:dyDescent="0.3">
      <c r="H36" s="4">
        <f t="shared" si="12"/>
        <v>17</v>
      </c>
      <c r="I36" s="8"/>
      <c r="J36" s="8"/>
      <c r="K36" s="8">
        <f t="shared" si="11"/>
        <v>0.87488355116540606</v>
      </c>
      <c r="L36" s="8"/>
      <c r="M36" s="8"/>
      <c r="N36" s="8"/>
      <c r="O36" s="8">
        <f t="shared" si="6"/>
        <v>0.19675189972195206</v>
      </c>
      <c r="P36" s="8"/>
      <c r="Q36" s="8"/>
      <c r="R36" s="8">
        <f t="shared" si="8"/>
        <v>0.87488355116540606</v>
      </c>
      <c r="S36" s="17">
        <f t="shared" si="9"/>
        <v>0.19675189972195206</v>
      </c>
      <c r="T36" s="8">
        <v>0.74963081071328397</v>
      </c>
      <c r="U36" s="7">
        <f t="shared" si="10"/>
        <v>39.153628044668459</v>
      </c>
      <c r="V36" s="9">
        <f t="shared" si="7"/>
        <v>17.08259822383641</v>
      </c>
    </row>
    <row r="37" spans="8:22" x14ac:dyDescent="0.3">
      <c r="H37" s="4">
        <f t="shared" si="12"/>
        <v>18</v>
      </c>
      <c r="I37" s="8"/>
      <c r="J37" s="8"/>
      <c r="K37" s="8">
        <f t="shared" si="11"/>
        <v>0.87500082628965814</v>
      </c>
      <c r="L37" s="8"/>
      <c r="M37" s="8"/>
      <c r="N37" s="8"/>
      <c r="O37" s="8">
        <f t="shared" si="6"/>
        <v>0.19672532023902223</v>
      </c>
      <c r="P37" s="8"/>
      <c r="Q37" s="8"/>
      <c r="R37" s="8">
        <f t="shared" si="8"/>
        <v>0.87500082628965814</v>
      </c>
      <c r="S37" s="17">
        <f t="shared" si="9"/>
        <v>0.19672532023902223</v>
      </c>
      <c r="T37" s="8">
        <v>0.74942908367760697</v>
      </c>
      <c r="U37" s="7">
        <f t="shared" si="10"/>
        <v>39.148338727565424</v>
      </c>
      <c r="V37" s="9">
        <f t="shared" si="7"/>
        <v>16.266943345052031</v>
      </c>
    </row>
    <row r="38" spans="8:22" x14ac:dyDescent="0.3">
      <c r="H38" s="4">
        <f t="shared" si="12"/>
        <v>19</v>
      </c>
      <c r="I38" s="8"/>
      <c r="J38" s="8"/>
      <c r="K38" s="8">
        <f t="shared" si="11"/>
        <v>0.87515054736498232</v>
      </c>
      <c r="L38" s="8"/>
      <c r="M38" s="8"/>
      <c r="N38" s="8"/>
      <c r="O38" s="8">
        <f t="shared" si="6"/>
        <v>0.19685855335946595</v>
      </c>
      <c r="P38" s="8"/>
      <c r="Q38" s="8"/>
      <c r="R38" s="8">
        <f t="shared" si="8"/>
        <v>0.87515054736498232</v>
      </c>
      <c r="S38" s="17">
        <f t="shared" si="9"/>
        <v>0.19685855335946595</v>
      </c>
      <c r="T38" s="8">
        <v>0.74980833850889395</v>
      </c>
      <c r="U38" s="7">
        <f t="shared" si="10"/>
        <v>39.174852118533721</v>
      </c>
      <c r="V38" s="9">
        <f t="shared" si="7"/>
        <v>15.502819244409462</v>
      </c>
    </row>
    <row r="39" spans="8:22" x14ac:dyDescent="0.3">
      <c r="H39" s="4">
        <f t="shared" si="12"/>
        <v>20</v>
      </c>
      <c r="I39" s="8"/>
      <c r="J39" s="8"/>
      <c r="K39" s="8">
        <f t="shared" si="11"/>
        <v>0.87517451684086356</v>
      </c>
      <c r="L39" s="8"/>
      <c r="M39" s="8"/>
      <c r="N39" s="8"/>
      <c r="O39" s="8">
        <f t="shared" si="6"/>
        <v>0.19711624115589088</v>
      </c>
      <c r="P39" s="8"/>
      <c r="Q39" s="8"/>
      <c r="R39" s="8">
        <f t="shared" si="8"/>
        <v>0.87517451684086356</v>
      </c>
      <c r="S39" s="17">
        <f t="shared" si="9"/>
        <v>0.19711624115589088</v>
      </c>
      <c r="T39" s="8">
        <v>0.75076927463345888</v>
      </c>
      <c r="U39" s="7">
        <f t="shared" si="10"/>
        <v>39.226131990022289</v>
      </c>
      <c r="V39" s="9">
        <f t="shared" si="7"/>
        <v>14.78391660082756</v>
      </c>
    </row>
    <row r="40" spans="8:22" x14ac:dyDescent="0.3">
      <c r="H40" s="4">
        <f t="shared" si="12"/>
        <v>21</v>
      </c>
      <c r="I40" s="8"/>
      <c r="J40" s="8"/>
      <c r="K40" s="8">
        <f t="shared" si="11"/>
        <v>0.87494199543579021</v>
      </c>
      <c r="L40" s="8"/>
      <c r="M40" s="8"/>
      <c r="N40" s="8"/>
      <c r="O40" s="8">
        <f t="shared" si="6"/>
        <v>0.19726534183983138</v>
      </c>
      <c r="P40" s="8"/>
      <c r="Q40" s="8"/>
      <c r="R40" s="8">
        <f t="shared" si="8"/>
        <v>0.87494199543579021</v>
      </c>
      <c r="S40" s="17">
        <f t="shared" si="9"/>
        <v>0.19726534183983138</v>
      </c>
      <c r="T40" s="8">
        <v>0.75153683660891402</v>
      </c>
      <c r="U40" s="7">
        <f t="shared" si="10"/>
        <v>39.255803026126443</v>
      </c>
      <c r="V40" s="9">
        <f t="shared" si="7"/>
        <v>14.090570764077293</v>
      </c>
    </row>
    <row r="41" spans="8:22" x14ac:dyDescent="0.3">
      <c r="H41" s="4">
        <f t="shared" si="12"/>
        <v>22</v>
      </c>
      <c r="I41" s="8"/>
      <c r="J41" s="8"/>
      <c r="K41" s="8">
        <f t="shared" si="11"/>
        <v>0.87454875269484256</v>
      </c>
      <c r="L41" s="8"/>
      <c r="M41" s="8"/>
      <c r="N41" s="8"/>
      <c r="O41" s="8">
        <f t="shared" si="6"/>
        <v>0.19701444184812331</v>
      </c>
      <c r="P41" s="8"/>
      <c r="Q41" s="8"/>
      <c r="R41" s="8">
        <f t="shared" si="8"/>
        <v>0.87454875269484256</v>
      </c>
      <c r="S41" s="17">
        <f t="shared" si="9"/>
        <v>0.19701444184812331</v>
      </c>
      <c r="T41" s="8">
        <v>0.75091846410712271</v>
      </c>
      <c r="U41" s="7">
        <f t="shared" si="10"/>
        <v>39.205873927776537</v>
      </c>
      <c r="V41" s="9">
        <f t="shared" si="7"/>
        <v>13.402522948048752</v>
      </c>
    </row>
    <row r="42" spans="8:22" x14ac:dyDescent="0.3">
      <c r="H42" s="4">
        <f t="shared" si="12"/>
        <v>23</v>
      </c>
      <c r="I42" s="8"/>
      <c r="J42" s="8"/>
      <c r="K42" s="8">
        <f t="shared" si="11"/>
        <v>0.8743867077566353</v>
      </c>
      <c r="L42" s="8"/>
      <c r="M42" s="8"/>
      <c r="N42" s="8"/>
      <c r="O42" s="8">
        <f t="shared" si="6"/>
        <v>0.19637360413619886</v>
      </c>
      <c r="P42" s="8"/>
      <c r="Q42" s="8"/>
      <c r="R42" s="8">
        <f t="shared" si="8"/>
        <v>0.8743867077566353</v>
      </c>
      <c r="S42" s="17">
        <f t="shared" si="9"/>
        <v>0.19637360413619886</v>
      </c>
      <c r="T42" s="8">
        <v>0.74861462857024874</v>
      </c>
      <c r="U42" s="7">
        <f t="shared" si="10"/>
        <v>39.078347223103577</v>
      </c>
      <c r="V42" s="9">
        <f t="shared" si="7"/>
        <v>12.722788533805902</v>
      </c>
    </row>
    <row r="43" spans="8:22" x14ac:dyDescent="0.3">
      <c r="H43" s="4">
        <f t="shared" si="12"/>
        <v>24</v>
      </c>
      <c r="I43" s="8"/>
      <c r="J43" s="8"/>
      <c r="K43" s="8">
        <f t="shared" si="11"/>
        <v>0.87485736378279311</v>
      </c>
      <c r="L43" s="8"/>
      <c r="M43" s="8"/>
      <c r="N43" s="8"/>
      <c r="O43" s="8">
        <f t="shared" si="6"/>
        <v>0.19617583411413184</v>
      </c>
      <c r="P43" s="8"/>
      <c r="Q43" s="8"/>
      <c r="R43" s="8">
        <f t="shared" si="8"/>
        <v>0.87485736378279311</v>
      </c>
      <c r="S43" s="17">
        <f t="shared" si="9"/>
        <v>0.19617583411413184</v>
      </c>
      <c r="T43" s="8">
        <v>0.74745835620520562</v>
      </c>
      <c r="U43" s="7">
        <f t="shared" si="10"/>
        <v>39.038990988712236</v>
      </c>
      <c r="V43" s="9">
        <f t="shared" si="7"/>
        <v>12.104738355413208</v>
      </c>
    </row>
    <row r="44" spans="8:22" x14ac:dyDescent="0.3">
      <c r="H44" s="4">
        <f t="shared" si="12"/>
        <v>25</v>
      </c>
      <c r="I44" s="8"/>
      <c r="J44" s="8"/>
      <c r="K44" s="8">
        <f t="shared" si="11"/>
        <v>0.87554939378878271</v>
      </c>
      <c r="L44" s="8"/>
      <c r="M44" s="8"/>
      <c r="N44" s="8"/>
      <c r="O44" s="8">
        <f t="shared" si="6"/>
        <v>0.19770763156757892</v>
      </c>
      <c r="P44" s="8"/>
      <c r="Q44" s="8"/>
      <c r="R44" s="8">
        <f t="shared" si="8"/>
        <v>0.87554939378878271</v>
      </c>
      <c r="S44" s="17">
        <f t="shared" si="9"/>
        <v>0.19770763156757892</v>
      </c>
      <c r="T44" s="8">
        <v>0.75269932597038558</v>
      </c>
      <c r="U44" s="7">
        <f t="shared" si="10"/>
        <v>39.343818681948207</v>
      </c>
      <c r="V44" s="9">
        <f t="shared" si="7"/>
        <v>11.618338705953493</v>
      </c>
    </row>
    <row r="45" spans="8:22" x14ac:dyDescent="0.3">
      <c r="H45" s="4">
        <f t="shared" si="12"/>
        <v>26</v>
      </c>
      <c r="I45" s="8"/>
      <c r="J45" s="8"/>
      <c r="K45" s="8">
        <f t="shared" si="11"/>
        <v>0.87474417154393591</v>
      </c>
      <c r="L45" s="8"/>
      <c r="M45" s="8"/>
      <c r="N45" s="8"/>
      <c r="O45" s="8">
        <f t="shared" si="6"/>
        <v>0.19838745796198515</v>
      </c>
      <c r="P45" s="8"/>
      <c r="Q45" s="8"/>
      <c r="R45" s="8">
        <f t="shared" si="8"/>
        <v>0.87474417154393591</v>
      </c>
      <c r="S45" s="17">
        <f t="shared" si="9"/>
        <v>0.19838745796198515</v>
      </c>
      <c r="T45" s="8">
        <v>0.75598277536706715</v>
      </c>
      <c r="U45" s="7">
        <f t="shared" si="10"/>
        <v>39.479104134435048</v>
      </c>
      <c r="V45" s="9">
        <f t="shared" si="7"/>
        <v>11.103132261945943</v>
      </c>
    </row>
    <row r="46" spans="8:22" x14ac:dyDescent="0.3">
      <c r="H46" s="4">
        <f t="shared" si="12"/>
        <v>27</v>
      </c>
      <c r="I46" s="8"/>
      <c r="J46" s="8"/>
      <c r="K46" s="8">
        <f t="shared" si="11"/>
        <v>0.87321890906950772</v>
      </c>
      <c r="L46" s="8"/>
      <c r="M46" s="8"/>
      <c r="N46" s="8"/>
      <c r="O46" s="8">
        <f t="shared" si="6"/>
        <v>0.1929972487555526</v>
      </c>
      <c r="P46" s="8"/>
      <c r="Q46" s="8"/>
      <c r="R46" s="8">
        <f t="shared" si="8"/>
        <v>0.87321890906950772</v>
      </c>
      <c r="S46" s="17">
        <f t="shared" si="9"/>
        <v>0.1929972487555526</v>
      </c>
      <c r="T46" s="8">
        <v>0.73672724655496491</v>
      </c>
      <c r="U46" s="7">
        <f t="shared" si="10"/>
        <v>38.406452502354966</v>
      </c>
      <c r="V46" s="9">
        <f t="shared" si="7"/>
        <v>10.287103741518244</v>
      </c>
    </row>
    <row r="47" spans="8:22" x14ac:dyDescent="0.3">
      <c r="H47" s="4">
        <f t="shared" si="12"/>
        <v>28</v>
      </c>
      <c r="I47" s="8"/>
      <c r="J47" s="8"/>
      <c r="K47" s="8">
        <f t="shared" si="11"/>
        <v>0.87700697131044991</v>
      </c>
      <c r="L47" s="8"/>
      <c r="M47" s="8"/>
      <c r="N47" s="8"/>
      <c r="O47" s="8">
        <f t="shared" si="6"/>
        <v>0.20693370978052561</v>
      </c>
      <c r="P47" s="8"/>
      <c r="Q47" s="8"/>
      <c r="R47" s="8">
        <f t="shared" si="8"/>
        <v>0.87700697131044991</v>
      </c>
      <c r="S47" s="17">
        <f t="shared" si="9"/>
        <v>0.20693370978052561</v>
      </c>
      <c r="T47" s="8">
        <v>0.7865148797746313</v>
      </c>
      <c r="U47" s="7">
        <f t="shared" si="10"/>
        <v>41.179808246324598</v>
      </c>
      <c r="V47" s="9">
        <f t="shared" si="7"/>
        <v>10.504707062409679</v>
      </c>
    </row>
    <row r="48" spans="8:22" x14ac:dyDescent="0.3">
      <c r="H48" s="4">
        <f t="shared" si="12"/>
        <v>29</v>
      </c>
      <c r="I48" s="8"/>
      <c r="J48" s="8"/>
      <c r="K48" s="8">
        <f t="shared" si="11"/>
        <v>0.86704780450867858</v>
      </c>
      <c r="L48" s="8"/>
      <c r="M48" s="8"/>
      <c r="N48" s="8"/>
      <c r="O48" s="8">
        <f t="shared" si="6"/>
        <v>0.86704780801257741</v>
      </c>
      <c r="P48" s="8"/>
      <c r="Q48" s="8"/>
      <c r="R48" s="8">
        <f t="shared" si="8"/>
        <v>0.86704780450867858</v>
      </c>
      <c r="S48" s="17">
        <f t="shared" si="9"/>
        <v>0.86704780801257741</v>
      </c>
      <c r="T48" s="8">
        <v>3.3333333468039434</v>
      </c>
      <c r="U48" s="7">
        <f t="shared" si="10"/>
        <v>172.5425137945029</v>
      </c>
      <c r="V48" s="9">
        <f t="shared" si="7"/>
        <v>41.918568957762261</v>
      </c>
    </row>
    <row r="49" spans="8:22" x14ac:dyDescent="0.3">
      <c r="H49" s="4">
        <f t="shared" si="12"/>
        <v>30</v>
      </c>
      <c r="I49" s="8"/>
      <c r="J49" s="8"/>
      <c r="K49" s="8">
        <f t="shared" si="11"/>
        <v>0.19646473923890873</v>
      </c>
      <c r="L49" s="8"/>
      <c r="M49" s="8"/>
      <c r="N49" s="8"/>
      <c r="O49" s="8">
        <f t="shared" si="6"/>
        <v>0.19646473923860702</v>
      </c>
      <c r="P49" s="8"/>
      <c r="Q49" s="8"/>
      <c r="R49" s="8">
        <f t="shared" si="8"/>
        <v>0.19646473923890873</v>
      </c>
      <c r="S49" s="17">
        <f t="shared" si="9"/>
        <v>0.19646473923860702</v>
      </c>
      <c r="T49" s="8">
        <v>3.3333333333282145</v>
      </c>
      <c r="U49" s="7">
        <f t="shared" si="10"/>
        <v>39.096483108482801</v>
      </c>
      <c r="V49" s="9">
        <f t="shared" si="7"/>
        <v>9.0460445130575948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9164-28A6-4280-BF96-9C5F0905F77A}">
  <dimension ref="A1:V49"/>
  <sheetViews>
    <sheetView zoomScale="68" zoomScaleNormal="68" workbookViewId="0">
      <selection activeCell="O31" sqref="O31"/>
    </sheetView>
  </sheetViews>
  <sheetFormatPr defaultRowHeight="14.4" x14ac:dyDescent="0.3"/>
  <cols>
    <col min="1" max="7" width="8.88671875" style="1"/>
    <col min="8" max="8" width="10.88671875" style="1" customWidth="1"/>
    <col min="9" max="13" width="12.109375" style="1" customWidth="1"/>
    <col min="14" max="14" width="17.88671875" style="1" customWidth="1"/>
    <col min="15" max="15" width="12.109375" style="1" customWidth="1"/>
    <col min="16" max="16" width="13.88671875" style="1" customWidth="1"/>
    <col min="17" max="17" width="12.109375" style="1" customWidth="1"/>
    <col min="18" max="18" width="9.21875" style="1" customWidth="1"/>
    <col min="19" max="20" width="14.33203125" style="1" customWidth="1"/>
    <col min="21" max="21" width="12.21875" style="1" customWidth="1"/>
    <col min="22" max="22" width="15.109375" style="1" customWidth="1"/>
    <col min="23" max="16384" width="8.88671875" style="1"/>
  </cols>
  <sheetData>
    <row r="1" spans="1:20" x14ac:dyDescent="0.3">
      <c r="A1" s="2"/>
      <c r="H1" s="2" t="s">
        <v>0</v>
      </c>
      <c r="I1" s="1" t="s">
        <v>61</v>
      </c>
    </row>
    <row r="3" spans="1:20" x14ac:dyDescent="0.3">
      <c r="H3" s="2" t="s">
        <v>1</v>
      </c>
      <c r="N3" s="1" t="s">
        <v>37</v>
      </c>
    </row>
    <row r="4" spans="1:20" x14ac:dyDescent="0.3">
      <c r="H4" s="5" t="s">
        <v>2</v>
      </c>
      <c r="I4" s="6" t="s">
        <v>20</v>
      </c>
      <c r="J4" s="6" t="s">
        <v>21</v>
      </c>
      <c r="K4" s="6" t="s">
        <v>22</v>
      </c>
      <c r="L4" s="6" t="s">
        <v>23</v>
      </c>
      <c r="M4" s="18"/>
      <c r="N4" s="3"/>
      <c r="O4" s="6" t="s">
        <v>20</v>
      </c>
      <c r="P4" s="6" t="s">
        <v>21</v>
      </c>
      <c r="Q4" s="6" t="s">
        <v>22</v>
      </c>
      <c r="R4" s="6" t="s">
        <v>23</v>
      </c>
      <c r="T4" s="21"/>
    </row>
    <row r="5" spans="1:20" x14ac:dyDescent="0.3">
      <c r="H5" s="3" t="s">
        <v>4</v>
      </c>
      <c r="I5" s="3">
        <f>+Analysis!B6</f>
        <v>1</v>
      </c>
      <c r="J5" s="3">
        <f>+Analysis!C6</f>
        <v>0.5</v>
      </c>
      <c r="K5" s="3">
        <f>+Analysis!D6</f>
        <v>0.4</v>
      </c>
      <c r="L5" s="3">
        <f>+Analysis!E6</f>
        <v>0.9</v>
      </c>
      <c r="M5" s="19"/>
      <c r="N5" s="6" t="s">
        <v>36</v>
      </c>
      <c r="O5" s="9">
        <f>+I6*(I5-I8)/I5</f>
        <v>0.7</v>
      </c>
      <c r="P5" s="9">
        <f t="shared" ref="P5" si="0">+J6*(J5-J8)/J5</f>
        <v>0.48</v>
      </c>
      <c r="Q5" s="9">
        <f>+K6*(K5-K8)/K5</f>
        <v>0.50000000000000011</v>
      </c>
      <c r="R5" s="9">
        <f>+L6*(L5-L8)/L5</f>
        <v>2.0000000000000004</v>
      </c>
    </row>
    <row r="6" spans="1:20" x14ac:dyDescent="0.3">
      <c r="H6" s="3" t="s">
        <v>5</v>
      </c>
      <c r="I6" s="3">
        <f>+Analysis!B7</f>
        <v>1</v>
      </c>
      <c r="J6" s="3">
        <f>+Analysis!C7</f>
        <v>1.2</v>
      </c>
      <c r="K6" s="3">
        <f>+Analysis!D7</f>
        <v>2</v>
      </c>
      <c r="L6" s="3">
        <f>+Analysis!E7</f>
        <v>3</v>
      </c>
      <c r="M6" s="19"/>
      <c r="N6" s="6" t="s">
        <v>39</v>
      </c>
      <c r="O6" s="9">
        <f>+O5*I8</f>
        <v>0.21</v>
      </c>
      <c r="P6" s="9">
        <f t="shared" ref="P6" si="1">+P5*J8</f>
        <v>0.14399999999999999</v>
      </c>
      <c r="Q6" s="9">
        <f>+Q5*K8</f>
        <v>0.15000000000000002</v>
      </c>
      <c r="R6" s="9">
        <f>+R5*L8</f>
        <v>0.60000000000000009</v>
      </c>
    </row>
    <row r="7" spans="1:20" ht="15.6" x14ac:dyDescent="0.35">
      <c r="H7" s="11" t="s">
        <v>6</v>
      </c>
      <c r="I7" s="3">
        <f>+Analysis!B8</f>
        <v>0.5</v>
      </c>
      <c r="J7" s="3">
        <f>+Analysis!C8</f>
        <v>0.6</v>
      </c>
      <c r="K7" s="3">
        <f>+Analysis!D8</f>
        <v>1</v>
      </c>
      <c r="L7" s="3">
        <f>+Analysis!E8</f>
        <v>1</v>
      </c>
      <c r="M7" s="19"/>
      <c r="N7" s="19"/>
      <c r="O7"/>
      <c r="P7" s="19"/>
      <c r="Q7" s="19"/>
    </row>
    <row r="8" spans="1:20" x14ac:dyDescent="0.3">
      <c r="H8" s="11" t="s">
        <v>35</v>
      </c>
      <c r="I8" s="3">
        <f>+Analysis!B9</f>
        <v>0.3</v>
      </c>
      <c r="J8" s="3">
        <f>+Analysis!C9</f>
        <v>0.3</v>
      </c>
      <c r="K8" s="3">
        <f>+Analysis!D9</f>
        <v>0.3</v>
      </c>
      <c r="L8" s="3">
        <f>+Analysis!E9</f>
        <v>0.3</v>
      </c>
      <c r="M8" s="19"/>
      <c r="N8" s="5" t="s">
        <v>40</v>
      </c>
      <c r="O8" s="9">
        <f>+SUM(O6:R6)</f>
        <v>1.1040000000000001</v>
      </c>
      <c r="P8" s="5" t="s">
        <v>46</v>
      </c>
      <c r="Q8" s="24">
        <f>($I$9-$I$10)*O8</f>
        <v>219.69600000000003</v>
      </c>
    </row>
    <row r="9" spans="1:20" x14ac:dyDescent="0.3">
      <c r="H9" s="11" t="s">
        <v>7</v>
      </c>
      <c r="I9" s="3">
        <f>+Analysis!B10</f>
        <v>200</v>
      </c>
      <c r="J9" s="3">
        <f>+Analysis!C10</f>
        <v>200</v>
      </c>
      <c r="K9" s="3">
        <f>+Analysis!D10</f>
        <v>200</v>
      </c>
      <c r="L9" s="3">
        <f>+Analysis!E10</f>
        <v>200</v>
      </c>
      <c r="M9" s="19"/>
    </row>
    <row r="10" spans="1:20" x14ac:dyDescent="0.3">
      <c r="H10" s="11" t="s">
        <v>8</v>
      </c>
      <c r="I10" s="3">
        <f>+Analysis!B11</f>
        <v>1</v>
      </c>
      <c r="J10" s="3">
        <f>+Analysis!C11</f>
        <v>1</v>
      </c>
      <c r="K10" s="3">
        <f>+Analysis!D11</f>
        <v>1</v>
      </c>
      <c r="L10" s="3">
        <f>+Analysis!E11</f>
        <v>1</v>
      </c>
      <c r="M10" s="19"/>
      <c r="N10" s="19" t="s">
        <v>38</v>
      </c>
      <c r="O10" s="19"/>
      <c r="P10" s="19"/>
      <c r="Q10" s="19"/>
    </row>
    <row r="11" spans="1:20" x14ac:dyDescent="0.3">
      <c r="H11" s="11" t="s">
        <v>9</v>
      </c>
      <c r="I11" s="3">
        <f>+Analysis!B12</f>
        <v>0.05</v>
      </c>
      <c r="J11" s="3">
        <f>+Analysis!C12</f>
        <v>0.05</v>
      </c>
      <c r="K11" s="3">
        <f>+Analysis!D12</f>
        <v>0.05</v>
      </c>
      <c r="L11" s="3">
        <f>+Analysis!E12</f>
        <v>0.05</v>
      </c>
      <c r="M11" s="19"/>
      <c r="N11" s="3"/>
      <c r="O11" s="6"/>
      <c r="P11" s="6"/>
      <c r="Q11" s="6"/>
      <c r="R11" s="6" t="s">
        <v>23</v>
      </c>
      <c r="S11" s="10"/>
    </row>
    <row r="12" spans="1:20" x14ac:dyDescent="0.3">
      <c r="H12" s="11" t="s">
        <v>10</v>
      </c>
      <c r="I12" s="3">
        <f>1/(1+I11)</f>
        <v>0.95238095238095233</v>
      </c>
      <c r="J12" s="3">
        <f t="shared" ref="J12:L12" si="2">1/(1+J11)</f>
        <v>0.95238095238095233</v>
      </c>
      <c r="K12" s="3">
        <f t="shared" si="2"/>
        <v>0.95238095238095233</v>
      </c>
      <c r="L12" s="3">
        <f t="shared" si="2"/>
        <v>0.95238095238095233</v>
      </c>
      <c r="M12" s="19"/>
      <c r="N12" s="6" t="s">
        <v>51</v>
      </c>
      <c r="O12" s="9"/>
      <c r="P12" s="9"/>
      <c r="Q12" s="9"/>
      <c r="R12" s="9">
        <f t="shared" ref="R12" si="3">+L39</f>
        <v>1.4166823535999478</v>
      </c>
    </row>
    <row r="13" spans="1:20" x14ac:dyDescent="0.3">
      <c r="N13" s="3" t="s">
        <v>41</v>
      </c>
      <c r="O13" s="9"/>
      <c r="P13" s="9"/>
      <c r="Q13" s="9"/>
      <c r="R13" s="9">
        <f t="shared" ref="R13" si="4">+R5-R12</f>
        <v>0.58331764640005268</v>
      </c>
      <c r="S13" s="20"/>
    </row>
    <row r="14" spans="1:20" x14ac:dyDescent="0.3">
      <c r="A14" s="2" t="s">
        <v>14</v>
      </c>
      <c r="N14" s="6" t="s">
        <v>52</v>
      </c>
      <c r="O14" s="9"/>
      <c r="P14" s="9"/>
      <c r="Q14" s="9"/>
      <c r="R14" s="9">
        <f t="shared" ref="R14" si="5">+P39</f>
        <v>0.67289407747472274</v>
      </c>
    </row>
    <row r="15" spans="1:20" x14ac:dyDescent="0.3">
      <c r="A15" s="13"/>
      <c r="B15" s="3" t="s">
        <v>15</v>
      </c>
      <c r="N15" s="19"/>
      <c r="O15" s="19"/>
      <c r="P15" s="19"/>
      <c r="Q15" s="19"/>
    </row>
    <row r="16" spans="1:20" x14ac:dyDescent="0.3">
      <c r="A16" s="14"/>
      <c r="B16" s="3" t="s">
        <v>16</v>
      </c>
      <c r="N16" s="5" t="s">
        <v>40</v>
      </c>
      <c r="O16" s="9">
        <f>+SUM(O14:R14)</f>
        <v>0.67289407747472274</v>
      </c>
      <c r="P16" s="6" t="s">
        <v>53</v>
      </c>
      <c r="Q16" s="22">
        <f>($I$9-$I$10)*O16</f>
        <v>133.90592141746981</v>
      </c>
      <c r="R16" s="5" t="s">
        <v>57</v>
      </c>
      <c r="S16" s="22">
        <f>($I$9-$I$10)*O16*($I$12^20)</f>
        <v>50.467733476662836</v>
      </c>
      <c r="T16" s="20"/>
    </row>
    <row r="17" spans="1:22" x14ac:dyDescent="0.3">
      <c r="H17" s="2" t="s">
        <v>25</v>
      </c>
      <c r="U17" s="11" t="s">
        <v>24</v>
      </c>
      <c r="V17" s="15">
        <f>SUM(V19:V49)</f>
        <v>2130.9724432621711</v>
      </c>
    </row>
    <row r="18" spans="1:22" ht="15.6" x14ac:dyDescent="0.35">
      <c r="A18" s="2" t="s">
        <v>17</v>
      </c>
      <c r="H18" s="4" t="s">
        <v>3</v>
      </c>
      <c r="I18" s="12" t="s">
        <v>26</v>
      </c>
      <c r="J18" s="12" t="s">
        <v>27</v>
      </c>
      <c r="K18" s="12" t="s">
        <v>28</v>
      </c>
      <c r="L18" s="12" t="s">
        <v>29</v>
      </c>
      <c r="M18" s="12" t="s">
        <v>30</v>
      </c>
      <c r="N18" s="12" t="s">
        <v>31</v>
      </c>
      <c r="O18" s="12" t="s">
        <v>32</v>
      </c>
      <c r="P18" s="12" t="s">
        <v>33</v>
      </c>
      <c r="Q18" s="12"/>
      <c r="R18" s="12" t="s">
        <v>44</v>
      </c>
      <c r="S18" s="12" t="s">
        <v>11</v>
      </c>
      <c r="T18" s="12" t="s">
        <v>34</v>
      </c>
      <c r="U18" s="12" t="s">
        <v>13</v>
      </c>
      <c r="V18" s="12" t="s">
        <v>12</v>
      </c>
    </row>
    <row r="19" spans="1:22" x14ac:dyDescent="0.3">
      <c r="A19" s="3" t="s">
        <v>18</v>
      </c>
      <c r="H19" s="4">
        <v>0</v>
      </c>
      <c r="I19" s="8"/>
      <c r="J19" s="8"/>
      <c r="K19" s="8"/>
      <c r="L19" s="8">
        <f>$L$7</f>
        <v>1</v>
      </c>
      <c r="M19" s="8"/>
      <c r="N19" s="8"/>
      <c r="O19" s="8"/>
      <c r="P19" s="8">
        <f t="shared" ref="P19:P49" si="6">+$I$8*$T19*L19</f>
        <v>0.18364551162724863</v>
      </c>
      <c r="Q19" s="8"/>
      <c r="R19" s="8">
        <f>+SUM(I19:L19)</f>
        <v>1</v>
      </c>
      <c r="S19" s="17">
        <f>SUM(M19:P19)</f>
        <v>0.18364551162724863</v>
      </c>
      <c r="T19" s="8">
        <v>0.61215170542416208</v>
      </c>
      <c r="U19" s="7">
        <f>($I$9-$I$10)*S19</f>
        <v>36.545456813822476</v>
      </c>
      <c r="V19" s="9">
        <f t="shared" ref="V19:V49" si="7">($I$12^H19)*U19</f>
        <v>36.545456813822476</v>
      </c>
    </row>
    <row r="20" spans="1:22" x14ac:dyDescent="0.3">
      <c r="A20" s="3" t="s">
        <v>19</v>
      </c>
      <c r="H20" s="4">
        <f>H19+1</f>
        <v>1</v>
      </c>
      <c r="I20" s="8"/>
      <c r="J20" s="8"/>
      <c r="K20" s="8"/>
      <c r="L20" s="8">
        <f>+L19+L$5*L19*(1-L19/L$6)-P19</f>
        <v>1.4163544883727515</v>
      </c>
      <c r="M20" s="8"/>
      <c r="N20" s="8"/>
      <c r="O20" s="8"/>
      <c r="P20" s="8">
        <f t="shared" si="6"/>
        <v>0.6725416131149542</v>
      </c>
      <c r="Q20" s="8"/>
      <c r="R20" s="8">
        <f t="shared" ref="R20:R49" si="8">+SUM(I20:L20)</f>
        <v>1.4163544883727515</v>
      </c>
      <c r="S20" s="17">
        <f t="shared" ref="S20:S49" si="9">SUM(M20:P20)</f>
        <v>0.6725416131149542</v>
      </c>
      <c r="T20" s="8">
        <v>1.582799641935301</v>
      </c>
      <c r="U20" s="7">
        <f t="shared" ref="U20:U49" si="10">($I$9-$I$10)*S20</f>
        <v>133.83578100987589</v>
      </c>
      <c r="V20" s="9">
        <f t="shared" si="7"/>
        <v>127.46264858083417</v>
      </c>
    </row>
    <row r="21" spans="1:22" x14ac:dyDescent="0.3">
      <c r="A21" s="3" t="s">
        <v>45</v>
      </c>
      <c r="H21" s="4">
        <f>H20+1</f>
        <v>2</v>
      </c>
      <c r="I21" s="8"/>
      <c r="J21" s="8"/>
      <c r="K21" s="8"/>
      <c r="L21" s="8">
        <f t="shared" ref="L21:L49" si="11">+L20+L$5*L20*(1-L20/L$6)-P20</f>
        <v>1.4167139037731822</v>
      </c>
      <c r="M21" s="8"/>
      <c r="N21" s="8"/>
      <c r="O21" s="8"/>
      <c r="P21" s="8">
        <f t="shared" si="6"/>
        <v>0.67311675533499848</v>
      </c>
      <c r="Q21" s="8"/>
      <c r="R21" s="8">
        <f t="shared" si="8"/>
        <v>1.4167139037731822</v>
      </c>
      <c r="S21" s="17">
        <f t="shared" si="9"/>
        <v>0.67311675533499848</v>
      </c>
      <c r="T21" s="8">
        <v>1.5837513218494899</v>
      </c>
      <c r="U21" s="7">
        <f t="shared" si="10"/>
        <v>133.9502343116647</v>
      </c>
      <c r="V21" s="9">
        <f t="shared" si="7"/>
        <v>121.49681116704281</v>
      </c>
    </row>
    <row r="22" spans="1:22" x14ac:dyDescent="0.3">
      <c r="H22" s="4">
        <f t="shared" ref="H22:H49" si="12">H21+1</f>
        <v>3</v>
      </c>
      <c r="I22" s="8"/>
      <c r="J22" s="8"/>
      <c r="K22" s="8"/>
      <c r="L22" s="8">
        <f t="shared" si="11"/>
        <v>1.4165161762907732</v>
      </c>
      <c r="M22" s="8"/>
      <c r="N22" s="8"/>
      <c r="O22" s="8"/>
      <c r="P22" s="8">
        <f t="shared" si="6"/>
        <v>0.67273218615397024</v>
      </c>
      <c r="Q22" s="8"/>
      <c r="R22" s="8">
        <f t="shared" si="8"/>
        <v>1.4165161762907732</v>
      </c>
      <c r="S22" s="17">
        <f t="shared" si="9"/>
        <v>0.67273218615397024</v>
      </c>
      <c r="T22" s="8">
        <v>1.5830674284180717</v>
      </c>
      <c r="U22" s="7">
        <f t="shared" si="10"/>
        <v>133.87370504464008</v>
      </c>
      <c r="V22" s="9">
        <f t="shared" si="7"/>
        <v>115.64513987227303</v>
      </c>
    </row>
    <row r="23" spans="1:22" x14ac:dyDescent="0.3">
      <c r="H23" s="4">
        <f t="shared" si="12"/>
        <v>4</v>
      </c>
      <c r="I23" s="8"/>
      <c r="J23" s="8"/>
      <c r="K23" s="8"/>
      <c r="L23" s="8">
        <f t="shared" si="11"/>
        <v>1.4166931254904691</v>
      </c>
      <c r="M23" s="8"/>
      <c r="N23" s="8"/>
      <c r="O23" s="8"/>
      <c r="P23" s="8">
        <f t="shared" si="6"/>
        <v>0.67307996033600725</v>
      </c>
      <c r="Q23" s="8"/>
      <c r="R23" s="8">
        <f t="shared" si="8"/>
        <v>1.4166931254904691</v>
      </c>
      <c r="S23" s="17">
        <f t="shared" si="9"/>
        <v>0.67307996033600725</v>
      </c>
      <c r="T23" s="8">
        <v>1.5836879754815927</v>
      </c>
      <c r="U23" s="7">
        <f t="shared" si="10"/>
        <v>133.94291210686544</v>
      </c>
      <c r="V23" s="9">
        <f t="shared" si="7"/>
        <v>110.1951652711497</v>
      </c>
    </row>
    <row r="24" spans="1:22" x14ac:dyDescent="0.3">
      <c r="H24" s="4">
        <f t="shared" si="12"/>
        <v>5</v>
      </c>
      <c r="I24" s="8"/>
      <c r="J24" s="8"/>
      <c r="K24" s="8"/>
      <c r="L24" s="8">
        <f t="shared" si="11"/>
        <v>1.4165311545522981</v>
      </c>
      <c r="M24" s="8"/>
      <c r="N24" s="8"/>
      <c r="O24" s="8"/>
      <c r="P24" s="8">
        <f t="shared" si="6"/>
        <v>0.67283795373867328</v>
      </c>
      <c r="Q24" s="8"/>
      <c r="R24" s="8">
        <f t="shared" si="8"/>
        <v>1.4165311545522981</v>
      </c>
      <c r="S24" s="17">
        <f t="shared" si="9"/>
        <v>0.67283795373867328</v>
      </c>
      <c r="T24" s="8">
        <v>1.5832995779311025</v>
      </c>
      <c r="U24" s="7">
        <f t="shared" si="10"/>
        <v>133.89475279399599</v>
      </c>
      <c r="V24" s="9">
        <f t="shared" si="7"/>
        <v>104.91004236692164</v>
      </c>
    </row>
    <row r="25" spans="1:22" x14ac:dyDescent="0.3">
      <c r="H25" s="4">
        <f t="shared" si="12"/>
        <v>6</v>
      </c>
      <c r="I25" s="8"/>
      <c r="J25" s="8"/>
      <c r="K25" s="8"/>
      <c r="L25" s="8">
        <f t="shared" si="11"/>
        <v>1.4166030863655132</v>
      </c>
      <c r="M25" s="8"/>
      <c r="N25" s="8"/>
      <c r="O25" s="8"/>
      <c r="P25" s="8">
        <f t="shared" si="6"/>
        <v>0.67295776920320172</v>
      </c>
      <c r="Q25" s="8"/>
      <c r="R25" s="8">
        <f t="shared" si="8"/>
        <v>1.4166030863655132</v>
      </c>
      <c r="S25" s="17">
        <f t="shared" si="9"/>
        <v>0.67295776920320172</v>
      </c>
      <c r="T25" s="8">
        <v>1.5835011130505767</v>
      </c>
      <c r="U25" s="7">
        <f t="shared" si="10"/>
        <v>133.91859607143715</v>
      </c>
      <c r="V25" s="9">
        <f t="shared" si="7"/>
        <v>99.932118284467776</v>
      </c>
    </row>
    <row r="26" spans="1:22" x14ac:dyDescent="0.3">
      <c r="H26" s="4">
        <f>H25+1</f>
        <v>7</v>
      </c>
      <c r="I26" s="8"/>
      <c r="J26" s="8"/>
      <c r="K26" s="8"/>
      <c r="L26" s="8">
        <f t="shared" si="11"/>
        <v>1.416558803601184</v>
      </c>
      <c r="M26" s="8"/>
      <c r="N26" s="8"/>
      <c r="O26" s="8"/>
      <c r="P26" s="8">
        <f t="shared" si="6"/>
        <v>0.672980034179255</v>
      </c>
      <c r="Q26" s="8"/>
      <c r="R26" s="8">
        <f t="shared" si="8"/>
        <v>1.416558803601184</v>
      </c>
      <c r="S26" s="17">
        <f t="shared" si="9"/>
        <v>0.672980034179255</v>
      </c>
      <c r="T26" s="8">
        <v>1.5836030067334097</v>
      </c>
      <c r="U26" s="7">
        <f t="shared" si="10"/>
        <v>133.92302680167174</v>
      </c>
      <c r="V26" s="9">
        <f t="shared" si="7"/>
        <v>95.176594822463969</v>
      </c>
    </row>
    <row r="27" spans="1:22" x14ac:dyDescent="0.3">
      <c r="H27" s="4">
        <f t="shared" si="12"/>
        <v>8</v>
      </c>
      <c r="I27" s="8"/>
      <c r="J27" s="8"/>
      <c r="K27" s="8"/>
      <c r="L27" s="8">
        <f t="shared" si="11"/>
        <v>1.4164900394449891</v>
      </c>
      <c r="M27" s="8"/>
      <c r="N27" s="8"/>
      <c r="O27" s="8"/>
      <c r="P27" s="8">
        <f t="shared" si="6"/>
        <v>0.67285813539575878</v>
      </c>
      <c r="Q27" s="8"/>
      <c r="R27" s="8">
        <f t="shared" si="8"/>
        <v>1.4164900394449891</v>
      </c>
      <c r="S27" s="17">
        <f t="shared" si="9"/>
        <v>0.67285813539575878</v>
      </c>
      <c r="T27" s="8">
        <v>1.5833930270332128</v>
      </c>
      <c r="U27" s="7">
        <f t="shared" si="10"/>
        <v>133.89876894375601</v>
      </c>
      <c r="V27" s="9">
        <f t="shared" si="7"/>
        <v>90.62795734831839</v>
      </c>
    </row>
    <row r="28" spans="1:22" x14ac:dyDescent="0.3">
      <c r="H28" s="4">
        <f t="shared" si="12"/>
        <v>9</v>
      </c>
      <c r="I28" s="8"/>
      <c r="J28" s="8"/>
      <c r="K28" s="8"/>
      <c r="L28" s="8">
        <f t="shared" si="11"/>
        <v>1.4165397299956606</v>
      </c>
      <c r="M28" s="8"/>
      <c r="N28" s="8"/>
      <c r="O28" s="8"/>
      <c r="P28" s="8">
        <f t="shared" si="6"/>
        <v>0.67277429970542779</v>
      </c>
      <c r="Q28" s="8"/>
      <c r="R28" s="8">
        <f t="shared" si="8"/>
        <v>1.4165397299956606</v>
      </c>
      <c r="S28" s="17">
        <f t="shared" si="9"/>
        <v>0.67277429970542779</v>
      </c>
      <c r="T28" s="8">
        <v>1.5831402053403492</v>
      </c>
      <c r="U28" s="7">
        <f t="shared" si="10"/>
        <v>133.88208564138014</v>
      </c>
      <c r="V28" s="9">
        <f t="shared" si="7"/>
        <v>86.301586126268361</v>
      </c>
    </row>
    <row r="29" spans="1:22" x14ac:dyDescent="0.3">
      <c r="H29" s="4">
        <f t="shared" si="12"/>
        <v>10</v>
      </c>
      <c r="I29" s="8"/>
      <c r="J29" s="8"/>
      <c r="K29" s="8"/>
      <c r="L29" s="8">
        <f t="shared" si="11"/>
        <v>1.4166757452894736</v>
      </c>
      <c r="M29" s="8"/>
      <c r="N29" s="8"/>
      <c r="O29" s="8"/>
      <c r="P29" s="8">
        <f t="shared" si="6"/>
        <v>0.6727954809483716</v>
      </c>
      <c r="Q29" s="8"/>
      <c r="R29" s="8">
        <f t="shared" si="8"/>
        <v>1.4166757452894736</v>
      </c>
      <c r="S29" s="17">
        <f t="shared" si="9"/>
        <v>0.6727954809483716</v>
      </c>
      <c r="T29" s="8">
        <v>1.5830380456630118</v>
      </c>
      <c r="U29" s="7">
        <f t="shared" si="10"/>
        <v>133.88630070872594</v>
      </c>
      <c r="V29" s="9">
        <f t="shared" si="7"/>
        <v>82.194574472630379</v>
      </c>
    </row>
    <row r="30" spans="1:22" x14ac:dyDescent="0.3">
      <c r="H30" s="4">
        <f t="shared" si="12"/>
        <v>11</v>
      </c>
      <c r="I30" s="8"/>
      <c r="J30" s="8"/>
      <c r="K30" s="8"/>
      <c r="L30" s="8">
        <f t="shared" si="11"/>
        <v>1.4167973849141826</v>
      </c>
      <c r="M30" s="8"/>
      <c r="N30" s="8"/>
      <c r="O30" s="8"/>
      <c r="P30" s="8">
        <f t="shared" si="6"/>
        <v>0.67288442666114123</v>
      </c>
      <c r="Q30" s="8"/>
      <c r="R30" s="8">
        <f t="shared" si="8"/>
        <v>1.4167973849141826</v>
      </c>
      <c r="S30" s="17">
        <f t="shared" si="9"/>
        <v>0.67288442666114123</v>
      </c>
      <c r="T30" s="8">
        <v>1.5831113981102733</v>
      </c>
      <c r="U30" s="7">
        <f t="shared" si="10"/>
        <v>133.9040009055671</v>
      </c>
      <c r="V30" s="9">
        <f t="shared" si="7"/>
        <v>78.290896055296628</v>
      </c>
    </row>
    <row r="31" spans="1:22" x14ac:dyDescent="0.3">
      <c r="H31" s="4">
        <f t="shared" si="12"/>
        <v>12</v>
      </c>
      <c r="I31" s="8"/>
      <c r="J31" s="8"/>
      <c r="K31" s="8"/>
      <c r="L31" s="8">
        <f t="shared" si="11"/>
        <v>1.4168361557059055</v>
      </c>
      <c r="M31" s="8"/>
      <c r="N31" s="8"/>
      <c r="O31" s="8"/>
      <c r="P31" s="8">
        <f t="shared" si="6"/>
        <v>0.67297883383665191</v>
      </c>
      <c r="Q31" s="8"/>
      <c r="R31" s="8">
        <f t="shared" si="8"/>
        <v>1.4168361557059055</v>
      </c>
      <c r="S31" s="17">
        <f t="shared" si="9"/>
        <v>0.67297883383665191</v>
      </c>
      <c r="T31" s="8">
        <v>1.583290185263414</v>
      </c>
      <c r="U31" s="7">
        <f t="shared" si="10"/>
        <v>133.92278793349374</v>
      </c>
      <c r="V31" s="9">
        <f t="shared" si="7"/>
        <v>74.573219468027446</v>
      </c>
    </row>
    <row r="32" spans="1:22" x14ac:dyDescent="0.3">
      <c r="H32" s="4">
        <f t="shared" si="12"/>
        <v>13</v>
      </c>
      <c r="I32" s="8"/>
      <c r="J32" s="8"/>
      <c r="K32" s="8"/>
      <c r="L32" s="8">
        <f t="shared" si="11"/>
        <v>1.4167824543699217</v>
      </c>
      <c r="M32" s="8"/>
      <c r="N32" s="8"/>
      <c r="O32" s="8"/>
      <c r="P32" s="8">
        <f t="shared" si="6"/>
        <v>0.67302588609200131</v>
      </c>
      <c r="Q32" s="8"/>
      <c r="R32" s="8">
        <f t="shared" si="8"/>
        <v>1.4167824543699217</v>
      </c>
      <c r="S32" s="17">
        <f t="shared" si="9"/>
        <v>0.67302588609200131</v>
      </c>
      <c r="T32" s="8">
        <v>1.5834609000041404</v>
      </c>
      <c r="U32" s="7">
        <f t="shared" si="10"/>
        <v>133.93215133230825</v>
      </c>
      <c r="V32" s="9">
        <f t="shared" si="7"/>
        <v>71.027079389379693</v>
      </c>
    </row>
    <row r="33" spans="8:22" x14ac:dyDescent="0.3">
      <c r="H33" s="4">
        <f t="shared" si="12"/>
        <v>14</v>
      </c>
      <c r="I33" s="8"/>
      <c r="J33" s="8"/>
      <c r="K33" s="8"/>
      <c r="L33" s="8">
        <f t="shared" si="11"/>
        <v>1.4166790203077124</v>
      </c>
      <c r="M33" s="8"/>
      <c r="N33" s="8"/>
      <c r="O33" s="8"/>
      <c r="P33" s="8">
        <f t="shared" si="6"/>
        <v>0.67300062277342076</v>
      </c>
      <c r="Q33" s="8"/>
      <c r="R33" s="8">
        <f t="shared" si="8"/>
        <v>1.4166790203077124</v>
      </c>
      <c r="S33" s="17">
        <f t="shared" si="9"/>
        <v>0.67300062277342076</v>
      </c>
      <c r="T33" s="8">
        <v>1.5835170685011402</v>
      </c>
      <c r="U33" s="7">
        <f t="shared" si="10"/>
        <v>133.92712393191073</v>
      </c>
      <c r="V33" s="9">
        <f t="shared" si="7"/>
        <v>67.642298334867277</v>
      </c>
    </row>
    <row r="34" spans="8:22" x14ac:dyDescent="0.3">
      <c r="H34" s="4">
        <f t="shared" si="12"/>
        <v>15</v>
      </c>
      <c r="I34" s="8"/>
      <c r="J34" s="8"/>
      <c r="K34" s="8"/>
      <c r="L34" s="8">
        <f t="shared" si="11"/>
        <v>1.4165956818372267</v>
      </c>
      <c r="M34" s="8"/>
      <c r="N34" s="8"/>
      <c r="O34" s="8"/>
      <c r="P34" s="8">
        <f t="shared" si="6"/>
        <v>0.67292364498360602</v>
      </c>
      <c r="Q34" s="8"/>
      <c r="R34" s="8">
        <f t="shared" si="8"/>
        <v>1.4165956818372267</v>
      </c>
      <c r="S34" s="17">
        <f t="shared" si="9"/>
        <v>0.67292364498360602</v>
      </c>
      <c r="T34" s="8">
        <v>1.5834290936867053</v>
      </c>
      <c r="U34" s="7">
        <f t="shared" si="10"/>
        <v>133.9118053517376</v>
      </c>
      <c r="V34" s="9">
        <f t="shared" si="7"/>
        <v>64.413868010415655</v>
      </c>
    </row>
    <row r="35" spans="8:22" x14ac:dyDescent="0.3">
      <c r="H35" s="4">
        <f t="shared" si="12"/>
        <v>16</v>
      </c>
      <c r="I35" s="8"/>
      <c r="J35" s="8"/>
      <c r="K35" s="8"/>
      <c r="L35" s="8">
        <f t="shared" si="11"/>
        <v>1.4165851527671616</v>
      </c>
      <c r="M35" s="8"/>
      <c r="N35" s="8"/>
      <c r="O35" s="8"/>
      <c r="P35" s="8">
        <f t="shared" si="6"/>
        <v>0.67285712255784336</v>
      </c>
      <c r="Q35" s="8"/>
      <c r="R35" s="8">
        <f t="shared" si="8"/>
        <v>1.4165851527671616</v>
      </c>
      <c r="S35" s="17">
        <f t="shared" si="9"/>
        <v>0.67285712255784336</v>
      </c>
      <c r="T35" s="8">
        <v>1.5832843304983168</v>
      </c>
      <c r="U35" s="7">
        <f t="shared" si="10"/>
        <v>133.89856738901082</v>
      </c>
      <c r="V35" s="9">
        <f t="shared" si="7"/>
        <v>61.340476499047789</v>
      </c>
    </row>
    <row r="36" spans="8:22" x14ac:dyDescent="0.3">
      <c r="H36" s="4">
        <f t="shared" si="12"/>
        <v>17</v>
      </c>
      <c r="I36" s="8"/>
      <c r="J36" s="8"/>
      <c r="K36" s="8"/>
      <c r="L36" s="8">
        <f t="shared" si="11"/>
        <v>1.416640619187655</v>
      </c>
      <c r="M36" s="8"/>
      <c r="N36" s="8"/>
      <c r="O36" s="8"/>
      <c r="P36" s="8">
        <f t="shared" si="6"/>
        <v>0.67285705842539334</v>
      </c>
      <c r="Q36" s="8"/>
      <c r="R36" s="8">
        <f t="shared" si="8"/>
        <v>1.416640619187655</v>
      </c>
      <c r="S36" s="17">
        <f t="shared" si="9"/>
        <v>0.67285705842539334</v>
      </c>
      <c r="T36" s="8">
        <v>1.583222188492732</v>
      </c>
      <c r="U36" s="7">
        <f t="shared" si="10"/>
        <v>133.89855462665327</v>
      </c>
      <c r="V36" s="9">
        <f t="shared" si="7"/>
        <v>58.419495859490233</v>
      </c>
    </row>
    <row r="37" spans="8:22" x14ac:dyDescent="0.3">
      <c r="H37" s="4">
        <f t="shared" si="12"/>
        <v>18</v>
      </c>
      <c r="I37" s="8"/>
      <c r="J37" s="8"/>
      <c r="K37" s="8"/>
      <c r="L37" s="8">
        <f t="shared" si="11"/>
        <v>1.4166989248514361</v>
      </c>
      <c r="M37" s="8"/>
      <c r="N37" s="8"/>
      <c r="O37" s="8"/>
      <c r="P37" s="8">
        <f t="shared" si="6"/>
        <v>0.67291152504163843</v>
      </c>
      <c r="Q37" s="8"/>
      <c r="R37" s="8">
        <f t="shared" si="8"/>
        <v>1.4166989248514361</v>
      </c>
      <c r="S37" s="17">
        <f t="shared" si="9"/>
        <v>0.67291152504163843</v>
      </c>
      <c r="T37" s="8">
        <v>1.5832851832231611</v>
      </c>
      <c r="U37" s="7">
        <f t="shared" si="10"/>
        <v>133.90939348328604</v>
      </c>
      <c r="V37" s="9">
        <f t="shared" si="7"/>
        <v>55.642118873082481</v>
      </c>
    </row>
    <row r="38" spans="8:22" x14ac:dyDescent="0.3">
      <c r="H38" s="4">
        <f t="shared" si="12"/>
        <v>19</v>
      </c>
      <c r="I38" s="8"/>
      <c r="J38" s="8"/>
      <c r="K38" s="8"/>
      <c r="L38" s="8">
        <f t="shared" si="11"/>
        <v>1.4167056790735255</v>
      </c>
      <c r="M38" s="8"/>
      <c r="N38" s="8"/>
      <c r="O38" s="8"/>
      <c r="P38" s="8">
        <f t="shared" si="6"/>
        <v>0.67294194230399729</v>
      </c>
      <c r="Q38" s="8"/>
      <c r="R38" s="8">
        <f t="shared" si="8"/>
        <v>1.4167056790735255</v>
      </c>
      <c r="S38" s="17">
        <f t="shared" si="9"/>
        <v>0.67294194230399729</v>
      </c>
      <c r="T38" s="8">
        <v>1.5833492028823684</v>
      </c>
      <c r="U38" s="7">
        <f t="shared" si="10"/>
        <v>133.91544651849546</v>
      </c>
      <c r="V38" s="9">
        <f t="shared" si="7"/>
        <v>52.994889556415835</v>
      </c>
    </row>
    <row r="39" spans="8:22" x14ac:dyDescent="0.3">
      <c r="H39" s="4">
        <f t="shared" si="12"/>
        <v>20</v>
      </c>
      <c r="I39" s="8"/>
      <c r="J39" s="8"/>
      <c r="K39" s="8"/>
      <c r="L39" s="8">
        <f t="shared" si="11"/>
        <v>1.4166823535999478</v>
      </c>
      <c r="M39" s="8"/>
      <c r="N39" s="8"/>
      <c r="O39" s="8"/>
      <c r="P39" s="8">
        <f t="shared" si="6"/>
        <v>0.67289407747472274</v>
      </c>
      <c r="Q39" s="8"/>
      <c r="R39" s="8">
        <f t="shared" si="8"/>
        <v>1.4166823535999478</v>
      </c>
      <c r="S39" s="17">
        <f t="shared" si="9"/>
        <v>0.67289407747472274</v>
      </c>
      <c r="T39" s="8">
        <v>1.5832626506213008</v>
      </c>
      <c r="U39" s="7">
        <f t="shared" si="10"/>
        <v>133.90592141746981</v>
      </c>
      <c r="V39" s="9">
        <f t="shared" si="7"/>
        <v>50.467733476662836</v>
      </c>
    </row>
    <row r="40" spans="8:22" x14ac:dyDescent="0.3">
      <c r="H40" s="4">
        <f t="shared" si="12"/>
        <v>21</v>
      </c>
      <c r="I40" s="8"/>
      <c r="J40" s="8"/>
      <c r="K40" s="8"/>
      <c r="L40" s="8">
        <f t="shared" si="11"/>
        <v>1.4167057270647316</v>
      </c>
      <c r="M40" s="8"/>
      <c r="N40" s="8"/>
      <c r="O40" s="8"/>
      <c r="P40" s="8">
        <f t="shared" si="6"/>
        <v>0.67282397817583284</v>
      </c>
      <c r="Q40" s="8"/>
      <c r="R40" s="8">
        <f t="shared" si="8"/>
        <v>1.4167057270647316</v>
      </c>
      <c r="S40" s="17">
        <f t="shared" si="9"/>
        <v>0.67282397817583284</v>
      </c>
      <c r="T40" s="8">
        <v>1.5830715942443339</v>
      </c>
      <c r="U40" s="7">
        <f t="shared" si="10"/>
        <v>133.89197165699073</v>
      </c>
      <c r="V40" s="9">
        <f t="shared" si="7"/>
        <v>48.059500912999681</v>
      </c>
    </row>
    <row r="41" spans="8:22" x14ac:dyDescent="0.3">
      <c r="H41" s="4">
        <f t="shared" si="12"/>
        <v>22</v>
      </c>
      <c r="I41" s="8"/>
      <c r="J41" s="8"/>
      <c r="K41" s="8"/>
      <c r="L41" s="8">
        <f t="shared" si="11"/>
        <v>1.4168003681177543</v>
      </c>
      <c r="M41" s="8"/>
      <c r="N41" s="8"/>
      <c r="O41" s="8"/>
      <c r="P41" s="8">
        <f t="shared" si="6"/>
        <v>0.67288637106247973</v>
      </c>
      <c r="Q41" s="8"/>
      <c r="R41" s="8">
        <f t="shared" si="8"/>
        <v>1.4168003681177543</v>
      </c>
      <c r="S41" s="17">
        <f t="shared" si="9"/>
        <v>0.67288637106247973</v>
      </c>
      <c r="T41" s="8">
        <v>1.5831126393537522</v>
      </c>
      <c r="U41" s="7">
        <f t="shared" si="10"/>
        <v>133.90438784143348</v>
      </c>
      <c r="V41" s="9">
        <f t="shared" si="7"/>
        <v>45.775197721527029</v>
      </c>
    </row>
    <row r="42" spans="8:22" x14ac:dyDescent="0.3">
      <c r="H42" s="4">
        <f t="shared" si="12"/>
        <v>23</v>
      </c>
      <c r="I42" s="8"/>
      <c r="J42" s="8"/>
      <c r="K42" s="8"/>
      <c r="L42" s="8">
        <f t="shared" si="11"/>
        <v>1.4168373434316723</v>
      </c>
      <c r="M42" s="8"/>
      <c r="N42" s="8"/>
      <c r="O42" s="8"/>
      <c r="P42" s="8">
        <f t="shared" si="6"/>
        <v>0.67319216991151265</v>
      </c>
      <c r="Q42" s="8"/>
      <c r="R42" s="8">
        <f t="shared" si="8"/>
        <v>1.4168373434316723</v>
      </c>
      <c r="S42" s="17">
        <f t="shared" si="9"/>
        <v>0.67319216991151265</v>
      </c>
      <c r="T42" s="8">
        <v>1.5837907647676699</v>
      </c>
      <c r="U42" s="7">
        <f t="shared" si="10"/>
        <v>133.96524181239101</v>
      </c>
      <c r="V42" s="9">
        <f t="shared" si="7"/>
        <v>43.615238708241868</v>
      </c>
    </row>
    <row r="43" spans="8:22" x14ac:dyDescent="0.3">
      <c r="H43" s="4">
        <f t="shared" si="12"/>
        <v>24</v>
      </c>
      <c r="I43" s="8"/>
      <c r="J43" s="8"/>
      <c r="K43" s="8"/>
      <c r="L43" s="8">
        <f t="shared" si="11"/>
        <v>1.4165703652859092</v>
      </c>
      <c r="M43" s="8"/>
      <c r="N43" s="8"/>
      <c r="O43" s="8"/>
      <c r="P43" s="8">
        <f t="shared" si="6"/>
        <v>0.67334934278029923</v>
      </c>
      <c r="Q43" s="8"/>
      <c r="R43" s="8">
        <f t="shared" si="8"/>
        <v>1.4165703652859092</v>
      </c>
      <c r="S43" s="17">
        <f t="shared" si="9"/>
        <v>0.67334934278029923</v>
      </c>
      <c r="T43" s="8">
        <v>1.5844591022590346</v>
      </c>
      <c r="U43" s="7">
        <f t="shared" si="10"/>
        <v>133.99651921327956</v>
      </c>
      <c r="V43" s="9">
        <f t="shared" si="7"/>
        <v>41.548020697610553</v>
      </c>
    </row>
    <row r="44" spans="8:22" x14ac:dyDescent="0.3">
      <c r="H44" s="4">
        <f t="shared" si="12"/>
        <v>25</v>
      </c>
      <c r="I44" s="8"/>
      <c r="J44" s="8"/>
      <c r="K44" s="8"/>
      <c r="L44" s="8">
        <f t="shared" si="11"/>
        <v>1.4161328713210519</v>
      </c>
      <c r="M44" s="8"/>
      <c r="N44" s="8"/>
      <c r="O44" s="8"/>
      <c r="P44" s="8">
        <f t="shared" si="6"/>
        <v>0.67242426404076017</v>
      </c>
      <c r="Q44" s="8"/>
      <c r="R44" s="8">
        <f t="shared" si="8"/>
        <v>1.4161328713210519</v>
      </c>
      <c r="S44" s="17">
        <f t="shared" si="9"/>
        <v>0.67242426404076017</v>
      </c>
      <c r="T44" s="8">
        <v>1.5827711218780467</v>
      </c>
      <c r="U44" s="7">
        <f t="shared" si="10"/>
        <v>133.81242854411127</v>
      </c>
      <c r="V44" s="9">
        <f t="shared" si="7"/>
        <v>39.515181036684773</v>
      </c>
    </row>
    <row r="45" spans="8:22" x14ac:dyDescent="0.3">
      <c r="H45" s="4">
        <f t="shared" si="12"/>
        <v>26</v>
      </c>
      <c r="I45" s="8"/>
      <c r="J45" s="8"/>
      <c r="K45" s="8"/>
      <c r="L45" s="8">
        <f t="shared" si="11"/>
        <v>1.4165984986984363</v>
      </c>
      <c r="M45" s="8"/>
      <c r="N45" s="8"/>
      <c r="O45" s="8"/>
      <c r="P45" s="8">
        <f t="shared" si="6"/>
        <v>0.67248887114321421</v>
      </c>
      <c r="Q45" s="8"/>
      <c r="R45" s="8">
        <f t="shared" si="8"/>
        <v>1.4165984986984363</v>
      </c>
      <c r="S45" s="17">
        <f t="shared" si="9"/>
        <v>0.67248887114321421</v>
      </c>
      <c r="T45" s="8">
        <v>1.5824028985891054</v>
      </c>
      <c r="U45" s="7">
        <f t="shared" si="10"/>
        <v>133.82528535749964</v>
      </c>
      <c r="V45" s="9">
        <f t="shared" si="7"/>
        <v>37.637121608870054</v>
      </c>
    </row>
    <row r="46" spans="8:22" x14ac:dyDescent="0.3">
      <c r="H46" s="4">
        <f t="shared" si="12"/>
        <v>27</v>
      </c>
      <c r="I46" s="8"/>
      <c r="J46" s="8"/>
      <c r="K46" s="8"/>
      <c r="L46" s="8">
        <f t="shared" si="11"/>
        <v>1.4170228844294159</v>
      </c>
      <c r="M46" s="8"/>
      <c r="N46" s="8"/>
      <c r="O46" s="8"/>
      <c r="P46" s="8">
        <f t="shared" si="6"/>
        <v>0.67330188195706364</v>
      </c>
      <c r="Q46" s="8"/>
      <c r="R46" s="8">
        <f t="shared" si="8"/>
        <v>1.4170228844294159</v>
      </c>
      <c r="S46" s="17">
        <f t="shared" si="9"/>
        <v>0.67330188195706364</v>
      </c>
      <c r="T46" s="8">
        <v>1.5838414687475286</v>
      </c>
      <c r="U46" s="7">
        <f t="shared" si="10"/>
        <v>133.98707450945565</v>
      </c>
      <c r="V46" s="9">
        <f t="shared" si="7"/>
        <v>35.888212675117273</v>
      </c>
    </row>
    <row r="47" spans="8:22" x14ac:dyDescent="0.3">
      <c r="H47" s="4">
        <f t="shared" si="12"/>
        <v>28</v>
      </c>
      <c r="I47" s="8"/>
      <c r="J47" s="8"/>
      <c r="K47" s="8"/>
      <c r="L47" s="8">
        <f t="shared" si="11"/>
        <v>1.4166554419598278</v>
      </c>
      <c r="M47" s="8"/>
      <c r="N47" s="8"/>
      <c r="O47" s="8"/>
      <c r="P47" s="8">
        <f t="shared" si="6"/>
        <v>0.67767898363376089</v>
      </c>
      <c r="Q47" s="8"/>
      <c r="R47" s="8">
        <f t="shared" si="8"/>
        <v>1.4166554419598278</v>
      </c>
      <c r="S47" s="17">
        <f t="shared" si="9"/>
        <v>0.67767898363376089</v>
      </c>
      <c r="T47" s="8">
        <v>1.59455141916571</v>
      </c>
      <c r="U47" s="7">
        <f t="shared" si="10"/>
        <v>134.85811774311841</v>
      </c>
      <c r="V47" s="9">
        <f t="shared" si="7"/>
        <v>34.401447753362262</v>
      </c>
    </row>
    <row r="48" spans="8:22" x14ac:dyDescent="0.3">
      <c r="H48" s="4">
        <f t="shared" si="12"/>
        <v>29</v>
      </c>
      <c r="I48" s="8"/>
      <c r="J48" s="8"/>
      <c r="K48" s="8"/>
      <c r="L48" s="8">
        <f t="shared" si="11"/>
        <v>1.4118925637195936</v>
      </c>
      <c r="M48" s="8"/>
      <c r="N48" s="8"/>
      <c r="O48" s="8"/>
      <c r="P48" s="8">
        <f t="shared" si="6"/>
        <v>1.4118925684762831</v>
      </c>
      <c r="Q48" s="8"/>
      <c r="R48" s="8">
        <f t="shared" si="8"/>
        <v>1.4118925637195936</v>
      </c>
      <c r="S48" s="17">
        <f t="shared" si="9"/>
        <v>1.4118925684762831</v>
      </c>
      <c r="T48" s="8">
        <v>3.3333333445633886</v>
      </c>
      <c r="U48" s="7">
        <f t="shared" si="10"/>
        <v>280.96662112678035</v>
      </c>
      <c r="V48" s="9">
        <f t="shared" si="7"/>
        <v>68.259806951460078</v>
      </c>
    </row>
    <row r="49" spans="8:22" x14ac:dyDescent="0.3">
      <c r="H49" s="4">
        <f t="shared" si="12"/>
        <v>30</v>
      </c>
      <c r="I49" s="8"/>
      <c r="J49" s="8"/>
      <c r="K49" s="8"/>
      <c r="L49" s="8">
        <f t="shared" si="11"/>
        <v>0.67267111914493882</v>
      </c>
      <c r="M49" s="8"/>
      <c r="N49" s="8"/>
      <c r="O49" s="8"/>
      <c r="P49" s="8">
        <f t="shared" si="6"/>
        <v>0.67267111932528745</v>
      </c>
      <c r="Q49" s="8"/>
      <c r="R49" s="8">
        <f t="shared" si="8"/>
        <v>0.67267111914493882</v>
      </c>
      <c r="S49" s="17">
        <f t="shared" si="9"/>
        <v>0.67267111932528745</v>
      </c>
      <c r="T49" s="8">
        <v>3.3333333342270275</v>
      </c>
      <c r="U49" s="7">
        <f t="shared" si="10"/>
        <v>133.86155274573221</v>
      </c>
      <c r="V49" s="9">
        <f t="shared" si="7"/>
        <v>30.972544547419066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QB ALL</vt:lpstr>
      <vt:lpstr>QB 1+4</vt:lpstr>
      <vt:lpstr>Q 2+3</vt:lpstr>
      <vt:lpstr>QB 1</vt:lpstr>
      <vt:lpstr>QB 2</vt:lpstr>
      <vt:lpstr>QB 3</vt:lpstr>
      <vt:lpstr>QB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Akiorah Akiorah</cp:lastModifiedBy>
  <dcterms:created xsi:type="dcterms:W3CDTF">2020-10-26T04:03:58Z</dcterms:created>
  <dcterms:modified xsi:type="dcterms:W3CDTF">2020-11-12T12:04:27Z</dcterms:modified>
</cp:coreProperties>
</file>