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UCSB\shinyapp\quotabasket_model\Winter 2021\meeting 3 Chris\"/>
    </mc:Choice>
  </mc:AlternateContent>
  <xr:revisionPtr revIDLastSave="0" documentId="13_ncr:1_{0DA8EB2E-39E3-4F62-93C7-C85A2BA4B69B}" xr6:coauthVersionLast="46" xr6:coauthVersionMax="46" xr10:uidLastSave="{00000000-0000-0000-0000-000000000000}"/>
  <bookViews>
    <workbookView xWindow="-108" yWindow="-108" windowWidth="23256" windowHeight="12576" xr2:uid="{253902A2-8F8F-4052-926A-DD9EEFA30F08}"/>
  </bookViews>
  <sheets>
    <sheet name="Comparison" sheetId="2" r:id="rId1"/>
    <sheet name="2i2j1k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4" l="1"/>
  <c r="P17" i="4"/>
  <c r="R17" i="4"/>
  <c r="Q17" i="4"/>
  <c r="M18" i="4"/>
  <c r="N18" i="4" s="1"/>
  <c r="M20" i="4"/>
  <c r="L21" i="4"/>
  <c r="K20" i="4"/>
  <c r="M10" i="4"/>
  <c r="K11" i="4"/>
  <c r="M17" i="4"/>
  <c r="N17" i="4"/>
  <c r="L18" i="4"/>
  <c r="K17" i="4"/>
  <c r="J11" i="4"/>
  <c r="J10" i="4"/>
  <c r="M21" i="4"/>
  <c r="N21" i="4" s="1"/>
  <c r="C11" i="4"/>
  <c r="B11" i="4"/>
  <c r="C10" i="4"/>
  <c r="K10" i="4" s="1"/>
  <c r="B10" i="4"/>
  <c r="K3" i="4"/>
  <c r="O4" i="2"/>
  <c r="O35" i="2"/>
  <c r="O27" i="2"/>
  <c r="O26" i="2"/>
  <c r="O18" i="2"/>
  <c r="O17" i="2"/>
  <c r="O8" i="2"/>
  <c r="D31" i="2"/>
  <c r="D22" i="2"/>
  <c r="D13" i="2"/>
  <c r="D4" i="2"/>
  <c r="O9" i="2"/>
  <c r="D36" i="2"/>
  <c r="D27" i="2"/>
  <c r="D18" i="2"/>
  <c r="D9" i="2"/>
  <c r="O7" i="2"/>
  <c r="O25" i="2"/>
  <c r="O16" i="2"/>
  <c r="D34" i="2"/>
  <c r="D16" i="2"/>
  <c r="D25" i="2"/>
  <c r="D35" i="2"/>
  <c r="D33" i="2"/>
  <c r="D32" i="2"/>
  <c r="D7" i="2"/>
  <c r="O14" i="2"/>
  <c r="O5" i="2"/>
  <c r="O24" i="2"/>
  <c r="O15" i="2"/>
  <c r="O6" i="2"/>
  <c r="D26" i="2"/>
  <c r="D24" i="2"/>
  <c r="D23" i="2"/>
  <c r="D17" i="2"/>
  <c r="D15" i="2"/>
  <c r="D14" i="2"/>
  <c r="D8" i="2"/>
  <c r="D6" i="2"/>
  <c r="D5" i="2"/>
  <c r="L20" i="1"/>
  <c r="L18" i="1"/>
  <c r="L17" i="1"/>
  <c r="AU4" i="1"/>
  <c r="AQ4" i="1" s="1"/>
  <c r="AE4" i="1"/>
  <c r="AF4" i="1"/>
  <c r="AD4" i="1"/>
  <c r="AE11" i="1"/>
  <c r="M10" i="1"/>
  <c r="N10" i="1"/>
  <c r="K12" i="1"/>
  <c r="K13" i="1"/>
  <c r="L13" i="1"/>
  <c r="N14" i="1"/>
  <c r="J11" i="1"/>
  <c r="U10" i="1"/>
  <c r="V10" i="1"/>
  <c r="V12" i="1"/>
  <c r="W12" i="1"/>
  <c r="X12" i="1"/>
  <c r="V13" i="1"/>
  <c r="W13" i="1"/>
  <c r="X13" i="1"/>
  <c r="V14" i="1"/>
  <c r="W14" i="1"/>
  <c r="X14" i="1"/>
  <c r="U12" i="1"/>
  <c r="U13" i="1"/>
  <c r="U14" i="1"/>
  <c r="C10" i="1"/>
  <c r="D10" i="1"/>
  <c r="E10" i="1"/>
  <c r="F10" i="1"/>
  <c r="C11" i="1"/>
  <c r="K11" i="1" s="1"/>
  <c r="D11" i="1"/>
  <c r="L11" i="1" s="1"/>
  <c r="E11" i="1"/>
  <c r="M11" i="1" s="1"/>
  <c r="F11" i="1"/>
  <c r="N11" i="1" s="1"/>
  <c r="C12" i="1"/>
  <c r="D12" i="1"/>
  <c r="L12" i="1" s="1"/>
  <c r="E12" i="1"/>
  <c r="M12" i="1" s="1"/>
  <c r="F12" i="1"/>
  <c r="N12" i="1" s="1"/>
  <c r="C13" i="1"/>
  <c r="D13" i="1"/>
  <c r="E13" i="1"/>
  <c r="M13" i="1" s="1"/>
  <c r="F13" i="1"/>
  <c r="N13" i="1" s="1"/>
  <c r="C14" i="1"/>
  <c r="K14" i="1" s="1"/>
  <c r="D14" i="1"/>
  <c r="L14" i="1" s="1"/>
  <c r="E14" i="1"/>
  <c r="M14" i="1" s="1"/>
  <c r="F14" i="1"/>
  <c r="B11" i="1"/>
  <c r="B12" i="1"/>
  <c r="J12" i="1" s="1"/>
  <c r="B13" i="1"/>
  <c r="J13" i="1" s="1"/>
  <c r="B14" i="1"/>
  <c r="J14" i="1" s="1"/>
  <c r="B10" i="1"/>
  <c r="L4" i="1"/>
  <c r="L6" i="1"/>
  <c r="L3" i="1"/>
  <c r="Q18" i="4" l="1"/>
  <c r="R18" i="4" s="1"/>
  <c r="N20" i="4"/>
  <c r="N22" i="4" s="1"/>
  <c r="N19" i="4"/>
  <c r="AD11" i="1"/>
  <c r="AF11" i="1"/>
  <c r="AA11" i="1"/>
  <c r="AA4" i="1" s="1"/>
  <c r="Y11" i="1"/>
  <c r="AO4" i="1" s="1"/>
  <c r="Z11" i="1"/>
  <c r="Z4" i="1" s="1"/>
  <c r="L10" i="1"/>
  <c r="S11" i="1" s="1"/>
  <c r="AK4" i="1" s="1"/>
  <c r="K10" i="1"/>
  <c r="R11" i="1" s="1"/>
  <c r="AJ4" i="1" s="1"/>
  <c r="J10" i="1"/>
  <c r="Q11" i="1" s="1"/>
  <c r="AI4" i="1" s="1"/>
  <c r="Y4" i="1" l="1"/>
  <c r="AR4" i="1" s="1"/>
  <c r="BA4" i="1" s="1"/>
  <c r="AS4" i="1"/>
  <c r="AP4" i="1"/>
  <c r="AT4" i="1"/>
  <c r="AN4" i="1" l="1"/>
  <c r="AV4" i="1" s="1"/>
  <c r="AX4" i="1"/>
  <c r="AW4" i="1"/>
  <c r="AZ4" i="1"/>
  <c r="BB4" i="1" s="1"/>
  <c r="AY4" i="1" l="1"/>
  <c r="BC4" i="1" s="1"/>
  <c r="BE4" i="1" s="1"/>
  <c r="S4" i="1" s="1"/>
  <c r="W11" i="1" s="1"/>
  <c r="BD4" i="1"/>
  <c r="R4" i="1" l="1"/>
  <c r="V11" i="1" s="1"/>
  <c r="Q4" i="1"/>
  <c r="U11" i="1" s="1"/>
</calcChain>
</file>

<file path=xl/sharedStrings.xml><?xml version="1.0" encoding="utf-8"?>
<sst xmlns="http://schemas.openxmlformats.org/spreadsheetml/2006/main" count="213" uniqueCount="78">
  <si>
    <t>Costs</t>
  </si>
  <si>
    <t>Price</t>
  </si>
  <si>
    <t>X</t>
  </si>
  <si>
    <t>Matrix Q</t>
  </si>
  <si>
    <t>Q.X</t>
  </si>
  <si>
    <t>Tech</t>
  </si>
  <si>
    <t>Species</t>
  </si>
  <si>
    <t>Constrain</t>
  </si>
  <si>
    <t>QB</t>
  </si>
  <si>
    <t>QB 1</t>
  </si>
  <si>
    <t>QB 2</t>
  </si>
  <si>
    <t>QB 3</t>
  </si>
  <si>
    <t>1;2</t>
  </si>
  <si>
    <t>3;4</t>
  </si>
  <si>
    <t>Analytical</t>
  </si>
  <si>
    <t>meq=0</t>
  </si>
  <si>
    <t>meq=1</t>
  </si>
  <si>
    <t>E</t>
  </si>
  <si>
    <t>Profit meq =0</t>
  </si>
  <si>
    <t>Profit meq =1</t>
  </si>
  <si>
    <t>E1</t>
  </si>
  <si>
    <t>E2</t>
  </si>
  <si>
    <t>E3</t>
  </si>
  <si>
    <t>E4</t>
  </si>
  <si>
    <t>E5</t>
  </si>
  <si>
    <t>4.5;4.5</t>
  </si>
  <si>
    <t>Cost 1</t>
  </si>
  <si>
    <t>Cost 2</t>
  </si>
  <si>
    <t>Cost 3</t>
  </si>
  <si>
    <t>Cost 4</t>
  </si>
  <si>
    <t>Revenue 1</t>
  </si>
  <si>
    <t>Revenue 2</t>
  </si>
  <si>
    <t>Revenue 3</t>
  </si>
  <si>
    <t>Revenue 4</t>
  </si>
  <si>
    <t>p.QX</t>
  </si>
  <si>
    <t>lambda1_E1</t>
  </si>
  <si>
    <t>lambda1_E2</t>
  </si>
  <si>
    <t>lambda1_E3</t>
  </si>
  <si>
    <t>lambda1_E4</t>
  </si>
  <si>
    <t>lambda1_E5</t>
  </si>
  <si>
    <t>lambda2_E1</t>
  </si>
  <si>
    <t>lambda2_E2</t>
  </si>
  <si>
    <t>lambda2_E3</t>
  </si>
  <si>
    <t>lambda2_E4</t>
  </si>
  <si>
    <t>lambda2_E5</t>
  </si>
  <si>
    <t>indp_E1</t>
  </si>
  <si>
    <t>indp_E2</t>
  </si>
  <si>
    <t>indp_E3</t>
  </si>
  <si>
    <t>indp_E4</t>
  </si>
  <si>
    <t>indp_E5</t>
  </si>
  <si>
    <t>Q</t>
  </si>
  <si>
    <t>L1</t>
  </si>
  <si>
    <t>L2</t>
  </si>
  <si>
    <t>Q1</t>
  </si>
  <si>
    <t>Q2</t>
  </si>
  <si>
    <t>valuel1down</t>
  </si>
  <si>
    <t>valuel2down</t>
  </si>
  <si>
    <t>valuel1up</t>
  </si>
  <si>
    <t>valuel2up</t>
  </si>
  <si>
    <t>valuel1up1</t>
  </si>
  <si>
    <t>valuel2up2</t>
  </si>
  <si>
    <t>value1</t>
  </si>
  <si>
    <t>value2</t>
  </si>
  <si>
    <t>profit</t>
  </si>
  <si>
    <t>revenue</t>
  </si>
  <si>
    <t>cost</t>
  </si>
  <si>
    <t>meq=2</t>
  </si>
  <si>
    <t>meq=3</t>
  </si>
  <si>
    <t>mxs</t>
  </si>
  <si>
    <t>3x4</t>
  </si>
  <si>
    <t>Cost</t>
  </si>
  <si>
    <t>Profit</t>
  </si>
  <si>
    <t>meq0</t>
  </si>
  <si>
    <t>meq1</t>
  </si>
  <si>
    <t>Effort</t>
  </si>
  <si>
    <t>Harvest 1</t>
  </si>
  <si>
    <t>Harvest 2</t>
  </si>
  <si>
    <t>With QB of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</si>
</sst>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2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64" fontId="0" fillId="2" borderId="0" xfId="0" applyNumberForma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182880</xdr:colOff>
      <xdr:row>9</xdr:row>
      <xdr:rowOff>22860</xdr:rowOff>
    </xdr:from>
    <xdr:to>
      <xdr:col>43</xdr:col>
      <xdr:colOff>76200</xdr:colOff>
      <xdr:row>13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A50D4-A2B3-4AE6-B849-8920F67EA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9680" y="1668780"/>
          <a:ext cx="172212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9</xdr:row>
      <xdr:rowOff>53340</xdr:rowOff>
    </xdr:from>
    <xdr:to>
      <xdr:col>47</xdr:col>
      <xdr:colOff>769620</xdr:colOff>
      <xdr:row>14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399B64-5CB9-4CF9-90F7-DBB2D1120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0" y="1699260"/>
          <a:ext cx="198882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B9D-909B-4887-8D29-9204372C0D5C}">
  <dimension ref="A2:Q36"/>
  <sheetViews>
    <sheetView tabSelected="1" workbookViewId="0">
      <selection activeCell="P3" sqref="P3"/>
    </sheetView>
  </sheetViews>
  <sheetFormatPr defaultRowHeight="14.4" x14ac:dyDescent="0.3"/>
  <cols>
    <col min="1" max="7" width="8.88671875" style="1"/>
    <col min="8" max="10" width="9" style="1" bestFit="1" customWidth="1"/>
    <col min="11" max="12" width="8.88671875" style="1"/>
    <col min="13" max="15" width="12.109375" style="1" customWidth="1"/>
    <col min="16" max="16" width="10.44140625" style="1" bestFit="1" customWidth="1"/>
    <col min="17" max="16384" width="8.88671875" style="1"/>
  </cols>
  <sheetData>
    <row r="2" spans="1:15" x14ac:dyDescent="0.3">
      <c r="H2" s="24" t="s">
        <v>15</v>
      </c>
      <c r="I2" s="24"/>
      <c r="J2" s="24"/>
      <c r="K2" s="24"/>
      <c r="L2" s="24"/>
      <c r="M2" s="24"/>
      <c r="N2" s="24"/>
      <c r="O2" s="24"/>
    </row>
    <row r="3" spans="1:15" x14ac:dyDescent="0.3">
      <c r="A3" s="18" t="s">
        <v>5</v>
      </c>
      <c r="B3" s="18" t="s">
        <v>6</v>
      </c>
      <c r="C3" s="18" t="s">
        <v>7</v>
      </c>
      <c r="D3" s="18" t="s">
        <v>17</v>
      </c>
      <c r="E3" s="4" t="s">
        <v>9</v>
      </c>
      <c r="F3" s="4" t="s">
        <v>10</v>
      </c>
      <c r="G3" s="4" t="s">
        <v>11</v>
      </c>
      <c r="H3" s="18" t="s">
        <v>20</v>
      </c>
      <c r="I3" s="18" t="s">
        <v>21</v>
      </c>
      <c r="J3" s="18" t="s">
        <v>22</v>
      </c>
      <c r="K3" s="18" t="s">
        <v>23</v>
      </c>
      <c r="L3" s="18" t="s">
        <v>24</v>
      </c>
      <c r="M3" s="5" t="s">
        <v>64</v>
      </c>
      <c r="N3" s="5" t="s">
        <v>65</v>
      </c>
      <c r="O3" s="5" t="s">
        <v>63</v>
      </c>
    </row>
    <row r="4" spans="1:15" x14ac:dyDescent="0.3">
      <c r="A4" s="17">
        <v>2</v>
      </c>
      <c r="B4" s="17">
        <v>2</v>
      </c>
      <c r="C4" s="17">
        <v>2</v>
      </c>
      <c r="D4" s="17">
        <f>+A4</f>
        <v>2</v>
      </c>
      <c r="E4" s="4"/>
      <c r="F4" s="4"/>
      <c r="G4" s="4"/>
      <c r="H4" s="19">
        <v>4.5</v>
      </c>
      <c r="I4" s="19">
        <v>4.5</v>
      </c>
      <c r="J4" s="18"/>
      <c r="K4" s="18"/>
      <c r="L4" s="18"/>
      <c r="M4" s="20">
        <v>81</v>
      </c>
      <c r="N4" s="20">
        <v>81</v>
      </c>
      <c r="O4" s="20">
        <f t="shared" ref="O4:O9" si="0">+M4-N4</f>
        <v>0</v>
      </c>
    </row>
    <row r="5" spans="1:15" x14ac:dyDescent="0.3">
      <c r="A5" s="17">
        <v>2</v>
      </c>
      <c r="B5" s="17">
        <v>2</v>
      </c>
      <c r="C5" s="17">
        <v>1</v>
      </c>
      <c r="D5" s="17">
        <f>+A5</f>
        <v>2</v>
      </c>
      <c r="E5" s="2">
        <v>1</v>
      </c>
      <c r="F5" s="2">
        <v>2</v>
      </c>
      <c r="G5" s="2"/>
      <c r="H5" s="19">
        <v>4.5</v>
      </c>
      <c r="I5" s="19">
        <v>4.5</v>
      </c>
      <c r="J5" s="19"/>
      <c r="K5" s="19"/>
      <c r="L5" s="19"/>
      <c r="M5" s="20">
        <v>81</v>
      </c>
      <c r="N5" s="20">
        <v>81</v>
      </c>
      <c r="O5" s="20">
        <f t="shared" si="0"/>
        <v>0</v>
      </c>
    </row>
    <row r="6" spans="1:15" x14ac:dyDescent="0.3">
      <c r="A6" s="17">
        <v>3</v>
      </c>
      <c r="B6" s="17">
        <v>3</v>
      </c>
      <c r="C6" s="17">
        <v>2</v>
      </c>
      <c r="D6" s="17">
        <f t="shared" ref="D6" si="1">+A6</f>
        <v>3</v>
      </c>
      <c r="E6" s="2" t="s">
        <v>12</v>
      </c>
      <c r="F6" s="2">
        <v>3</v>
      </c>
      <c r="G6" s="2"/>
      <c r="H6" s="19">
        <v>6.5</v>
      </c>
      <c r="I6" s="19">
        <v>6.5</v>
      </c>
      <c r="J6" s="19">
        <v>6.5</v>
      </c>
      <c r="K6" s="19"/>
      <c r="L6" s="19"/>
      <c r="M6" s="20">
        <v>253</v>
      </c>
      <c r="N6" s="20">
        <v>253</v>
      </c>
      <c r="O6" s="20">
        <f t="shared" si="0"/>
        <v>0</v>
      </c>
    </row>
    <row r="7" spans="1:15" x14ac:dyDescent="0.3">
      <c r="A7" s="17">
        <v>5</v>
      </c>
      <c r="B7" s="22">
        <v>4</v>
      </c>
      <c r="C7" s="17">
        <v>2</v>
      </c>
      <c r="D7" s="17">
        <f>+A7</f>
        <v>5</v>
      </c>
      <c r="E7" s="2" t="s">
        <v>12</v>
      </c>
      <c r="F7" s="2" t="s">
        <v>13</v>
      </c>
      <c r="G7" s="2"/>
      <c r="H7" s="19">
        <v>8.5</v>
      </c>
      <c r="I7" s="19">
        <v>8.5</v>
      </c>
      <c r="J7" s="19">
        <v>8.5</v>
      </c>
      <c r="K7" s="19">
        <v>8.5</v>
      </c>
      <c r="L7" s="19">
        <v>8</v>
      </c>
      <c r="M7" s="20">
        <v>706</v>
      </c>
      <c r="N7" s="20">
        <v>706</v>
      </c>
      <c r="O7" s="20">
        <f t="shared" si="0"/>
        <v>0</v>
      </c>
    </row>
    <row r="8" spans="1:15" x14ac:dyDescent="0.3">
      <c r="A8" s="17">
        <v>4</v>
      </c>
      <c r="B8" s="17">
        <v>4</v>
      </c>
      <c r="C8" s="17">
        <v>2</v>
      </c>
      <c r="D8" s="17">
        <f t="shared" ref="D8:D9" si="2">+A8</f>
        <v>4</v>
      </c>
      <c r="E8" s="2" t="s">
        <v>12</v>
      </c>
      <c r="F8" s="2" t="s">
        <v>13</v>
      </c>
      <c r="G8" s="2"/>
      <c r="H8" s="19">
        <v>19.5</v>
      </c>
      <c r="I8" s="19">
        <v>15</v>
      </c>
      <c r="J8" s="19">
        <v>5.33</v>
      </c>
      <c r="K8" s="19">
        <v>3.8</v>
      </c>
      <c r="L8" s="19"/>
      <c r="M8" s="20">
        <v>1382</v>
      </c>
      <c r="N8" s="20">
        <v>1382</v>
      </c>
      <c r="O8" s="20">
        <f t="shared" si="0"/>
        <v>0</v>
      </c>
    </row>
    <row r="9" spans="1:15" x14ac:dyDescent="0.3">
      <c r="A9" s="17">
        <v>4</v>
      </c>
      <c r="B9" s="17">
        <v>5</v>
      </c>
      <c r="C9" s="17">
        <v>3</v>
      </c>
      <c r="D9" s="17">
        <f t="shared" si="2"/>
        <v>4</v>
      </c>
      <c r="E9" s="2" t="s">
        <v>12</v>
      </c>
      <c r="F9" s="2" t="s">
        <v>13</v>
      </c>
      <c r="G9" s="2">
        <v>5</v>
      </c>
      <c r="H9" s="19">
        <v>10.5</v>
      </c>
      <c r="I9" s="19">
        <v>10.5</v>
      </c>
      <c r="J9" s="19">
        <v>10.5</v>
      </c>
      <c r="K9" s="19">
        <v>11</v>
      </c>
      <c r="L9" s="19"/>
      <c r="M9" s="20">
        <v>903</v>
      </c>
      <c r="N9" s="20">
        <v>903</v>
      </c>
      <c r="O9" s="20">
        <f t="shared" si="0"/>
        <v>0</v>
      </c>
    </row>
    <row r="11" spans="1:15" x14ac:dyDescent="0.3">
      <c r="H11" s="24" t="s">
        <v>16</v>
      </c>
      <c r="I11" s="24"/>
      <c r="J11" s="24"/>
      <c r="K11" s="24"/>
      <c r="L11" s="24"/>
      <c r="M11" s="24"/>
      <c r="N11" s="24"/>
      <c r="O11" s="24"/>
    </row>
    <row r="12" spans="1:15" x14ac:dyDescent="0.3">
      <c r="A12" s="18" t="s">
        <v>5</v>
      </c>
      <c r="B12" s="18" t="s">
        <v>6</v>
      </c>
      <c r="C12" s="18" t="s">
        <v>7</v>
      </c>
      <c r="D12" s="18" t="s">
        <v>17</v>
      </c>
      <c r="E12" s="4" t="s">
        <v>9</v>
      </c>
      <c r="F12" s="4" t="s">
        <v>10</v>
      </c>
      <c r="G12" s="4" t="s">
        <v>11</v>
      </c>
      <c r="H12" s="18" t="s">
        <v>20</v>
      </c>
      <c r="I12" s="18" t="s">
        <v>21</v>
      </c>
      <c r="J12" s="18" t="s">
        <v>22</v>
      </c>
      <c r="K12" s="18" t="s">
        <v>23</v>
      </c>
      <c r="L12" s="18" t="s">
        <v>24</v>
      </c>
      <c r="M12" s="5" t="s">
        <v>64</v>
      </c>
      <c r="N12" s="5" t="s">
        <v>65</v>
      </c>
      <c r="O12" s="5" t="s">
        <v>63</v>
      </c>
    </row>
    <row r="13" spans="1:15" x14ac:dyDescent="0.3">
      <c r="A13" s="17">
        <v>2</v>
      </c>
      <c r="B13" s="17">
        <v>2</v>
      </c>
      <c r="C13" s="17">
        <v>2</v>
      </c>
      <c r="D13" s="17">
        <f>+A13</f>
        <v>2</v>
      </c>
      <c r="E13" s="4"/>
      <c r="F13" s="4"/>
      <c r="G13" s="4"/>
      <c r="H13" s="18"/>
      <c r="I13" s="18"/>
      <c r="J13" s="18"/>
      <c r="K13" s="18"/>
      <c r="L13" s="18"/>
      <c r="M13" s="5"/>
      <c r="N13" s="5"/>
      <c r="O13" s="5"/>
    </row>
    <row r="14" spans="1:15" x14ac:dyDescent="0.3">
      <c r="A14" s="17">
        <v>2</v>
      </c>
      <c r="B14" s="17">
        <v>2</v>
      </c>
      <c r="C14" s="17">
        <v>1</v>
      </c>
      <c r="D14" s="17">
        <f>+A14</f>
        <v>2</v>
      </c>
      <c r="E14" s="2">
        <v>1</v>
      </c>
      <c r="F14" s="2">
        <v>2</v>
      </c>
      <c r="G14" s="2"/>
      <c r="H14" s="19">
        <v>111</v>
      </c>
      <c r="I14" s="19">
        <v>111</v>
      </c>
      <c r="J14" s="19"/>
      <c r="K14" s="19"/>
      <c r="L14" s="19"/>
      <c r="M14" s="20">
        <v>20000</v>
      </c>
      <c r="N14" s="20">
        <v>4938272</v>
      </c>
      <c r="O14" s="20">
        <f>+M14-N14</f>
        <v>-4918272</v>
      </c>
    </row>
    <row r="15" spans="1:15" x14ac:dyDescent="0.3">
      <c r="A15" s="17">
        <v>3</v>
      </c>
      <c r="B15" s="17">
        <v>3</v>
      </c>
      <c r="C15" s="17">
        <v>2</v>
      </c>
      <c r="D15" s="17">
        <f t="shared" ref="D15" si="3">+A15</f>
        <v>3</v>
      </c>
      <c r="E15" s="2" t="s">
        <v>12</v>
      </c>
      <c r="F15" s="2">
        <v>3</v>
      </c>
      <c r="G15" s="2"/>
      <c r="H15" s="19">
        <v>875.30280000000005</v>
      </c>
      <c r="I15" s="19">
        <v>717.33860000000004</v>
      </c>
      <c r="J15" s="19">
        <v>559.37450000000001</v>
      </c>
      <c r="K15" s="19"/>
      <c r="L15" s="19"/>
      <c r="M15" s="20">
        <v>27976</v>
      </c>
      <c r="N15" s="20">
        <v>3187259</v>
      </c>
      <c r="O15" s="20">
        <f>+M15-N15</f>
        <v>-3159283</v>
      </c>
    </row>
    <row r="16" spans="1:15" x14ac:dyDescent="0.3">
      <c r="A16" s="17">
        <v>5</v>
      </c>
      <c r="B16" s="17">
        <v>4</v>
      </c>
      <c r="C16" s="17">
        <v>3</v>
      </c>
      <c r="D16" s="17">
        <f>+A16</f>
        <v>5</v>
      </c>
      <c r="E16" s="2" t="s">
        <v>12</v>
      </c>
      <c r="F16" s="2" t="s">
        <v>13</v>
      </c>
      <c r="G16" s="2">
        <v>5</v>
      </c>
      <c r="H16" s="19">
        <v>508</v>
      </c>
      <c r="I16" s="19">
        <v>508</v>
      </c>
      <c r="J16" s="19">
        <v>452</v>
      </c>
      <c r="K16" s="19">
        <v>452</v>
      </c>
      <c r="L16" s="19">
        <v>452</v>
      </c>
      <c r="M16" s="20">
        <v>39889</v>
      </c>
      <c r="N16" s="20">
        <v>2259889</v>
      </c>
      <c r="O16" s="20">
        <f>+M16-N16</f>
        <v>-2220000</v>
      </c>
    </row>
    <row r="17" spans="1:16" x14ac:dyDescent="0.3">
      <c r="A17" s="17">
        <v>4</v>
      </c>
      <c r="B17" s="17">
        <v>4</v>
      </c>
      <c r="C17" s="17">
        <v>2</v>
      </c>
      <c r="D17" s="17">
        <f t="shared" ref="D17:D18" si="4">+A17</f>
        <v>4</v>
      </c>
      <c r="E17" s="2" t="s">
        <v>12</v>
      </c>
      <c r="F17" s="2" t="s">
        <v>13</v>
      </c>
      <c r="G17" s="2"/>
      <c r="H17" s="19">
        <v>1522.26</v>
      </c>
      <c r="I17" s="19">
        <v>2739.71</v>
      </c>
      <c r="J17" s="19">
        <v>-1976.7660000000001</v>
      </c>
      <c r="K17" s="19">
        <v>-1277</v>
      </c>
      <c r="L17" s="19"/>
      <c r="M17" s="20">
        <v>80000</v>
      </c>
      <c r="N17" s="20">
        <v>4183334</v>
      </c>
      <c r="O17" s="20">
        <f>+M17-N17</f>
        <v>-4103334</v>
      </c>
    </row>
    <row r="18" spans="1:16" x14ac:dyDescent="0.3">
      <c r="A18" s="17">
        <v>4</v>
      </c>
      <c r="B18" s="17">
        <v>5</v>
      </c>
      <c r="C18" s="17">
        <v>3</v>
      </c>
      <c r="D18" s="17">
        <f t="shared" si="4"/>
        <v>4</v>
      </c>
      <c r="E18" s="2" t="s">
        <v>12</v>
      </c>
      <c r="F18" s="2" t="s">
        <v>13</v>
      </c>
      <c r="G18" s="2">
        <v>5</v>
      </c>
      <c r="H18" s="19">
        <v>619.9</v>
      </c>
      <c r="I18" s="19">
        <v>619.9</v>
      </c>
      <c r="J18" s="19">
        <v>552</v>
      </c>
      <c r="K18" s="19">
        <v>552</v>
      </c>
      <c r="L18" s="19"/>
      <c r="M18" s="20">
        <v>50000</v>
      </c>
      <c r="N18" s="20">
        <v>2768166</v>
      </c>
      <c r="O18" s="20">
        <f>+M18-N18</f>
        <v>-2718166</v>
      </c>
    </row>
    <row r="20" spans="1:16" x14ac:dyDescent="0.3">
      <c r="H20" s="24" t="s">
        <v>66</v>
      </c>
      <c r="I20" s="24"/>
      <c r="J20" s="24"/>
      <c r="K20" s="24"/>
      <c r="L20" s="24"/>
      <c r="M20" s="24"/>
      <c r="N20" s="24"/>
      <c r="O20" s="24"/>
    </row>
    <row r="21" spans="1:16" x14ac:dyDescent="0.3">
      <c r="A21" s="18" t="s">
        <v>5</v>
      </c>
      <c r="B21" s="18" t="s">
        <v>6</v>
      </c>
      <c r="C21" s="18" t="s">
        <v>7</v>
      </c>
      <c r="D21" s="18" t="s">
        <v>17</v>
      </c>
      <c r="E21" s="4" t="s">
        <v>9</v>
      </c>
      <c r="F21" s="4" t="s">
        <v>10</v>
      </c>
      <c r="G21" s="4" t="s">
        <v>11</v>
      </c>
      <c r="H21" s="18" t="s">
        <v>20</v>
      </c>
      <c r="I21" s="18" t="s">
        <v>21</v>
      </c>
      <c r="J21" s="18" t="s">
        <v>22</v>
      </c>
      <c r="K21" s="18" t="s">
        <v>23</v>
      </c>
      <c r="L21" s="18" t="s">
        <v>24</v>
      </c>
      <c r="M21" s="5" t="s">
        <v>64</v>
      </c>
      <c r="N21" s="5" t="s">
        <v>65</v>
      </c>
      <c r="O21" s="5" t="s">
        <v>63</v>
      </c>
    </row>
    <row r="22" spans="1:16" x14ac:dyDescent="0.3">
      <c r="A22" s="17">
        <v>2</v>
      </c>
      <c r="B22" s="17">
        <v>2</v>
      </c>
      <c r="C22" s="17">
        <v>2</v>
      </c>
      <c r="D22" s="17">
        <f>+A22</f>
        <v>2</v>
      </c>
      <c r="E22" s="4"/>
      <c r="F22" s="4"/>
      <c r="G22" s="4"/>
      <c r="H22" s="18"/>
      <c r="I22" s="18"/>
      <c r="J22" s="18"/>
      <c r="K22" s="18"/>
      <c r="L22" s="18"/>
      <c r="M22" s="5"/>
      <c r="N22" s="5"/>
      <c r="O22" s="5"/>
    </row>
    <row r="23" spans="1:16" x14ac:dyDescent="0.3">
      <c r="A23" s="17">
        <v>2</v>
      </c>
      <c r="B23" s="17">
        <v>2</v>
      </c>
      <c r="C23" s="17">
        <v>1</v>
      </c>
      <c r="D23" s="17">
        <f>+A23</f>
        <v>2</v>
      </c>
      <c r="E23" s="2">
        <v>1</v>
      </c>
      <c r="F23" s="2">
        <v>2</v>
      </c>
      <c r="G23" s="2"/>
      <c r="H23" s="19"/>
      <c r="I23" s="19"/>
      <c r="J23" s="19"/>
      <c r="K23" s="19"/>
      <c r="L23" s="19"/>
      <c r="M23" s="20"/>
      <c r="N23" s="20"/>
      <c r="O23" s="20"/>
    </row>
    <row r="24" spans="1:16" x14ac:dyDescent="0.3">
      <c r="A24" s="17">
        <v>3</v>
      </c>
      <c r="B24" s="17">
        <v>3</v>
      </c>
      <c r="C24" s="17">
        <v>2</v>
      </c>
      <c r="D24" s="17">
        <f t="shared" ref="D24" si="5">+A24</f>
        <v>3</v>
      </c>
      <c r="E24" s="2" t="s">
        <v>12</v>
      </c>
      <c r="F24" s="2">
        <v>3</v>
      </c>
      <c r="G24" s="2"/>
      <c r="H24" s="19">
        <v>-1737.7274</v>
      </c>
      <c r="I24" s="19">
        <v>406.9787</v>
      </c>
      <c r="J24" s="19">
        <v>5064.5989</v>
      </c>
      <c r="K24" s="19"/>
      <c r="L24" s="19"/>
      <c r="M24" s="20">
        <v>48540</v>
      </c>
      <c r="N24" s="20">
        <v>57670980</v>
      </c>
      <c r="O24" s="20">
        <f>+M24-N24</f>
        <v>-57622440</v>
      </c>
    </row>
    <row r="25" spans="1:16" x14ac:dyDescent="0.3">
      <c r="A25" s="17">
        <v>5</v>
      </c>
      <c r="B25" s="17">
        <v>4</v>
      </c>
      <c r="C25" s="17">
        <v>3</v>
      </c>
      <c r="D25" s="17">
        <f>+A25</f>
        <v>5</v>
      </c>
      <c r="E25" s="2" t="s">
        <v>12</v>
      </c>
      <c r="F25" s="2" t="s">
        <v>13</v>
      </c>
      <c r="G25" s="2">
        <v>5</v>
      </c>
      <c r="H25" s="19">
        <v>481.5</v>
      </c>
      <c r="I25" s="19">
        <v>481.5</v>
      </c>
      <c r="J25" s="19">
        <v>481.5</v>
      </c>
      <c r="K25" s="19">
        <v>481.5</v>
      </c>
      <c r="L25" s="19">
        <v>453.3</v>
      </c>
      <c r="M25" s="20">
        <v>40000</v>
      </c>
      <c r="N25" s="20">
        <v>2266289</v>
      </c>
      <c r="O25" s="20">
        <f>+M25-N25</f>
        <v>-2226289</v>
      </c>
    </row>
    <row r="26" spans="1:16" x14ac:dyDescent="0.3">
      <c r="A26" s="17">
        <v>4</v>
      </c>
      <c r="B26" s="17">
        <v>4</v>
      </c>
      <c r="C26" s="17">
        <v>2</v>
      </c>
      <c r="D26" s="17">
        <f t="shared" ref="D26:D27" si="6">+A26</f>
        <v>4</v>
      </c>
      <c r="E26" s="2" t="s">
        <v>12</v>
      </c>
      <c r="F26" s="2" t="s">
        <v>13</v>
      </c>
      <c r="G26" s="2"/>
      <c r="H26" s="19">
        <v>1522.26</v>
      </c>
      <c r="I26" s="19">
        <v>2739.71</v>
      </c>
      <c r="J26" s="19">
        <v>-1976.7660000000001</v>
      </c>
      <c r="K26" s="19">
        <v>-1277</v>
      </c>
      <c r="L26" s="19"/>
      <c r="M26" s="20">
        <v>80000</v>
      </c>
      <c r="N26" s="20">
        <v>4183334</v>
      </c>
      <c r="O26" s="20">
        <f>+M26-N26</f>
        <v>-4103334</v>
      </c>
    </row>
    <row r="27" spans="1:16" x14ac:dyDescent="0.3">
      <c r="A27" s="17">
        <v>4</v>
      </c>
      <c r="B27" s="17">
        <v>5</v>
      </c>
      <c r="C27" s="17">
        <v>3</v>
      </c>
      <c r="D27" s="17">
        <f t="shared" si="6"/>
        <v>4</v>
      </c>
      <c r="E27" s="2" t="s">
        <v>12</v>
      </c>
      <c r="F27" s="2" t="s">
        <v>13</v>
      </c>
      <c r="G27" s="2">
        <v>5</v>
      </c>
      <c r="H27" s="19">
        <v>588.23</v>
      </c>
      <c r="I27" s="19">
        <v>588.23</v>
      </c>
      <c r="J27" s="19">
        <v>587.98</v>
      </c>
      <c r="K27" s="19">
        <v>588.48</v>
      </c>
      <c r="L27" s="19"/>
      <c r="M27" s="20">
        <v>50000</v>
      </c>
      <c r="N27" s="20">
        <v>2768166</v>
      </c>
      <c r="O27" s="20">
        <f>+M27-N27</f>
        <v>-2718166</v>
      </c>
      <c r="P27" s="23"/>
    </row>
    <row r="29" spans="1:16" x14ac:dyDescent="0.3">
      <c r="H29" s="24" t="s">
        <v>67</v>
      </c>
      <c r="I29" s="24"/>
      <c r="J29" s="24"/>
      <c r="K29" s="24"/>
      <c r="L29" s="24"/>
      <c r="M29" s="24"/>
      <c r="N29" s="24"/>
      <c r="O29" s="24"/>
    </row>
    <row r="30" spans="1:16" x14ac:dyDescent="0.3">
      <c r="A30" s="18" t="s">
        <v>5</v>
      </c>
      <c r="B30" s="18" t="s">
        <v>6</v>
      </c>
      <c r="C30" s="18" t="s">
        <v>7</v>
      </c>
      <c r="D30" s="18" t="s">
        <v>17</v>
      </c>
      <c r="E30" s="4" t="s">
        <v>9</v>
      </c>
      <c r="F30" s="4" t="s">
        <v>10</v>
      </c>
      <c r="G30" s="4" t="s">
        <v>11</v>
      </c>
      <c r="H30" s="18" t="s">
        <v>20</v>
      </c>
      <c r="I30" s="18" t="s">
        <v>21</v>
      </c>
      <c r="J30" s="18" t="s">
        <v>22</v>
      </c>
      <c r="K30" s="18" t="s">
        <v>23</v>
      </c>
      <c r="L30" s="18" t="s">
        <v>24</v>
      </c>
      <c r="M30" s="5" t="s">
        <v>64</v>
      </c>
      <c r="N30" s="5" t="s">
        <v>65</v>
      </c>
      <c r="O30" s="5" t="s">
        <v>63</v>
      </c>
    </row>
    <row r="31" spans="1:16" x14ac:dyDescent="0.3">
      <c r="A31" s="17">
        <v>2</v>
      </c>
      <c r="B31" s="17">
        <v>2</v>
      </c>
      <c r="C31" s="17">
        <v>2</v>
      </c>
      <c r="D31" s="17">
        <f>+A31</f>
        <v>2</v>
      </c>
      <c r="E31" s="4"/>
      <c r="F31" s="4"/>
      <c r="G31" s="4"/>
      <c r="H31" s="18"/>
      <c r="I31" s="18"/>
      <c r="J31" s="18"/>
      <c r="K31" s="18"/>
      <c r="L31" s="18"/>
      <c r="M31" s="5"/>
      <c r="N31" s="5"/>
      <c r="O31" s="5"/>
    </row>
    <row r="32" spans="1:16" x14ac:dyDescent="0.3">
      <c r="A32" s="17">
        <v>2</v>
      </c>
      <c r="B32" s="17">
        <v>2</v>
      </c>
      <c r="C32" s="17">
        <v>1</v>
      </c>
      <c r="D32" s="17">
        <f>+A32</f>
        <v>2</v>
      </c>
      <c r="E32" s="2">
        <v>1</v>
      </c>
      <c r="F32" s="2">
        <v>2</v>
      </c>
      <c r="G32" s="2"/>
      <c r="H32" s="19"/>
      <c r="I32" s="19"/>
      <c r="J32" s="19"/>
      <c r="K32" s="19"/>
      <c r="L32" s="19"/>
      <c r="M32" s="20"/>
      <c r="N32" s="20"/>
      <c r="O32" s="20"/>
    </row>
    <row r="33" spans="1:17" x14ac:dyDescent="0.3">
      <c r="A33" s="17">
        <v>3</v>
      </c>
      <c r="B33" s="17">
        <v>3</v>
      </c>
      <c r="C33" s="17">
        <v>2</v>
      </c>
      <c r="D33" s="17">
        <f t="shared" ref="D33" si="7">+A33</f>
        <v>3</v>
      </c>
      <c r="E33" s="2" t="s">
        <v>12</v>
      </c>
      <c r="F33" s="2">
        <v>3</v>
      </c>
      <c r="G33" s="2"/>
      <c r="H33" s="19"/>
      <c r="I33" s="19"/>
      <c r="J33" s="19"/>
      <c r="K33" s="19"/>
      <c r="L33" s="19"/>
      <c r="M33" s="20"/>
      <c r="N33" s="20"/>
      <c r="O33" s="20"/>
    </row>
    <row r="34" spans="1:17" x14ac:dyDescent="0.3">
      <c r="A34" s="17">
        <v>5</v>
      </c>
      <c r="B34" s="17">
        <v>4</v>
      </c>
      <c r="C34" s="17">
        <v>3</v>
      </c>
      <c r="D34" s="17">
        <f>+A34</f>
        <v>5</v>
      </c>
      <c r="E34" s="2" t="s">
        <v>12</v>
      </c>
      <c r="F34" s="2" t="s">
        <v>13</v>
      </c>
      <c r="G34" s="2">
        <v>5</v>
      </c>
      <c r="H34" s="19"/>
      <c r="I34" s="19"/>
      <c r="J34" s="19"/>
      <c r="K34" s="19"/>
      <c r="L34" s="19"/>
      <c r="M34" s="20"/>
      <c r="N34" s="20"/>
      <c r="O34" s="20"/>
      <c r="P34" s="1" t="s">
        <v>68</v>
      </c>
      <c r="Q34" s="1" t="s">
        <v>69</v>
      </c>
    </row>
    <row r="35" spans="1:17" x14ac:dyDescent="0.3">
      <c r="A35" s="17">
        <v>4</v>
      </c>
      <c r="B35" s="17">
        <v>4</v>
      </c>
      <c r="C35" s="17">
        <v>2</v>
      </c>
      <c r="D35" s="17">
        <f t="shared" ref="D35:D36" si="8">+A35</f>
        <v>4</v>
      </c>
      <c r="E35" s="2" t="s">
        <v>12</v>
      </c>
      <c r="F35" s="2" t="s">
        <v>13</v>
      </c>
      <c r="G35" s="2"/>
      <c r="H35" s="19">
        <v>588.23</v>
      </c>
      <c r="I35" s="19">
        <v>588.23</v>
      </c>
      <c r="J35" s="19">
        <v>-9411.76</v>
      </c>
      <c r="K35" s="19">
        <v>10588.23</v>
      </c>
      <c r="L35" s="19"/>
      <c r="M35" s="20">
        <v>60000</v>
      </c>
      <c r="N35" s="20">
        <v>402768166</v>
      </c>
      <c r="O35" s="21">
        <f>+M35-N35</f>
        <v>-402708166</v>
      </c>
    </row>
    <row r="36" spans="1:17" x14ac:dyDescent="0.3">
      <c r="A36" s="17">
        <v>4</v>
      </c>
      <c r="B36" s="17">
        <v>5</v>
      </c>
      <c r="C36" s="17">
        <v>3</v>
      </c>
      <c r="D36" s="17">
        <f t="shared" si="8"/>
        <v>4</v>
      </c>
      <c r="E36" s="2" t="s">
        <v>12</v>
      </c>
      <c r="F36" s="2" t="s">
        <v>13</v>
      </c>
      <c r="G36" s="2">
        <v>5</v>
      </c>
      <c r="H36" s="19"/>
      <c r="I36" s="19"/>
      <c r="J36" s="19"/>
      <c r="K36" s="19"/>
      <c r="L36" s="19"/>
      <c r="M36" s="20"/>
      <c r="N36" s="20"/>
      <c r="O36" s="21"/>
    </row>
  </sheetData>
  <mergeCells count="4">
    <mergeCell ref="H2:O2"/>
    <mergeCell ref="H11:O11"/>
    <mergeCell ref="H20:O20"/>
    <mergeCell ref="H29:O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071-4955-47B3-B022-59D891BF4CFA}">
  <dimension ref="A2:R34"/>
  <sheetViews>
    <sheetView workbookViewId="0">
      <selection activeCell="Q22" sqref="Q22"/>
    </sheetView>
  </sheetViews>
  <sheetFormatPr defaultRowHeight="14.4" x14ac:dyDescent="0.3"/>
  <cols>
    <col min="1" max="1" width="8.88671875" style="1"/>
    <col min="2" max="6" width="7.44140625" style="1" customWidth="1"/>
    <col min="7" max="16384" width="8.88671875" style="1"/>
  </cols>
  <sheetData>
    <row r="2" spans="1:17" x14ac:dyDescent="0.3">
      <c r="A2" s="1" t="s">
        <v>3</v>
      </c>
      <c r="H2" s="2" t="s">
        <v>5</v>
      </c>
      <c r="I2" s="2" t="s">
        <v>6</v>
      </c>
      <c r="J2" s="2" t="s">
        <v>7</v>
      </c>
      <c r="K2" s="2" t="s">
        <v>17</v>
      </c>
      <c r="L2" s="2" t="s">
        <v>9</v>
      </c>
    </row>
    <row r="3" spans="1:17" x14ac:dyDescent="0.3">
      <c r="B3" s="1">
        <v>0.05</v>
      </c>
      <c r="C3" s="1">
        <v>0.04</v>
      </c>
      <c r="H3" s="2">
        <v>2</v>
      </c>
      <c r="I3" s="2">
        <v>2</v>
      </c>
      <c r="J3" s="2">
        <v>1</v>
      </c>
      <c r="K3" s="2">
        <f>+H3</f>
        <v>2</v>
      </c>
      <c r="L3" s="2" t="s">
        <v>12</v>
      </c>
    </row>
    <row r="4" spans="1:17" x14ac:dyDescent="0.3">
      <c r="B4" s="1">
        <v>0.04</v>
      </c>
      <c r="C4" s="1">
        <v>0.05</v>
      </c>
    </row>
    <row r="10" spans="1:17" x14ac:dyDescent="0.3">
      <c r="A10" s="1" t="s">
        <v>4</v>
      </c>
      <c r="B10" s="1">
        <f>+B3*$B16</f>
        <v>2.5000000000000001E-2</v>
      </c>
      <c r="C10" s="1">
        <f t="shared" ref="C10:F10" si="0">+C3*$B16</f>
        <v>0.02</v>
      </c>
      <c r="I10" s="1" t="s">
        <v>34</v>
      </c>
      <c r="J10" s="1">
        <f>+B10*$B28</f>
        <v>5</v>
      </c>
      <c r="K10" s="1">
        <f t="shared" ref="K10:N14" si="1">+C10*$B28</f>
        <v>4</v>
      </c>
      <c r="M10" s="1">
        <f>4.5*4.5</f>
        <v>20.25</v>
      </c>
    </row>
    <row r="11" spans="1:17" x14ac:dyDescent="0.3">
      <c r="B11" s="1">
        <f t="shared" ref="B11:F14" si="2">+B4*$B17</f>
        <v>0.02</v>
      </c>
      <c r="C11" s="1">
        <f t="shared" si="2"/>
        <v>2.5000000000000001E-2</v>
      </c>
      <c r="J11" s="1">
        <f>+B11*$B29</f>
        <v>4</v>
      </c>
      <c r="K11" s="1">
        <f>+C11*$B29</f>
        <v>5</v>
      </c>
    </row>
    <row r="16" spans="1:17" x14ac:dyDescent="0.3">
      <c r="A16" s="1" t="s">
        <v>2</v>
      </c>
      <c r="B16" s="1">
        <v>0.5</v>
      </c>
      <c r="H16" s="2" t="s">
        <v>74</v>
      </c>
      <c r="I16" s="2" t="s">
        <v>72</v>
      </c>
      <c r="J16" s="2" t="s">
        <v>73</v>
      </c>
      <c r="K16" s="2" t="s">
        <v>30</v>
      </c>
      <c r="L16" s="2" t="s">
        <v>31</v>
      </c>
      <c r="M16" s="2" t="s">
        <v>70</v>
      </c>
      <c r="N16" s="2" t="s">
        <v>71</v>
      </c>
      <c r="P16" s="1" t="s">
        <v>75</v>
      </c>
      <c r="Q16" s="1" t="s">
        <v>76</v>
      </c>
    </row>
    <row r="17" spans="1:18" x14ac:dyDescent="0.3">
      <c r="B17" s="1">
        <v>0.5</v>
      </c>
      <c r="H17" s="2" t="s">
        <v>20</v>
      </c>
      <c r="I17" s="2">
        <v>4.5</v>
      </c>
      <c r="J17" s="2"/>
      <c r="K17" s="2">
        <f>+(J10+K10)*I17</f>
        <v>40.5</v>
      </c>
      <c r="L17" s="2"/>
      <c r="M17" s="2">
        <f>+POWER(I17,2)*$B$22</f>
        <v>20.25</v>
      </c>
      <c r="N17" s="2">
        <f>+SUM(K17:L17)-M17</f>
        <v>20.25</v>
      </c>
      <c r="P17" s="1">
        <f>+(0.05*I17+0.04*I18)*B16</f>
        <v>0.20250000000000001</v>
      </c>
      <c r="Q17" s="1">
        <f>+P17</f>
        <v>0.20250000000000001</v>
      </c>
      <c r="R17" s="1">
        <f>+P17+Q17</f>
        <v>0.40500000000000003</v>
      </c>
    </row>
    <row r="18" spans="1:18" x14ac:dyDescent="0.3">
      <c r="H18" s="2" t="s">
        <v>21</v>
      </c>
      <c r="I18" s="2">
        <v>4.5</v>
      </c>
      <c r="J18" s="2"/>
      <c r="K18" s="2"/>
      <c r="L18" s="2">
        <f>+(J11+K11)*I18</f>
        <v>40.5</v>
      </c>
      <c r="M18" s="2">
        <f>+POWER(I18,2)*$B$22</f>
        <v>20.25</v>
      </c>
      <c r="N18" s="2">
        <f>+SUM(K18:L18)-M18</f>
        <v>20.25</v>
      </c>
      <c r="P18" s="1">
        <f>+(0.05*J20+0.04*J21)*B16</f>
        <v>4.9999500000000001</v>
      </c>
      <c r="Q18" s="1">
        <f>+P18</f>
        <v>4.9999500000000001</v>
      </c>
      <c r="R18" s="1">
        <f>+P18+Q18</f>
        <v>9.9999000000000002</v>
      </c>
    </row>
    <row r="19" spans="1:18" x14ac:dyDescent="0.3">
      <c r="N19" s="2">
        <f>+N17+N18</f>
        <v>40.5</v>
      </c>
    </row>
    <row r="20" spans="1:18" x14ac:dyDescent="0.3">
      <c r="H20" s="2" t="s">
        <v>20</v>
      </c>
      <c r="I20" s="2"/>
      <c r="J20" s="2">
        <v>111.11</v>
      </c>
      <c r="K20" s="2">
        <f>+(J10+K10)*J20</f>
        <v>999.99</v>
      </c>
      <c r="L20" s="2"/>
      <c r="M20" s="2">
        <f>+POWER(J20,2)*$B$22</f>
        <v>12345.4321</v>
      </c>
      <c r="N20" s="2">
        <f t="shared" ref="N20:N21" si="3">+SUM(K20:L20)-M20</f>
        <v>-11345.4421</v>
      </c>
      <c r="P20" s="1" t="s">
        <v>77</v>
      </c>
    </row>
    <row r="21" spans="1:18" x14ac:dyDescent="0.3">
      <c r="H21" s="2" t="s">
        <v>21</v>
      </c>
      <c r="I21" s="2"/>
      <c r="J21" s="2">
        <v>111.11</v>
      </c>
      <c r="K21" s="2"/>
      <c r="L21" s="2">
        <f>+(J11+K11)*J21</f>
        <v>999.99</v>
      </c>
      <c r="M21" s="2">
        <f>+POWER(J21,2)*$B$22</f>
        <v>12345.4321</v>
      </c>
      <c r="N21" s="2">
        <f t="shared" si="3"/>
        <v>-11345.4421</v>
      </c>
      <c r="P21" s="1" t="s">
        <v>8</v>
      </c>
      <c r="Q21" s="1" t="s">
        <v>8</v>
      </c>
    </row>
    <row r="22" spans="1:18" x14ac:dyDescent="0.3">
      <c r="A22" s="1" t="s">
        <v>0</v>
      </c>
      <c r="B22" s="1">
        <v>1</v>
      </c>
      <c r="I22" s="3"/>
      <c r="J22" s="3"/>
      <c r="K22" s="3"/>
      <c r="L22" s="3"/>
      <c r="M22" s="3"/>
      <c r="N22" s="2">
        <f>+N20+N21</f>
        <v>-22690.8842</v>
      </c>
      <c r="P22" s="1">
        <v>2.2200000000000002</v>
      </c>
      <c r="Q22" s="1">
        <v>2.2200000000000002</v>
      </c>
    </row>
    <row r="23" spans="1:18" x14ac:dyDescent="0.3">
      <c r="B23" s="1">
        <v>1</v>
      </c>
    </row>
    <row r="28" spans="1:18" x14ac:dyDescent="0.3">
      <c r="A28" s="1" t="s">
        <v>1</v>
      </c>
      <c r="B28" s="1">
        <v>200</v>
      </c>
    </row>
    <row r="29" spans="1:18" x14ac:dyDescent="0.3">
      <c r="B29" s="1">
        <v>200</v>
      </c>
    </row>
    <row r="34" spans="1:2" x14ac:dyDescent="0.3">
      <c r="A34" s="1" t="s">
        <v>8</v>
      </c>
      <c r="B34" s="1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AE7A-10C0-4DCE-9838-81D430866E38}">
  <dimension ref="A1:BE36"/>
  <sheetViews>
    <sheetView topLeftCell="A11" workbookViewId="0">
      <selection activeCell="A2" sqref="A2:E34"/>
    </sheetView>
  </sheetViews>
  <sheetFormatPr defaultRowHeight="14.4" x14ac:dyDescent="0.3"/>
  <cols>
    <col min="1" max="1" width="8.88671875" style="1"/>
    <col min="2" max="6" width="7.44140625" style="1" customWidth="1"/>
    <col min="7" max="16" width="8.88671875" style="1"/>
    <col min="17" max="21" width="12.21875" style="1" customWidth="1"/>
    <col min="22" max="24" width="8.88671875" style="1"/>
    <col min="25" max="34" width="11.33203125" style="1" bestFit="1" customWidth="1"/>
    <col min="35" max="37" width="11.44140625" style="1" bestFit="1" customWidth="1"/>
    <col min="38" max="40" width="11.33203125" style="1" bestFit="1" customWidth="1"/>
    <col min="41" max="47" width="8.88671875" style="1"/>
    <col min="48" max="48" width="12" style="1" bestFit="1" customWidth="1"/>
    <col min="49" max="49" width="11" style="1" bestFit="1" customWidth="1"/>
    <col min="50" max="16384" width="8.88671875" style="1"/>
  </cols>
  <sheetData>
    <row r="1" spans="1:57" x14ac:dyDescent="0.3">
      <c r="Q1" s="25" t="s">
        <v>14</v>
      </c>
      <c r="R1" s="26"/>
      <c r="S1" s="26"/>
      <c r="T1" s="26"/>
      <c r="U1" s="27"/>
      <c r="X1" s="6"/>
      <c r="Y1" s="6"/>
      <c r="Z1" s="6"/>
      <c r="AN1" s="13" t="s">
        <v>53</v>
      </c>
      <c r="AR1" s="13" t="s">
        <v>54</v>
      </c>
    </row>
    <row r="2" spans="1:57" x14ac:dyDescent="0.3">
      <c r="A2" s="1" t="s">
        <v>3</v>
      </c>
      <c r="I2" s="2" t="s">
        <v>5</v>
      </c>
      <c r="J2" s="2" t="s">
        <v>6</v>
      </c>
      <c r="K2" s="2" t="s">
        <v>7</v>
      </c>
      <c r="L2" s="2" t="s">
        <v>17</v>
      </c>
      <c r="M2" s="2" t="s">
        <v>9</v>
      </c>
      <c r="N2" s="2" t="s">
        <v>10</v>
      </c>
      <c r="O2" s="2" t="s">
        <v>11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Y2" s="14" t="s">
        <v>35</v>
      </c>
      <c r="Z2" s="14" t="s">
        <v>36</v>
      </c>
      <c r="AA2" s="14" t="s">
        <v>37</v>
      </c>
      <c r="AB2" s="14" t="s">
        <v>38</v>
      </c>
      <c r="AC2" s="14" t="s">
        <v>39</v>
      </c>
      <c r="AD2" s="13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5" t="s">
        <v>45</v>
      </c>
      <c r="AJ2" s="15" t="s">
        <v>46</v>
      </c>
      <c r="AK2" s="15" t="s">
        <v>47</v>
      </c>
      <c r="AL2" s="15" t="s">
        <v>48</v>
      </c>
      <c r="AM2" s="15" t="s">
        <v>49</v>
      </c>
      <c r="AN2" s="8" t="s">
        <v>51</v>
      </c>
      <c r="AO2" s="8" t="s">
        <v>52</v>
      </c>
      <c r="AP2" s="8"/>
      <c r="AQ2" s="8" t="s">
        <v>50</v>
      </c>
      <c r="AR2" s="8" t="s">
        <v>51</v>
      </c>
      <c r="AS2" s="8" t="s">
        <v>52</v>
      </c>
      <c r="AT2" s="8"/>
      <c r="AU2" s="8" t="s">
        <v>50</v>
      </c>
      <c r="AV2" s="16" t="s">
        <v>55</v>
      </c>
      <c r="AW2" s="16" t="s">
        <v>56</v>
      </c>
      <c r="AX2" s="8" t="s">
        <v>59</v>
      </c>
      <c r="AY2" s="8" t="s">
        <v>60</v>
      </c>
      <c r="AZ2" s="16" t="s">
        <v>59</v>
      </c>
      <c r="BA2" s="16" t="s">
        <v>60</v>
      </c>
      <c r="BB2" s="8" t="s">
        <v>57</v>
      </c>
      <c r="BC2" s="8" t="s">
        <v>58</v>
      </c>
      <c r="BD2" s="8" t="s">
        <v>61</v>
      </c>
      <c r="BE2" s="8" t="s">
        <v>62</v>
      </c>
    </row>
    <row r="3" spans="1:57" x14ac:dyDescent="0.3">
      <c r="B3" s="1">
        <v>0.05</v>
      </c>
      <c r="C3" s="1">
        <v>0.04</v>
      </c>
      <c r="D3" s="1">
        <v>0.04</v>
      </c>
      <c r="E3" s="1">
        <v>0.04</v>
      </c>
      <c r="F3" s="1">
        <v>0.04</v>
      </c>
      <c r="I3" s="2">
        <v>2</v>
      </c>
      <c r="J3" s="2">
        <v>2</v>
      </c>
      <c r="K3" s="2">
        <v>1</v>
      </c>
      <c r="L3" s="2">
        <f>+I3</f>
        <v>2</v>
      </c>
      <c r="M3" s="2">
        <v>1</v>
      </c>
      <c r="N3" s="2">
        <v>2</v>
      </c>
      <c r="O3" s="2"/>
      <c r="Q3" s="10"/>
      <c r="R3" s="10"/>
      <c r="S3" s="7"/>
      <c r="T3" s="7"/>
      <c r="U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6"/>
      <c r="AW3" s="16"/>
      <c r="AX3" s="8"/>
      <c r="AY3" s="8"/>
      <c r="AZ3" s="16"/>
      <c r="BA3" s="16"/>
      <c r="BB3" s="8"/>
      <c r="BC3" s="8"/>
      <c r="BD3" s="8"/>
      <c r="BE3" s="8"/>
    </row>
    <row r="4" spans="1:57" x14ac:dyDescent="0.3">
      <c r="B4" s="1">
        <v>0.04</v>
      </c>
      <c r="C4" s="1">
        <v>0.05</v>
      </c>
      <c r="D4" s="1">
        <v>0.04</v>
      </c>
      <c r="E4" s="1">
        <v>0.04</v>
      </c>
      <c r="F4" s="1">
        <v>0.04</v>
      </c>
      <c r="I4" s="2">
        <v>3</v>
      </c>
      <c r="J4" s="2">
        <v>3</v>
      </c>
      <c r="K4" s="2">
        <v>2</v>
      </c>
      <c r="L4" s="2">
        <f t="shared" ref="L4:L6" si="0">+I4</f>
        <v>3</v>
      </c>
      <c r="M4" s="2" t="s">
        <v>12</v>
      </c>
      <c r="N4" s="2">
        <v>3</v>
      </c>
      <c r="O4" s="2"/>
      <c r="Q4" s="10">
        <f>+(Y11*$BD$4+AD11*$BE$4-AI4)/2</f>
        <v>-2928307.0216272082</v>
      </c>
      <c r="R4" s="10">
        <f>+(Z11*$BD$4+AE11*$BE$4-AJ4)/2</f>
        <v>-2928307.0216272082</v>
      </c>
      <c r="S4" s="10">
        <f t="shared" ref="S4" si="1">+(AA11*$BD$4+AF11*$BE$4-AK4)/2</f>
        <v>-2602699.594341707</v>
      </c>
      <c r="T4" s="7"/>
      <c r="U4" s="7"/>
      <c r="Y4" s="8">
        <f>+Y11/(2*1)</f>
        <v>2.2499999999999999E-2</v>
      </c>
      <c r="Z4" s="8">
        <f t="shared" ref="Z4" si="2">+Z11/(2*1)</f>
        <v>2.2499999999999999E-2</v>
      </c>
      <c r="AA4" s="8">
        <f>+AA11/(2*1)</f>
        <v>0.02</v>
      </c>
      <c r="AB4" s="8"/>
      <c r="AC4" s="8"/>
      <c r="AD4" s="8">
        <f>+B5/2</f>
        <v>0.02</v>
      </c>
      <c r="AE4" s="8">
        <f t="shared" ref="AE4:AF4" si="3">+C5/2</f>
        <v>0.02</v>
      </c>
      <c r="AF4" s="8">
        <f t="shared" si="3"/>
        <v>2.5000000000000001E-2</v>
      </c>
      <c r="AG4" s="8"/>
      <c r="AH4" s="8"/>
      <c r="AI4" s="8">
        <f>(Q11/2)</f>
        <v>65</v>
      </c>
      <c r="AJ4" s="8">
        <f>(R11/2)</f>
        <v>65</v>
      </c>
      <c r="AK4" s="8">
        <f>(S11/2)</f>
        <v>65</v>
      </c>
      <c r="AL4" s="8"/>
      <c r="AM4" s="8"/>
      <c r="AN4" s="8">
        <f>+Y4*Y11+Z4*Z11+AA4*AA11</f>
        <v>2.8249999999999998E-3</v>
      </c>
      <c r="AO4" s="8">
        <f>+AD4*Y11+AE4*Z11+AF4*AA11</f>
        <v>2.8E-3</v>
      </c>
      <c r="AP4" s="8">
        <f>-AI4*Y11-AJ4*Z11-AK4*AA11</f>
        <v>-8.4499999999999993</v>
      </c>
      <c r="AQ4" s="8">
        <f>+AU4</f>
        <v>10000</v>
      </c>
      <c r="AR4" s="8">
        <f>+Y4*AD11+Z4*AE11+AA4*AF11</f>
        <v>1.4E-3</v>
      </c>
      <c r="AS4" s="8">
        <f>+AD4*AD11+AE4*AE11+AF4*AF11</f>
        <v>1.4250000000000001E-3</v>
      </c>
      <c r="AT4" s="8">
        <f>-AI4*AD11-AJ4*AE11-AK4*AF11</f>
        <v>-4.2249999999999996</v>
      </c>
      <c r="AU4" s="8">
        <f>B34</f>
        <v>10000</v>
      </c>
      <c r="AV4" s="16">
        <f>(AN4*AS4-AO4*AR4)</f>
        <v>1.0562500000000037E-7</v>
      </c>
      <c r="AW4" s="16">
        <f>(AO4*AT4-AP4*AS4)</f>
        <v>2.1125000000000137E-4</v>
      </c>
      <c r="AX4" s="8">
        <f>AS4*(AQ4-AP4)</f>
        <v>14.262041250000001</v>
      </c>
      <c r="AY4" s="8">
        <f>AN4*(AU4-AT4)</f>
        <v>28.261935625</v>
      </c>
      <c r="AZ4" s="16">
        <f>-AO4*(AU4-AT4)</f>
        <v>-28.01183</v>
      </c>
      <c r="BA4" s="16">
        <f>-AR4*(AQ4-AP4)</f>
        <v>-14.011830000000002</v>
      </c>
      <c r="BB4" s="8">
        <f>+AX4+AZ4</f>
        <v>-13.749788749999999</v>
      </c>
      <c r="BC4" s="8">
        <f>+AY4+BA4</f>
        <v>14.250105624999998</v>
      </c>
      <c r="BD4" s="8">
        <f>+BB4/AV4</f>
        <v>-130175514.79289895</v>
      </c>
      <c r="BE4" s="8">
        <f>+BC4/AW4</f>
        <v>67456.121301774707</v>
      </c>
    </row>
    <row r="5" spans="1:57" x14ac:dyDescent="0.3">
      <c r="B5" s="1">
        <v>0.04</v>
      </c>
      <c r="C5" s="1">
        <v>0.04</v>
      </c>
      <c r="D5" s="1">
        <v>0.05</v>
      </c>
      <c r="E5" s="1">
        <v>0.04</v>
      </c>
      <c r="F5" s="1">
        <v>0.04</v>
      </c>
      <c r="I5" s="2"/>
      <c r="J5" s="2"/>
      <c r="K5" s="2"/>
      <c r="L5" s="2"/>
      <c r="M5" s="2"/>
      <c r="N5" s="2"/>
      <c r="O5" s="2"/>
      <c r="Q5" s="7"/>
      <c r="R5" s="7"/>
      <c r="S5" s="7"/>
      <c r="T5" s="7"/>
      <c r="U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6"/>
      <c r="AW5" s="16"/>
      <c r="AX5" s="8"/>
      <c r="AY5" s="8"/>
      <c r="AZ5" s="16"/>
      <c r="BA5" s="16"/>
      <c r="BB5" s="8"/>
      <c r="BC5" s="8"/>
      <c r="BD5" s="8"/>
      <c r="BE5" s="8"/>
    </row>
    <row r="6" spans="1:57" x14ac:dyDescent="0.3">
      <c r="B6" s="1">
        <v>0.04</v>
      </c>
      <c r="C6" s="1">
        <v>0.04</v>
      </c>
      <c r="D6" s="1">
        <v>0.04</v>
      </c>
      <c r="E6" s="1">
        <v>0.05</v>
      </c>
      <c r="F6" s="1">
        <v>0.04</v>
      </c>
      <c r="I6" s="2">
        <v>4</v>
      </c>
      <c r="J6" s="2">
        <v>4</v>
      </c>
      <c r="K6" s="2">
        <v>2</v>
      </c>
      <c r="L6" s="2">
        <f t="shared" si="0"/>
        <v>4</v>
      </c>
      <c r="M6" s="2" t="s">
        <v>12</v>
      </c>
      <c r="N6" s="2" t="s">
        <v>13</v>
      </c>
      <c r="O6" s="2"/>
      <c r="Q6" s="10"/>
      <c r="R6" s="10"/>
      <c r="S6" s="10"/>
      <c r="T6" s="10"/>
      <c r="U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6"/>
      <c r="AW6" s="16"/>
      <c r="AX6" s="8"/>
      <c r="AY6" s="8"/>
      <c r="AZ6" s="16"/>
      <c r="BA6" s="16"/>
      <c r="BB6" s="8"/>
      <c r="BC6" s="8"/>
      <c r="BD6" s="8"/>
      <c r="BE6" s="8"/>
    </row>
    <row r="7" spans="1:57" x14ac:dyDescent="0.3">
      <c r="B7" s="1">
        <v>0.04</v>
      </c>
      <c r="C7" s="1">
        <v>0.04</v>
      </c>
      <c r="D7" s="1">
        <v>0.04</v>
      </c>
      <c r="E7" s="1">
        <v>0.04</v>
      </c>
      <c r="F7" s="1">
        <v>0.05</v>
      </c>
      <c r="I7" s="3"/>
      <c r="J7" s="3"/>
      <c r="K7" s="3"/>
      <c r="L7" s="3"/>
      <c r="M7" s="3"/>
      <c r="N7" s="3"/>
      <c r="O7" s="3"/>
      <c r="Q7" s="12"/>
      <c r="R7" s="12"/>
      <c r="S7" s="12"/>
      <c r="T7" s="12"/>
      <c r="U7" s="1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6"/>
      <c r="AW7" s="16"/>
      <c r="AX7" s="8"/>
      <c r="AY7" s="8"/>
      <c r="AZ7" s="16"/>
      <c r="BA7" s="16"/>
      <c r="BB7" s="8"/>
      <c r="BC7" s="8"/>
      <c r="BD7" s="8"/>
      <c r="BE7" s="8"/>
    </row>
    <row r="8" spans="1:57" x14ac:dyDescent="0.3">
      <c r="Q8" s="28" t="s">
        <v>14</v>
      </c>
      <c r="R8" s="28"/>
      <c r="S8" s="28"/>
      <c r="T8" s="28"/>
      <c r="U8" s="28"/>
      <c r="V8" s="28"/>
      <c r="W8" s="28"/>
      <c r="X8" s="28"/>
      <c r="Y8" s="28"/>
      <c r="Z8" s="28"/>
    </row>
    <row r="9" spans="1:57" x14ac:dyDescent="0.3">
      <c r="Q9" s="4" t="s">
        <v>30</v>
      </c>
      <c r="R9" s="4" t="s">
        <v>31</v>
      </c>
      <c r="S9" s="4" t="s">
        <v>32</v>
      </c>
      <c r="T9" s="4" t="s">
        <v>33</v>
      </c>
      <c r="U9" s="4" t="s">
        <v>26</v>
      </c>
      <c r="V9" s="4" t="s">
        <v>27</v>
      </c>
      <c r="W9" s="4" t="s">
        <v>28</v>
      </c>
      <c r="X9" s="4" t="s">
        <v>29</v>
      </c>
      <c r="Y9" s="14" t="s">
        <v>35</v>
      </c>
      <c r="Z9" s="14" t="s">
        <v>36</v>
      </c>
      <c r="AA9" s="14" t="s">
        <v>37</v>
      </c>
      <c r="AB9" s="14" t="s">
        <v>38</v>
      </c>
      <c r="AC9" s="14" t="s">
        <v>39</v>
      </c>
      <c r="AD9" s="13" t="s">
        <v>40</v>
      </c>
      <c r="AE9" s="13" t="s">
        <v>41</v>
      </c>
      <c r="AF9" s="13" t="s">
        <v>42</v>
      </c>
      <c r="AG9" s="13" t="s">
        <v>43</v>
      </c>
      <c r="AH9" s="13" t="s">
        <v>44</v>
      </c>
    </row>
    <row r="10" spans="1:57" x14ac:dyDescent="0.3">
      <c r="A10" s="1" t="s">
        <v>4</v>
      </c>
      <c r="B10" s="1">
        <f>+B3*$B16</f>
        <v>2.5000000000000001E-2</v>
      </c>
      <c r="C10" s="1">
        <f t="shared" ref="C10:F10" si="4">+C3*$B16</f>
        <v>0.02</v>
      </c>
      <c r="D10" s="1">
        <f t="shared" si="4"/>
        <v>0.02</v>
      </c>
      <c r="E10" s="1">
        <f t="shared" si="4"/>
        <v>0.02</v>
      </c>
      <c r="F10" s="1">
        <f t="shared" si="4"/>
        <v>0.02</v>
      </c>
      <c r="I10" s="1" t="s">
        <v>34</v>
      </c>
      <c r="J10" s="1">
        <f>+B10*$B28</f>
        <v>50</v>
      </c>
      <c r="K10" s="1">
        <f t="shared" ref="K10:N14" si="5">+C10*$B28</f>
        <v>40</v>
      </c>
      <c r="L10" s="1">
        <f t="shared" si="5"/>
        <v>40</v>
      </c>
      <c r="M10" s="1">
        <f t="shared" si="5"/>
        <v>40</v>
      </c>
      <c r="N10" s="1">
        <f t="shared" si="5"/>
        <v>40</v>
      </c>
      <c r="Q10" s="11"/>
      <c r="R10" s="11"/>
      <c r="S10" s="8"/>
      <c r="T10" s="8"/>
      <c r="U10" s="11">
        <f t="shared" ref="U10:V14" si="6">-$B22*Q3*Q3</f>
        <v>0</v>
      </c>
      <c r="V10" s="11">
        <f t="shared" si="6"/>
        <v>0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57" x14ac:dyDescent="0.3">
      <c r="B11" s="1">
        <f t="shared" ref="B11:F14" si="7">+B4*$B17</f>
        <v>0.02</v>
      </c>
      <c r="C11" s="1">
        <f t="shared" si="7"/>
        <v>2.5000000000000001E-2</v>
      </c>
      <c r="D11" s="1">
        <f t="shared" si="7"/>
        <v>0.02</v>
      </c>
      <c r="E11" s="1">
        <f t="shared" si="7"/>
        <v>0.02</v>
      </c>
      <c r="F11" s="1">
        <f t="shared" si="7"/>
        <v>0.02</v>
      </c>
      <c r="J11" s="1">
        <f t="shared" ref="J11:J14" si="8">+B11*$B29</f>
        <v>40</v>
      </c>
      <c r="K11" s="1">
        <f t="shared" si="5"/>
        <v>50</v>
      </c>
      <c r="L11" s="1">
        <f t="shared" si="5"/>
        <v>40</v>
      </c>
      <c r="M11" s="1">
        <f t="shared" si="5"/>
        <v>40</v>
      </c>
      <c r="N11" s="1">
        <f t="shared" si="5"/>
        <v>40</v>
      </c>
      <c r="Q11" s="11">
        <f>+J10+J11+J12</f>
        <v>130</v>
      </c>
      <c r="R11" s="11">
        <f t="shared" ref="R11" si="9">+K10+K11+K12</f>
        <v>130</v>
      </c>
      <c r="S11" s="11">
        <f>+L10+L11+L12</f>
        <v>130</v>
      </c>
      <c r="T11" s="8"/>
      <c r="U11" s="11">
        <f t="shared" si="6"/>
        <v>-8574982012911.2109</v>
      </c>
      <c r="V11" s="11">
        <f t="shared" si="6"/>
        <v>-8574982012911.2109</v>
      </c>
      <c r="W11" s="11">
        <f>-$B23*S4*S4</f>
        <v>-6774045178386.4863</v>
      </c>
      <c r="X11" s="8"/>
      <c r="Y11" s="8">
        <f>B10+B11</f>
        <v>4.4999999999999998E-2</v>
      </c>
      <c r="Z11" s="8">
        <f>C10+C11</f>
        <v>4.4999999999999998E-2</v>
      </c>
      <c r="AA11" s="8">
        <f t="shared" ref="AA11" si="10">D10+D11</f>
        <v>0.04</v>
      </c>
      <c r="AB11" s="8"/>
      <c r="AC11" s="8"/>
      <c r="AD11" s="8">
        <f>+B12</f>
        <v>0.02</v>
      </c>
      <c r="AE11" s="8">
        <f t="shared" ref="AE11:AF11" si="11">+C12</f>
        <v>0.02</v>
      </c>
      <c r="AF11" s="8">
        <f t="shared" si="11"/>
        <v>2.5000000000000001E-2</v>
      </c>
      <c r="AG11" s="8"/>
      <c r="AH11" s="8"/>
    </row>
    <row r="12" spans="1:57" x14ac:dyDescent="0.3">
      <c r="B12" s="1">
        <f t="shared" si="7"/>
        <v>0.02</v>
      </c>
      <c r="C12" s="1">
        <f t="shared" si="7"/>
        <v>0.02</v>
      </c>
      <c r="D12" s="1">
        <f t="shared" si="7"/>
        <v>2.5000000000000001E-2</v>
      </c>
      <c r="E12" s="1">
        <f t="shared" si="7"/>
        <v>0.02</v>
      </c>
      <c r="F12" s="1">
        <f t="shared" si="7"/>
        <v>0.02</v>
      </c>
      <c r="J12" s="1">
        <f t="shared" si="8"/>
        <v>40</v>
      </c>
      <c r="K12" s="1">
        <f t="shared" si="5"/>
        <v>40</v>
      </c>
      <c r="L12" s="1">
        <f t="shared" si="5"/>
        <v>50</v>
      </c>
      <c r="M12" s="1">
        <f t="shared" si="5"/>
        <v>40</v>
      </c>
      <c r="N12" s="1">
        <f t="shared" si="5"/>
        <v>40</v>
      </c>
      <c r="Q12" s="8"/>
      <c r="R12" s="8"/>
      <c r="S12" s="8"/>
      <c r="T12" s="8"/>
      <c r="U12" s="8">
        <f t="shared" si="6"/>
        <v>0</v>
      </c>
      <c r="V12" s="8">
        <f t="shared" si="6"/>
        <v>0</v>
      </c>
      <c r="W12" s="8">
        <f>-$B24*S5*S5</f>
        <v>0</v>
      </c>
      <c r="X12" s="8">
        <f>-$B24*T5*T5</f>
        <v>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57" x14ac:dyDescent="0.3">
      <c r="B13" s="1">
        <f t="shared" si="7"/>
        <v>0.02</v>
      </c>
      <c r="C13" s="1">
        <f t="shared" si="7"/>
        <v>0.02</v>
      </c>
      <c r="D13" s="1">
        <f t="shared" si="7"/>
        <v>0.02</v>
      </c>
      <c r="E13" s="1">
        <f t="shared" si="7"/>
        <v>2.5000000000000001E-2</v>
      </c>
      <c r="F13" s="1">
        <f t="shared" si="7"/>
        <v>0.02</v>
      </c>
      <c r="J13" s="1">
        <f t="shared" si="8"/>
        <v>40</v>
      </c>
      <c r="K13" s="1">
        <f t="shared" si="5"/>
        <v>40</v>
      </c>
      <c r="L13" s="1">
        <f t="shared" si="5"/>
        <v>40</v>
      </c>
      <c r="M13" s="1">
        <f t="shared" si="5"/>
        <v>50</v>
      </c>
      <c r="N13" s="1">
        <f t="shared" si="5"/>
        <v>40</v>
      </c>
      <c r="Q13" s="11"/>
      <c r="R13" s="11"/>
      <c r="S13" s="11"/>
      <c r="T13" s="11"/>
      <c r="U13" s="11">
        <f t="shared" si="6"/>
        <v>0</v>
      </c>
      <c r="V13" s="11">
        <f t="shared" si="6"/>
        <v>0</v>
      </c>
      <c r="W13" s="11">
        <f>-$B25*S6*S6</f>
        <v>0</v>
      </c>
      <c r="X13" s="11">
        <f>-$B25*T6*T6</f>
        <v>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57" x14ac:dyDescent="0.3">
      <c r="B14" s="1">
        <f t="shared" si="7"/>
        <v>0.02</v>
      </c>
      <c r="C14" s="1">
        <f t="shared" si="7"/>
        <v>0.02</v>
      </c>
      <c r="D14" s="1">
        <f t="shared" si="7"/>
        <v>0.02</v>
      </c>
      <c r="E14" s="1">
        <f t="shared" si="7"/>
        <v>0.02</v>
      </c>
      <c r="F14" s="1">
        <f t="shared" si="7"/>
        <v>2.5000000000000001E-2</v>
      </c>
      <c r="J14" s="1">
        <f t="shared" si="8"/>
        <v>40</v>
      </c>
      <c r="K14" s="1">
        <f t="shared" si="5"/>
        <v>40</v>
      </c>
      <c r="L14" s="1">
        <f t="shared" si="5"/>
        <v>40</v>
      </c>
      <c r="M14" s="1">
        <f t="shared" si="5"/>
        <v>40</v>
      </c>
      <c r="N14" s="1">
        <f t="shared" si="5"/>
        <v>50</v>
      </c>
      <c r="Q14" s="8"/>
      <c r="R14" s="8"/>
      <c r="S14" s="8"/>
      <c r="T14" s="8"/>
      <c r="U14" s="8">
        <f t="shared" si="6"/>
        <v>0</v>
      </c>
      <c r="V14" s="8">
        <f t="shared" si="6"/>
        <v>0</v>
      </c>
      <c r="W14" s="8">
        <f>-$B26*S7*S7</f>
        <v>0</v>
      </c>
      <c r="X14" s="8">
        <f>-$B26*T7*T7</f>
        <v>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6" spans="1:57" x14ac:dyDescent="0.3">
      <c r="A16" s="1" t="s">
        <v>2</v>
      </c>
      <c r="B16" s="1">
        <v>0.5</v>
      </c>
      <c r="I16" s="2" t="s">
        <v>5</v>
      </c>
      <c r="J16" s="2" t="s">
        <v>6</v>
      </c>
      <c r="K16" s="2" t="s">
        <v>7</v>
      </c>
      <c r="L16" s="2" t="s">
        <v>17</v>
      </c>
      <c r="M16" s="2" t="s">
        <v>9</v>
      </c>
      <c r="N16" s="2" t="s">
        <v>10</v>
      </c>
      <c r="O16" s="2" t="s">
        <v>11</v>
      </c>
      <c r="Q16" s="4" t="s">
        <v>15</v>
      </c>
      <c r="R16" s="4" t="s">
        <v>16</v>
      </c>
      <c r="S16" s="4" t="s">
        <v>18</v>
      </c>
      <c r="T16" s="4" t="s">
        <v>19</v>
      </c>
    </row>
    <row r="17" spans="1:20" x14ac:dyDescent="0.3">
      <c r="B17" s="1">
        <v>0.5</v>
      </c>
      <c r="I17" s="2">
        <v>2</v>
      </c>
      <c r="J17" s="2">
        <v>2</v>
      </c>
      <c r="K17" s="2">
        <v>1</v>
      </c>
      <c r="L17" s="2">
        <f>+I17</f>
        <v>2</v>
      </c>
      <c r="M17" s="2">
        <v>1</v>
      </c>
      <c r="N17" s="2">
        <v>2</v>
      </c>
      <c r="O17" s="2"/>
      <c r="Q17" s="8" t="s">
        <v>25</v>
      </c>
      <c r="R17" s="9">
        <v>111111</v>
      </c>
      <c r="S17" s="8"/>
      <c r="T17" s="8"/>
    </row>
    <row r="18" spans="1:20" x14ac:dyDescent="0.3">
      <c r="B18" s="1">
        <v>0.5</v>
      </c>
      <c r="I18" s="2">
        <v>3</v>
      </c>
      <c r="J18" s="2">
        <v>3</v>
      </c>
      <c r="K18" s="2">
        <v>2</v>
      </c>
      <c r="L18" s="2">
        <f t="shared" ref="L18" si="12">+I18</f>
        <v>3</v>
      </c>
      <c r="M18" s="2" t="s">
        <v>12</v>
      </c>
      <c r="N18" s="2">
        <v>3</v>
      </c>
      <c r="O18" s="2"/>
      <c r="Q18" s="8"/>
      <c r="R18" s="8"/>
      <c r="S18" s="8"/>
      <c r="T18" s="8"/>
    </row>
    <row r="19" spans="1:20" x14ac:dyDescent="0.3">
      <c r="B19" s="1">
        <v>0.5</v>
      </c>
      <c r="I19" s="2"/>
      <c r="J19" s="2"/>
      <c r="K19" s="2"/>
      <c r="L19" s="2"/>
      <c r="M19" s="2"/>
      <c r="N19" s="2"/>
      <c r="O19" s="2"/>
      <c r="Q19" s="8"/>
      <c r="R19" s="8"/>
      <c r="S19" s="8"/>
      <c r="T19" s="8"/>
    </row>
    <row r="20" spans="1:20" x14ac:dyDescent="0.3">
      <c r="B20" s="1">
        <v>0.5</v>
      </c>
      <c r="I20" s="2">
        <v>4</v>
      </c>
      <c r="J20" s="2">
        <v>4</v>
      </c>
      <c r="K20" s="2">
        <v>2</v>
      </c>
      <c r="L20" s="2">
        <f t="shared" ref="L20" si="13">+I20</f>
        <v>4</v>
      </c>
      <c r="M20" s="2" t="s">
        <v>12</v>
      </c>
      <c r="N20" s="2" t="s">
        <v>13</v>
      </c>
      <c r="O20" s="2"/>
      <c r="Q20" s="8"/>
      <c r="R20" s="8"/>
      <c r="S20" s="8"/>
      <c r="T20" s="8"/>
    </row>
    <row r="21" spans="1:20" x14ac:dyDescent="0.3">
      <c r="I21" s="3"/>
      <c r="J21" s="3"/>
      <c r="K21" s="3"/>
      <c r="L21" s="3"/>
      <c r="M21" s="3"/>
      <c r="N21" s="3"/>
      <c r="O21" s="3"/>
      <c r="Q21" s="8"/>
      <c r="R21" s="8"/>
      <c r="S21" s="8"/>
      <c r="T21" s="8"/>
    </row>
    <row r="22" spans="1:20" x14ac:dyDescent="0.3">
      <c r="A22" s="1" t="s">
        <v>0</v>
      </c>
      <c r="B22" s="1">
        <v>1</v>
      </c>
    </row>
    <row r="23" spans="1:20" x14ac:dyDescent="0.3">
      <c r="B23" s="1">
        <v>1</v>
      </c>
    </row>
    <row r="24" spans="1:20" x14ac:dyDescent="0.3">
      <c r="B24" s="1">
        <v>1</v>
      </c>
    </row>
    <row r="25" spans="1:20" x14ac:dyDescent="0.3">
      <c r="B25" s="1">
        <v>1</v>
      </c>
    </row>
    <row r="26" spans="1:20" x14ac:dyDescent="0.3">
      <c r="B26" s="1">
        <v>1</v>
      </c>
    </row>
    <row r="28" spans="1:20" x14ac:dyDescent="0.3">
      <c r="A28" s="1" t="s">
        <v>1</v>
      </c>
      <c r="B28" s="1">
        <v>2000</v>
      </c>
    </row>
    <row r="29" spans="1:20" x14ac:dyDescent="0.3">
      <c r="B29" s="1">
        <v>2000</v>
      </c>
    </row>
    <row r="30" spans="1:20" x14ac:dyDescent="0.3">
      <c r="B30" s="1">
        <v>2000</v>
      </c>
    </row>
    <row r="31" spans="1:20" x14ac:dyDescent="0.3">
      <c r="B31" s="1">
        <v>2000</v>
      </c>
    </row>
    <row r="32" spans="1:20" x14ac:dyDescent="0.3">
      <c r="B32" s="1">
        <v>2000</v>
      </c>
    </row>
    <row r="34" spans="1:2" x14ac:dyDescent="0.3">
      <c r="A34" s="1" t="s">
        <v>8</v>
      </c>
      <c r="B34" s="1">
        <v>10000</v>
      </c>
    </row>
    <row r="35" spans="1:2" x14ac:dyDescent="0.3">
      <c r="B35" s="1">
        <v>10000</v>
      </c>
    </row>
    <row r="36" spans="1:2" x14ac:dyDescent="0.3">
      <c r="B36" s="1">
        <v>10000</v>
      </c>
    </row>
  </sheetData>
  <mergeCells count="2">
    <mergeCell ref="Q1:U1"/>
    <mergeCell ref="Q8:Z8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2i2j1k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2021-01-27T03:48:47Z</dcterms:created>
  <dcterms:modified xsi:type="dcterms:W3CDTF">2021-01-27T15:36:26Z</dcterms:modified>
</cp:coreProperties>
</file>