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omj\Desktop\"/>
    </mc:Choice>
  </mc:AlternateContent>
  <xr:revisionPtr revIDLastSave="0" documentId="13_ncr:1_{5937734E-AC79-40FE-B63E-38A9E3D90777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1" l="1"/>
  <c r="N8" i="11" s="1"/>
  <c r="J8" i="11"/>
  <c r="G8" i="11"/>
  <c r="M150" i="1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8" i="11" l="1"/>
  <c r="O8" i="11"/>
  <c r="P149" i="1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G13" i="11"/>
  <c r="G12" i="11"/>
  <c r="G11" i="11"/>
  <c r="G10" i="11"/>
  <c r="G9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<sst xmlns="http://schemas.openxmlformats.org/spreadsheetml/2006/main" count="1538" uniqueCount="258">
  <si>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</si>
  <si>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</si>
  <si>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</si>
  <si>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</si>
  <si>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</si>
  <si>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</si>
  <si>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</si>
  <si>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</si>
  <si>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</si>
  <si>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</si>
  <si>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</si>
  <si>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</si>
  <si>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</si>
  <si>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</si>
  <si>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</si>
  <si>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</si>
  <si>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</si>
  <si>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</si>
  <si>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</si>
  <si>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</si>
  <si>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</si>
  <si>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</si>
  <si>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</si>
  <si>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</si>
  <si>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</si>
  <si>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</si>
  <si>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</si>
  <si>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</si>
  <si>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</si>
  <si>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</si>
  <si>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</si>
  <si>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</si>
  <si>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</si>
  <si>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</si>
  <si>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</si>
  <si>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</si>
  <si>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</si>
  <si>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okmány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</si>
  <si>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</si>
  <si>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</si>
  <si>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</si>
  <si>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</si>
  <si>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</si>
  <si>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</si>
  <si>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</si>
  <si>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</si>
  <si>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</si>
  <si>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</si>
  <si>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</si>
  <si>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</si>
  <si>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</si>
  <si>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</si>
  <si>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</si>
  <si>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</si>
  <si>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</si>
  <si>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</si>
  <si>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</si>
  <si>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</si>
  <si>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</si>
  <si>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</si>
  <si>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</si>
  <si>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</si>
  <si>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</si>
  <si>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</si>
  <si>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</si>
  <si>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</si>
  <si>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</si>
  <si>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</si>
  <si>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</si>
  <si>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</si>
  <si>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</si>
  <si>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</si>
  <si>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</si>
  <si>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</si>
  <si>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</si>
  <si>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</si>
  <si>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</si>
  <si>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</si>
  <si>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</si>
  <si>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</si>
  <si>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</si>
  <si>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</si>
  <si>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</si>
  <si>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</si>
  <si>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</si>
  <si>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</si>
  <si>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</si>
  <si>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</si>
  <si>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</si>
  <si>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</si>
  <si>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</si>
  <si>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</si>
  <si>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</si>
  <si>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</si>
  <si>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</si>
  <si>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</si>
  <si>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</si>
  <si>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</si>
  <si>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</si>
  <si>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</si>
  <si>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</si>
  <si>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</si>
  <si>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</si>
  <si>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</si>
  <si>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</si>
  <si>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</si>
  <si>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</si>
  <si>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</si>
  <si>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</si>
  <si>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</si>
  <si>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</si>
  <si>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</si>
  <si>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</si>
  <si>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</si>
  <si>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</si>
  <si>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</si>
  <si>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</si>
  <si>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</si>
  <si>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</si>
  <si>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</si>
  <si>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</si>
  <si>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</si>
  <si>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</si>
  <si>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</si>
  <si>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</si>
  <si>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</si>
  <si>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</si>
  <si>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</si>
  <si>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</si>
  <si>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</si>
  <si>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</si>
  <si>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</si>
  <si>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</si>
  <si>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</si>
  <si>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</si>
  <si>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</si>
  <si>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</si>
  <si>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</si>
  <si>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</si>
  <si>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</si>
  <si>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</si>
  <si>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</si>
  <si>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</si>
  <si>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</si>
  <si>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</si>
  <si>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</si>
  <si>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</si>
  <si>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</si>
  <si>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</si>
  <si>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</si>
  <si>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</si>
  <si>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</si>
  <si>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</si>
  <si>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</si>
  <si>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</si>
  <si>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</si>
  <si>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</si>
  <si>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</si>
  <si>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</si>
  <si>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</si>
  <si>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</si>
  <si>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</si>
  <si>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</si>
  <si>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</si>
  <si>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</si>
  <si>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</si>
  <si>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</si>
  <si>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</si>
  <si>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</si>
  <si>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</si>
  <si>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</si>
  <si>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</si>
  <si>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</si>
  <si>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</si>
  <si>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</si>
  <si>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</si>
  <si>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</si>
  <si>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</si>
  <si>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</si>
  <si>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</si>
  <si>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</si>
  <si>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</si>
  <si>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</si>
  <si>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</si>
  <si>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</si>
  <si>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</si>
  <si>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</si>
  <si>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</si>
  <si>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</si>
  <si>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</si>
  <si>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</si>
  <si>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</si>
  <si>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</si>
  <si>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</si>
  <si>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</si>
  <si>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</si>
  <si>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</si>
  <si>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</si>
  <si>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</si>
  <si>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</si>
  <si>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</si>
  <si>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</si>
  <si>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</si>
  <si>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</si>
  <si>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</si>
  <si>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</si>
  <si>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</si>
  <si>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</si>
  <si>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</si>
  <si>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</si>
  <si>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</si>
  <si>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</si>
  <si>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</si>
  <si>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</si>
  <si>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</si>
  <si>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</si>
  <si>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</si>
  <si>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</si>
  <si>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</si>
  <si>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</si>
  <si>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</si>
  <si>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</si>
  <si>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</si>
  <si>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</si>
  <si>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</si>
  <si>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</si>
  <si>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</si>
  <si>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</si>
  <si>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</si>
  <si>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</si>
  <si>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</si>
  <si>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</si>
  <si>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</si>
  <si>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</si>
  <si>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</si>
  <si>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</si>
  <si>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</si>
  <si>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</si>
  <si>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</si>
  <si>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</si>
  <si>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</si>
  <si>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</si>
  <si>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</si>
  <si>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</si>
  <si>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</si>
  <si>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</si>
  <si>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</si>
  <si>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</si>
  <si>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</si>
  <si>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</si>
  <si>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</si>
  <si>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</si>
  <si>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</si>
  <si>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</si>
  <si>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</si>
  <si>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</si>
  <si>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</si>
  <si>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Okmány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</si>
</sst>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82</v>
      </c>
      <c r="B1" s="110"/>
      <c r="C1" s="110"/>
      <c r="D1" s="110"/>
      <c r="E1" s="110"/>
      <c r="F1" s="111"/>
      <c r="G1" s="111"/>
      <c r="H1" s="111"/>
      <c r="I1" s="111"/>
      <c r="K1" s="170" t="s">
        <v>151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58</v>
      </c>
      <c r="C2" s="82" t="s">
        <v>59</v>
      </c>
      <c r="D2" s="82" t="s">
        <v>72</v>
      </c>
      <c r="E2" s="82" t="s">
        <v>73</v>
      </c>
      <c r="F2" s="82" t="s">
        <v>57</v>
      </c>
      <c r="G2" s="82" t="s">
        <v>43</v>
      </c>
      <c r="H2" s="82" t="s">
        <v>42</v>
      </c>
      <c r="I2" s="81" t="s">
        <v>41</v>
      </c>
      <c r="K2" s="174" t="s">
        <v>152</v>
      </c>
      <c r="L2" s="175" t="s">
        <v>6</v>
      </c>
      <c r="M2" s="175" t="s">
        <v>53</v>
      </c>
      <c r="N2" s="175" t="s">
        <v>153</v>
      </c>
      <c r="O2" s="175" t="s">
        <v>154</v>
      </c>
      <c r="P2" s="175" t="s">
        <v>155</v>
      </c>
      <c r="Q2" s="176" t="s">
        <v>156</v>
      </c>
    </row>
    <row r="3" spans="1:17" x14ac:dyDescent="0.25">
      <c r="A3" s="104" t="s">
        <v>60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56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9192174</v>
      </c>
      <c r="H4" s="103">
        <f>SUMIFS(Bérköltség!$N$6:$N$175,Bérköltség!$G$6:$G$175,$A4,Bérköltség!$F$6:$F$175,"Köt. váll.")</f>
        <v>40460432</v>
      </c>
      <c r="I4" s="103">
        <f>F4-G4-H4</f>
        <v>145198594</v>
      </c>
      <c r="K4" s="181" t="s">
        <v>44</v>
      </c>
      <c r="L4" s="182" t="s">
        <v>83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8302890</v>
      </c>
      <c r="O4" s="184">
        <f>M4-N4</f>
        <v>247691646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203686014</v>
      </c>
    </row>
    <row r="5" spans="1:17" x14ac:dyDescent="0.25">
      <c r="A5" s="101" t="s">
        <v>134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84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78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9192174</v>
      </c>
      <c r="H6" s="146">
        <f t="shared" si="4"/>
        <v>40460432</v>
      </c>
      <c r="I6" s="146">
        <f t="shared" si="1"/>
        <v>156304064</v>
      </c>
      <c r="K6" s="192" t="s">
        <v>157</v>
      </c>
      <c r="L6" s="191"/>
      <c r="M6" s="186">
        <f>SUM(M4:M5)</f>
        <v>319993170</v>
      </c>
      <c r="N6" s="186">
        <f>SUM(N4:N5)</f>
        <v>10387158</v>
      </c>
      <c r="O6" s="186">
        <f>SUM(O4:O5)</f>
        <v>309606012</v>
      </c>
      <c r="P6" s="186">
        <f>SUM(P4:P5)</f>
        <v>45720288</v>
      </c>
      <c r="Q6" s="186">
        <f>SUM(Q4:Q5)</f>
        <v>263885724</v>
      </c>
    </row>
    <row r="7" spans="1:17" x14ac:dyDescent="0.25">
      <c r="A7" s="101" t="s">
        <v>135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1194984</v>
      </c>
      <c r="H7" s="103">
        <f>SUMIFS(Bérköltség!$O$6:$O$175,Bérköltség!$F$6:$F$175,"Köt. váll.")</f>
        <v>5259856</v>
      </c>
      <c r="I7" s="103">
        <f t="shared" si="1"/>
        <v>22772840</v>
      </c>
    </row>
    <row r="8" spans="1:17" x14ac:dyDescent="0.25">
      <c r="A8" s="145" t="s">
        <v>81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10387158</v>
      </c>
      <c r="H8" s="146">
        <f t="shared" si="5"/>
        <v>45720288</v>
      </c>
      <c r="I8" s="146">
        <f t="shared" si="1"/>
        <v>179076904</v>
      </c>
    </row>
    <row r="9" spans="1:17" x14ac:dyDescent="0.25">
      <c r="A9" s="150" t="s">
        <v>55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141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75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143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142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79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136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76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80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77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45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10387158</v>
      </c>
      <c r="H20" s="167">
        <f t="shared" si="9"/>
        <v>45720288</v>
      </c>
      <c r="I20" s="167">
        <f t="shared" si="9"/>
        <v>263885724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4D0AA12E-F1C0-47CE-B558-DA9387CED12D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zoomScaleNormal="100" workbookViewId="0">
      <pane ySplit="5" topLeftCell="A6" activePane="bottomLeft" state="frozen"/>
      <selection activeCell="A1200" sqref="A1200"/>
      <selection pane="bottomLeft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231</v>
      </c>
      <c r="C1" t="s">
        <v>255</v>
      </c>
      <c r="D1" t="s">
        <v>233</v>
      </c>
      <c r="E1" s="15" t="s">
        <v>256</v>
      </c>
      <c r="N1" s="3" t="s">
        <v>15</v>
      </c>
      <c r="O1" s="3" t="s">
        <v>229</v>
      </c>
      <c r="V1" s="1" t="s">
        <v>257</v>
      </c>
    </row>
    <row r="2" spans="1:25" ht="30" customHeight="1" x14ac:dyDescent="0.25">
      <c r="A2" s="204" t="s">
        <v>71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145</v>
      </c>
      <c r="N3" s="41"/>
      <c r="O3" s="41"/>
      <c r="P3" s="51" t="s">
        <v>1</v>
      </c>
      <c r="Q3" s="95"/>
      <c r="R3" s="95"/>
      <c r="S3" s="69" t="s">
        <v>38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64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62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146</v>
      </c>
      <c r="N4" s="11" t="s">
        <v>26</v>
      </c>
      <c r="O4" s="11" t="s">
        <v>26</v>
      </c>
      <c r="P4" s="11" t="s">
        <v>47</v>
      </c>
      <c r="Q4" s="70" t="s">
        <v>46</v>
      </c>
      <c r="R4" s="70" t="s">
        <v>158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229</v>
      </c>
    </row>
    <row r="5" spans="1:25" ht="18.75" customHeight="1" x14ac:dyDescent="0.25">
      <c r="A5" s="6" t="s">
        <v>31</v>
      </c>
      <c r="B5" s="6" t="s">
        <v>65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133</v>
      </c>
      <c r="H5" s="40" t="s">
        <v>20</v>
      </c>
      <c r="I5" s="98" t="s">
        <v>22</v>
      </c>
      <c r="J5" s="45" t="s">
        <v>68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48</v>
      </c>
      <c r="Q5" s="71" t="s">
        <v>29</v>
      </c>
      <c r="R5" s="71" t="s">
        <v>159</v>
      </c>
      <c r="S5" s="71" t="s">
        <v>30</v>
      </c>
      <c r="T5" s="71" t="s">
        <v>20</v>
      </c>
      <c r="U5" s="115" t="s">
        <v>66</v>
      </c>
      <c r="V5" s="99" t="s">
        <v>37</v>
      </c>
      <c r="W5" s="195" t="s">
        <v>230</v>
      </c>
      <c r="X5" s="195" t="s">
        <v>230</v>
      </c>
      <c r="Y5" s="195" t="s">
        <v>230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173</v>
      </c>
      <c r="B7" s="25" t="s">
        <v>150</v>
      </c>
      <c r="C7" s="42" t="s">
        <v>83</v>
      </c>
      <c r="D7" s="42" t="s">
        <v>63</v>
      </c>
      <c r="E7" s="169" t="s">
        <v>254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174</v>
      </c>
      <c r="S7" s="67">
        <v>44951</v>
      </c>
      <c r="T7" s="43" t="s">
        <v>224</v>
      </c>
      <c r="U7" s="89"/>
      <c r="V7" s="89">
        <v>1</v>
      </c>
    </row>
    <row r="8" spans="1:25" s="9" customFormat="1" ht="14.45" customHeight="1" x14ac:dyDescent="0.25">
      <c r="A8" s="25" t="s">
        <v>173</v>
      </c>
      <c r="B8" s="25" t="s">
        <v>150</v>
      </c>
      <c r="C8" s="42" t="s">
        <v>83</v>
      </c>
      <c r="D8" s="42" t="s">
        <v>63</v>
      </c>
      <c r="E8" s="42" t="s">
        <v>88</v>
      </c>
      <c r="F8" s="56" t="s">
        <v>8</v>
      </c>
      <c r="G8" s="56" t="str">
        <f t="shared" ref="G8" si="5">IF(H8="Napidíj","Nem rendszeres juttatás","Bérköltség")</f>
        <v>Bérköltség</v>
      </c>
      <c r="H8" s="25" t="s">
        <v>15</v>
      </c>
      <c r="I8" s="57">
        <v>144000</v>
      </c>
      <c r="J8" s="57">
        <f t="shared" ref="J8" si="6">ROUND(I8*Q8,0)</f>
        <v>18720</v>
      </c>
      <c r="K8" s="58">
        <v>130</v>
      </c>
      <c r="L8" s="58">
        <v>130</v>
      </c>
      <c r="M8" s="168">
        <f t="shared" ref="M8" si="7">L8/K8</f>
        <v>1</v>
      </c>
      <c r="N8" s="88">
        <f t="shared" ref="N8" si="8">ROUND(I8*M8,0)</f>
        <v>144000</v>
      </c>
      <c r="O8" s="88">
        <f t="shared" ref="O8" si="9">ROUND(N8*Q8,0)</f>
        <v>18720</v>
      </c>
      <c r="P8" s="100">
        <f t="shared" ref="P8" si="10">L8/K8-N8/I8</f>
        <v>0</v>
      </c>
      <c r="Q8" s="60">
        <v>0.13</v>
      </c>
      <c r="R8" s="187" t="s">
        <v>174</v>
      </c>
      <c r="S8" s="67">
        <v>44951</v>
      </c>
      <c r="T8" s="43" t="s">
        <v>224</v>
      </c>
      <c r="U8" s="89"/>
      <c r="V8" s="89"/>
    </row>
    <row r="9" spans="1:25" s="9" customFormat="1" ht="14.45" customHeight="1" x14ac:dyDescent="0.25">
      <c r="A9" s="25" t="s">
        <v>173</v>
      </c>
      <c r="B9" s="25" t="s">
        <v>150</v>
      </c>
      <c r="C9" s="42" t="s">
        <v>83</v>
      </c>
      <c r="D9" s="42" t="s">
        <v>63</v>
      </c>
      <c r="E9" s="42" t="s">
        <v>89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11">ROUND(I9*Q9,0)</f>
        <v>31200</v>
      </c>
      <c r="K9" s="58">
        <v>130</v>
      </c>
      <c r="L9" s="58">
        <v>130</v>
      </c>
      <c r="M9" s="168">
        <f t="shared" ref="M9:M13" si="12">L9/K9</f>
        <v>1</v>
      </c>
      <c r="N9" s="88">
        <f t="shared" ref="N9:N13" si="13">ROUND(I9*M9,0)</f>
        <v>240000</v>
      </c>
      <c r="O9" s="88">
        <f t="shared" ref="O9:O13" si="14">ROUND(N9*Q9,0)</f>
        <v>31200</v>
      </c>
      <c r="P9" s="100">
        <f t="shared" ref="P9:P13" si="15">L9/K9-N9/I9</f>
        <v>0</v>
      </c>
      <c r="Q9" s="60">
        <v>0.13</v>
      </c>
      <c r="R9" s="187" t="s">
        <v>174</v>
      </c>
      <c r="S9" s="67">
        <v>44951</v>
      </c>
      <c r="T9" s="43" t="s">
        <v>224</v>
      </c>
      <c r="U9" s="89"/>
      <c r="V9" s="89"/>
    </row>
    <row r="10" spans="1:25" s="9" customFormat="1" ht="14.45" customHeight="1" x14ac:dyDescent="0.25">
      <c r="A10" s="25" t="s">
        <v>173</v>
      </c>
      <c r="B10" s="25" t="s">
        <v>150</v>
      </c>
      <c r="C10" s="42" t="s">
        <v>83</v>
      </c>
      <c r="D10" s="42" t="s">
        <v>63</v>
      </c>
      <c r="E10" s="42" t="s">
        <v>90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11"/>
        <v>31200</v>
      </c>
      <c r="K10" s="58">
        <v>130</v>
      </c>
      <c r="L10" s="58">
        <v>130</v>
      </c>
      <c r="M10" s="168">
        <f t="shared" si="12"/>
        <v>1</v>
      </c>
      <c r="N10" s="88">
        <f t="shared" si="13"/>
        <v>240000</v>
      </c>
      <c r="O10" s="88">
        <f t="shared" si="14"/>
        <v>31200</v>
      </c>
      <c r="P10" s="100">
        <f t="shared" si="15"/>
        <v>0</v>
      </c>
      <c r="Q10" s="60">
        <v>0.13</v>
      </c>
      <c r="R10" s="187" t="s">
        <v>174</v>
      </c>
      <c r="S10" s="67">
        <v>44951</v>
      </c>
      <c r="T10" s="43" t="s">
        <v>224</v>
      </c>
      <c r="U10" s="89"/>
      <c r="V10" s="89"/>
    </row>
    <row r="11" spans="1:25" s="9" customFormat="1" ht="14.45" customHeight="1" x14ac:dyDescent="0.25">
      <c r="A11" s="25" t="s">
        <v>173</v>
      </c>
      <c r="B11" s="25" t="s">
        <v>150</v>
      </c>
      <c r="C11" s="42" t="s">
        <v>83</v>
      </c>
      <c r="D11" s="42" t="s">
        <v>63</v>
      </c>
      <c r="E11" s="42" t="s">
        <v>91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11"/>
        <v>31200</v>
      </c>
      <c r="K11" s="58">
        <v>130</v>
      </c>
      <c r="L11" s="58">
        <v>130</v>
      </c>
      <c r="M11" s="168">
        <f t="shared" si="12"/>
        <v>1</v>
      </c>
      <c r="N11" s="88">
        <f t="shared" si="13"/>
        <v>240000</v>
      </c>
      <c r="O11" s="88">
        <f t="shared" si="14"/>
        <v>31200</v>
      </c>
      <c r="P11" s="100">
        <f t="shared" si="15"/>
        <v>0</v>
      </c>
      <c r="Q11" s="60">
        <v>0.13</v>
      </c>
      <c r="R11" s="187" t="s">
        <v>174</v>
      </c>
      <c r="S11" s="67">
        <v>44951</v>
      </c>
      <c r="T11" s="43" t="s">
        <v>224</v>
      </c>
      <c r="U11" s="89"/>
      <c r="V11" s="89"/>
    </row>
    <row r="12" spans="1:25" s="9" customFormat="1" ht="14.45" customHeight="1" x14ac:dyDescent="0.25">
      <c r="A12" s="25" t="s">
        <v>173</v>
      </c>
      <c r="B12" s="25" t="s">
        <v>150</v>
      </c>
      <c r="C12" s="42" t="s">
        <v>83</v>
      </c>
      <c r="D12" s="42" t="s">
        <v>63</v>
      </c>
      <c r="E12" s="42" t="s">
        <v>92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11"/>
        <v>31200</v>
      </c>
      <c r="K12" s="58">
        <v>130</v>
      </c>
      <c r="L12" s="58">
        <v>130</v>
      </c>
      <c r="M12" s="168">
        <f t="shared" si="12"/>
        <v>1</v>
      </c>
      <c r="N12" s="88">
        <f t="shared" si="13"/>
        <v>240000</v>
      </c>
      <c r="O12" s="88">
        <f t="shared" si="14"/>
        <v>31200</v>
      </c>
      <c r="P12" s="100">
        <f t="shared" si="15"/>
        <v>0</v>
      </c>
      <c r="Q12" s="60">
        <v>0.13</v>
      </c>
      <c r="R12" s="187" t="s">
        <v>174</v>
      </c>
      <c r="S12" s="67">
        <v>44951</v>
      </c>
      <c r="T12" s="43" t="s">
        <v>224</v>
      </c>
      <c r="U12" s="89"/>
      <c r="V12" s="89"/>
    </row>
    <row r="13" spans="1:25" s="9" customFormat="1" ht="14.45" customHeight="1" x14ac:dyDescent="0.25">
      <c r="A13" s="25" t="s">
        <v>173</v>
      </c>
      <c r="B13" s="25" t="s">
        <v>150</v>
      </c>
      <c r="C13" s="42" t="s">
        <v>83</v>
      </c>
      <c r="D13" s="42" t="s">
        <v>63</v>
      </c>
      <c r="E13" s="42" t="s">
        <v>93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11"/>
        <v>31200</v>
      </c>
      <c r="K13" s="58">
        <v>130</v>
      </c>
      <c r="L13" s="58">
        <v>130</v>
      </c>
      <c r="M13" s="168">
        <f t="shared" si="12"/>
        <v>1</v>
      </c>
      <c r="N13" s="88">
        <f t="shared" si="13"/>
        <v>240000</v>
      </c>
      <c r="O13" s="88">
        <f t="shared" si="14"/>
        <v>31200</v>
      </c>
      <c r="P13" s="100">
        <f t="shared" si="15"/>
        <v>0</v>
      </c>
      <c r="Q13" s="60">
        <v>0.13</v>
      </c>
      <c r="R13" s="187" t="s">
        <v>174</v>
      </c>
      <c r="S13" s="67">
        <v>44951</v>
      </c>
      <c r="T13" s="43" t="s">
        <v>224</v>
      </c>
      <c r="U13" s="89"/>
      <c r="V13" s="89"/>
    </row>
    <row r="14" spans="1:25" s="9" customFormat="1" ht="14.45" customHeight="1" x14ac:dyDescent="0.25">
      <c r="A14" s="25" t="s">
        <v>144</v>
      </c>
      <c r="B14" s="25" t="s">
        <v>150</v>
      </c>
      <c r="C14" s="42" t="s">
        <v>83</v>
      </c>
      <c r="D14" s="42" t="s">
        <v>63</v>
      </c>
      <c r="E14" s="169" t="s">
        <v>254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6">L14/K14-N14/I14</f>
        <v>0</v>
      </c>
      <c r="Q14" s="60">
        <v>0.13</v>
      </c>
      <c r="R14" s="187" t="s">
        <v>160</v>
      </c>
      <c r="S14" s="67"/>
      <c r="T14" s="43" t="s">
        <v>224</v>
      </c>
      <c r="U14" s="89"/>
      <c r="V14" s="89">
        <v>1</v>
      </c>
    </row>
    <row r="15" spans="1:25" s="9" customFormat="1" ht="14.45" customHeight="1" x14ac:dyDescent="0.25">
      <c r="A15" s="25" t="s">
        <v>144</v>
      </c>
      <c r="B15" s="25" t="s">
        <v>150</v>
      </c>
      <c r="C15" s="42" t="s">
        <v>83</v>
      </c>
      <c r="D15" s="42" t="s">
        <v>63</v>
      </c>
      <c r="E15" s="42" t="s">
        <v>88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7">ROUND(I15*Q15,0)</f>
        <v>31200</v>
      </c>
      <c r="K15" s="58">
        <v>87</v>
      </c>
      <c r="L15" s="58">
        <v>87</v>
      </c>
      <c r="M15" s="168">
        <f t="shared" ref="M15:M23" si="18">L15/K15</f>
        <v>1</v>
      </c>
      <c r="N15" s="88">
        <f t="shared" ref="N15:N23" si="19">ROUND(I15*M15,0)</f>
        <v>240000</v>
      </c>
      <c r="O15" s="88">
        <f t="shared" ref="O15:O28" si="20">ROUND(N15*Q15,0)</f>
        <v>31200</v>
      </c>
      <c r="P15" s="100">
        <f t="shared" ref="P15:P23" si="21">L15/K15-N15/I15</f>
        <v>0</v>
      </c>
      <c r="Q15" s="60">
        <v>0.13</v>
      </c>
      <c r="R15" s="187" t="s">
        <v>160</v>
      </c>
      <c r="S15" s="67"/>
      <c r="T15" s="43" t="s">
        <v>224</v>
      </c>
      <c r="U15" s="89"/>
      <c r="V15" s="89">
        <v>1</v>
      </c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144</v>
      </c>
      <c r="B16" s="25" t="s">
        <v>150</v>
      </c>
      <c r="C16" s="42" t="s">
        <v>83</v>
      </c>
      <c r="D16" s="42" t="s">
        <v>63</v>
      </c>
      <c r="E16" s="42" t="s">
        <v>89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7"/>
        <v>31200</v>
      </c>
      <c r="K16" s="58">
        <v>87</v>
      </c>
      <c r="L16" s="58">
        <v>87</v>
      </c>
      <c r="M16" s="168">
        <f t="shared" si="18"/>
        <v>1</v>
      </c>
      <c r="N16" s="88">
        <f t="shared" si="19"/>
        <v>240000</v>
      </c>
      <c r="O16" s="88">
        <f t="shared" si="20"/>
        <v>31200</v>
      </c>
      <c r="P16" s="100">
        <f t="shared" si="21"/>
        <v>0</v>
      </c>
      <c r="Q16" s="60">
        <v>0.13</v>
      </c>
      <c r="R16" s="187" t="s">
        <v>160</v>
      </c>
      <c r="S16" s="67"/>
      <c r="T16" s="43" t="s">
        <v>224</v>
      </c>
      <c r="U16" s="89"/>
      <c r="V16" s="89"/>
    </row>
    <row r="17" spans="1:25" s="9" customFormat="1" ht="14.45" customHeight="1" x14ac:dyDescent="0.25">
      <c r="A17" s="25" t="s">
        <v>144</v>
      </c>
      <c r="B17" s="25" t="s">
        <v>150</v>
      </c>
      <c r="C17" s="42" t="s">
        <v>83</v>
      </c>
      <c r="D17" s="42" t="s">
        <v>63</v>
      </c>
      <c r="E17" s="42" t="s">
        <v>90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7"/>
        <v>31200</v>
      </c>
      <c r="K17" s="58">
        <v>87</v>
      </c>
      <c r="L17" s="58">
        <v>87</v>
      </c>
      <c r="M17" s="168">
        <f t="shared" si="18"/>
        <v>1</v>
      </c>
      <c r="N17" s="88">
        <f t="shared" si="19"/>
        <v>240000</v>
      </c>
      <c r="O17" s="88">
        <f t="shared" si="20"/>
        <v>31200</v>
      </c>
      <c r="P17" s="100">
        <f t="shared" si="21"/>
        <v>0</v>
      </c>
      <c r="Q17" s="60">
        <v>0.13</v>
      </c>
      <c r="R17" s="187" t="s">
        <v>160</v>
      </c>
      <c r="S17" s="67"/>
      <c r="T17" s="43" t="s">
        <v>224</v>
      </c>
      <c r="U17" s="89"/>
      <c r="V17" s="89"/>
    </row>
    <row r="18" spans="1:25" s="9" customFormat="1" ht="14.45" customHeight="1" x14ac:dyDescent="0.25">
      <c r="A18" s="25" t="s">
        <v>144</v>
      </c>
      <c r="B18" s="25" t="s">
        <v>150</v>
      </c>
      <c r="C18" s="42" t="s">
        <v>83</v>
      </c>
      <c r="D18" s="42" t="s">
        <v>63</v>
      </c>
      <c r="E18" s="42" t="s">
        <v>91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7"/>
        <v>31200</v>
      </c>
      <c r="K18" s="58">
        <v>87</v>
      </c>
      <c r="L18" s="58">
        <v>87</v>
      </c>
      <c r="M18" s="168">
        <f t="shared" si="18"/>
        <v>1</v>
      </c>
      <c r="N18" s="88">
        <f t="shared" si="19"/>
        <v>240000</v>
      </c>
      <c r="O18" s="88">
        <f t="shared" si="20"/>
        <v>31200</v>
      </c>
      <c r="P18" s="100">
        <f t="shared" si="21"/>
        <v>0</v>
      </c>
      <c r="Q18" s="60">
        <v>0.13</v>
      </c>
      <c r="R18" s="187" t="s">
        <v>160</v>
      </c>
      <c r="S18" s="67"/>
      <c r="T18" s="43" t="s">
        <v>224</v>
      </c>
      <c r="U18" s="89"/>
      <c r="V18" s="89"/>
    </row>
    <row r="19" spans="1:25" s="9" customFormat="1" ht="14.45" customHeight="1" x14ac:dyDescent="0.25">
      <c r="A19" s="25" t="s">
        <v>144</v>
      </c>
      <c r="B19" s="25" t="s">
        <v>150</v>
      </c>
      <c r="C19" s="42" t="s">
        <v>83</v>
      </c>
      <c r="D19" s="42" t="s">
        <v>63</v>
      </c>
      <c r="E19" s="42" t="s">
        <v>92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7"/>
        <v>31200</v>
      </c>
      <c r="K19" s="58">
        <v>87</v>
      </c>
      <c r="L19" s="58">
        <v>87</v>
      </c>
      <c r="M19" s="168">
        <f t="shared" si="18"/>
        <v>1</v>
      </c>
      <c r="N19" s="88">
        <f t="shared" si="19"/>
        <v>240000</v>
      </c>
      <c r="O19" s="88">
        <f t="shared" si="20"/>
        <v>31200</v>
      </c>
      <c r="P19" s="100">
        <f t="shared" si="21"/>
        <v>0</v>
      </c>
      <c r="Q19" s="60">
        <v>0.13</v>
      </c>
      <c r="R19" s="187" t="s">
        <v>160</v>
      </c>
      <c r="S19" s="67"/>
      <c r="T19" s="43" t="s">
        <v>224</v>
      </c>
      <c r="U19" s="89"/>
      <c r="V19" s="89"/>
    </row>
    <row r="20" spans="1:25" s="9" customFormat="1" ht="14.45" customHeight="1" x14ac:dyDescent="0.25">
      <c r="A20" s="25" t="s">
        <v>144</v>
      </c>
      <c r="B20" s="25" t="s">
        <v>150</v>
      </c>
      <c r="C20" s="42" t="s">
        <v>83</v>
      </c>
      <c r="D20" s="42" t="s">
        <v>63</v>
      </c>
      <c r="E20" s="42" t="s">
        <v>93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7"/>
        <v>31200</v>
      </c>
      <c r="K20" s="58">
        <v>87</v>
      </c>
      <c r="L20" s="58">
        <v>87</v>
      </c>
      <c r="M20" s="168">
        <f t="shared" si="18"/>
        <v>1</v>
      </c>
      <c r="N20" s="88">
        <f t="shared" si="19"/>
        <v>240000</v>
      </c>
      <c r="O20" s="88">
        <f t="shared" si="20"/>
        <v>31200</v>
      </c>
      <c r="P20" s="100">
        <f t="shared" si="21"/>
        <v>0</v>
      </c>
      <c r="Q20" s="60">
        <v>0.13</v>
      </c>
      <c r="R20" s="187" t="s">
        <v>160</v>
      </c>
      <c r="S20" s="67"/>
      <c r="T20" s="43" t="s">
        <v>224</v>
      </c>
      <c r="U20" s="89"/>
      <c r="V20" s="89"/>
    </row>
    <row r="21" spans="1:25" s="9" customFormat="1" ht="14.45" customHeight="1" x14ac:dyDescent="0.25">
      <c r="A21" s="25" t="s">
        <v>144</v>
      </c>
      <c r="B21" s="25" t="s">
        <v>150</v>
      </c>
      <c r="C21" s="42" t="s">
        <v>83</v>
      </c>
      <c r="D21" s="42" t="s">
        <v>63</v>
      </c>
      <c r="E21" s="42" t="s">
        <v>94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7"/>
        <v>31200</v>
      </c>
      <c r="K21" s="58">
        <v>87</v>
      </c>
      <c r="L21" s="58">
        <v>87</v>
      </c>
      <c r="M21" s="168">
        <f t="shared" si="18"/>
        <v>1</v>
      </c>
      <c r="N21" s="88">
        <f t="shared" si="19"/>
        <v>240000</v>
      </c>
      <c r="O21" s="88">
        <f t="shared" si="20"/>
        <v>31200</v>
      </c>
      <c r="P21" s="100">
        <f t="shared" si="21"/>
        <v>0</v>
      </c>
      <c r="Q21" s="60">
        <v>0.13</v>
      </c>
      <c r="R21" s="187" t="s">
        <v>160</v>
      </c>
      <c r="S21" s="67"/>
      <c r="T21" s="43" t="s">
        <v>224</v>
      </c>
      <c r="U21" s="89"/>
      <c r="V21" s="89"/>
    </row>
    <row r="22" spans="1:25" s="9" customFormat="1" ht="14.45" customHeight="1" x14ac:dyDescent="0.25">
      <c r="A22" s="25" t="s">
        <v>144</v>
      </c>
      <c r="B22" s="25" t="s">
        <v>150</v>
      </c>
      <c r="C22" s="42" t="s">
        <v>83</v>
      </c>
      <c r="D22" s="42" t="s">
        <v>63</v>
      </c>
      <c r="E22" s="42" t="s">
        <v>95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7"/>
        <v>31200</v>
      </c>
      <c r="K22" s="58">
        <v>87</v>
      </c>
      <c r="L22" s="58">
        <v>87</v>
      </c>
      <c r="M22" s="168">
        <f t="shared" si="18"/>
        <v>1</v>
      </c>
      <c r="N22" s="88">
        <f t="shared" si="19"/>
        <v>240000</v>
      </c>
      <c r="O22" s="88">
        <f t="shared" si="20"/>
        <v>31200</v>
      </c>
      <c r="P22" s="100">
        <f t="shared" si="21"/>
        <v>0</v>
      </c>
      <c r="Q22" s="60">
        <v>0.13</v>
      </c>
      <c r="R22" s="187" t="s">
        <v>160</v>
      </c>
      <c r="S22" s="67"/>
      <c r="T22" s="43" t="s">
        <v>224</v>
      </c>
      <c r="U22" s="89"/>
      <c r="V22" s="89"/>
    </row>
    <row r="23" spans="1:25" s="9" customFormat="1" ht="14.45" customHeight="1" x14ac:dyDescent="0.25">
      <c r="A23" s="25" t="s">
        <v>144</v>
      </c>
      <c r="B23" s="25" t="s">
        <v>150</v>
      </c>
      <c r="C23" s="42" t="s">
        <v>83</v>
      </c>
      <c r="D23" s="42" t="s">
        <v>63</v>
      </c>
      <c r="E23" s="42" t="s">
        <v>96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7"/>
        <v>31200</v>
      </c>
      <c r="K23" s="58">
        <v>87</v>
      </c>
      <c r="L23" s="58">
        <v>87</v>
      </c>
      <c r="M23" s="168">
        <f t="shared" si="18"/>
        <v>1</v>
      </c>
      <c r="N23" s="88">
        <f t="shared" si="19"/>
        <v>240000</v>
      </c>
      <c r="O23" s="88">
        <f t="shared" si="20"/>
        <v>31200</v>
      </c>
      <c r="P23" s="100">
        <f t="shared" si="21"/>
        <v>0</v>
      </c>
      <c r="Q23" s="60">
        <v>0.13</v>
      </c>
      <c r="R23" s="187" t="s">
        <v>160</v>
      </c>
      <c r="S23" s="67"/>
      <c r="T23" s="43" t="s">
        <v>224</v>
      </c>
      <c r="U23" s="89"/>
      <c r="V23" s="89"/>
    </row>
    <row r="24" spans="1:25" s="9" customFormat="1" ht="14.45" customHeight="1" x14ac:dyDescent="0.25">
      <c r="A24" s="25" t="s">
        <v>225</v>
      </c>
      <c r="B24" s="25" t="s">
        <v>149</v>
      </c>
      <c r="C24" s="42" t="s">
        <v>83</v>
      </c>
      <c r="D24" s="42" t="s">
        <v>67</v>
      </c>
      <c r="E24" s="42" t="s">
        <v>88</v>
      </c>
      <c r="F24" s="56" t="s">
        <v>8</v>
      </c>
      <c r="G24" s="56" t="str">
        <f t="shared" ref="G24" si="22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23">ROUND(I24*Q24,0)</f>
        <v>15600</v>
      </c>
      <c r="K24" s="58">
        <v>44</v>
      </c>
      <c r="L24" s="58">
        <v>44</v>
      </c>
      <c r="M24" s="168">
        <f t="shared" ref="M24" si="24">L24/K24</f>
        <v>1</v>
      </c>
      <c r="N24" s="88">
        <f t="shared" ref="N24" si="25">ROUND(I24*M24,0)</f>
        <v>120000</v>
      </c>
      <c r="O24" s="88">
        <f t="shared" ref="O24" si="26">ROUND(N24*Q24,0)</f>
        <v>15600</v>
      </c>
      <c r="P24" s="100">
        <f t="shared" ref="P24" si="27">L24/K24-N24/I24</f>
        <v>0</v>
      </c>
      <c r="Q24" s="60">
        <v>0.13</v>
      </c>
      <c r="R24" s="187" t="s">
        <v>226</v>
      </c>
      <c r="S24" s="67">
        <v>44963</v>
      </c>
      <c r="T24" s="43" t="s">
        <v>224</v>
      </c>
      <c r="U24" s="89"/>
      <c r="V24" s="89">
        <v>1</v>
      </c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225</v>
      </c>
      <c r="B25" s="25" t="s">
        <v>149</v>
      </c>
      <c r="C25" s="42" t="s">
        <v>83</v>
      </c>
      <c r="D25" s="42" t="s">
        <v>67</v>
      </c>
      <c r="E25" s="42" t="s">
        <v>89</v>
      </c>
      <c r="F25" s="56" t="s">
        <v>9</v>
      </c>
      <c r="G25" s="56" t="str">
        <f t="shared" ref="G25:G26" si="28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9">ROUND(I25*Q25,0)</f>
        <v>15600</v>
      </c>
      <c r="K25" s="58">
        <v>44</v>
      </c>
      <c r="L25" s="58">
        <v>44</v>
      </c>
      <c r="M25" s="168">
        <f t="shared" ref="M25:M26" si="30">L25/K25</f>
        <v>1</v>
      </c>
      <c r="N25" s="88">
        <f t="shared" ref="N25:N26" si="31">ROUND(I25*M25,0)</f>
        <v>120000</v>
      </c>
      <c r="O25" s="88">
        <f t="shared" ref="O25:O26" si="32">ROUND(N25*Q25,0)</f>
        <v>15600</v>
      </c>
      <c r="P25" s="100">
        <f t="shared" ref="P25:P26" si="33">L25/K25-N25/I25</f>
        <v>0</v>
      </c>
      <c r="Q25" s="60">
        <v>0.13</v>
      </c>
      <c r="R25" s="187" t="s">
        <v>226</v>
      </c>
      <c r="S25" s="67">
        <v>44963</v>
      </c>
      <c r="T25" s="43" t="s">
        <v>224</v>
      </c>
      <c r="U25" s="89"/>
      <c r="V25" s="89"/>
    </row>
    <row r="26" spans="1:25" s="9" customFormat="1" ht="14.45" customHeight="1" x14ac:dyDescent="0.25">
      <c r="A26" s="25" t="s">
        <v>225</v>
      </c>
      <c r="B26" s="25" t="s">
        <v>149</v>
      </c>
      <c r="C26" s="42" t="s">
        <v>83</v>
      </c>
      <c r="D26" s="42" t="s">
        <v>67</v>
      </c>
      <c r="E26" s="42" t="s">
        <v>90</v>
      </c>
      <c r="F26" s="56" t="s">
        <v>9</v>
      </c>
      <c r="G26" s="56" t="str">
        <f t="shared" si="28"/>
        <v>Bérköltség</v>
      </c>
      <c r="H26" s="25" t="s">
        <v>15</v>
      </c>
      <c r="I26" s="57">
        <v>120000</v>
      </c>
      <c r="J26" s="57">
        <f t="shared" si="29"/>
        <v>15600</v>
      </c>
      <c r="K26" s="58">
        <v>44</v>
      </c>
      <c r="L26" s="58">
        <v>44</v>
      </c>
      <c r="M26" s="168">
        <f t="shared" si="30"/>
        <v>1</v>
      </c>
      <c r="N26" s="88">
        <f t="shared" si="31"/>
        <v>120000</v>
      </c>
      <c r="O26" s="88">
        <f t="shared" si="32"/>
        <v>15600</v>
      </c>
      <c r="P26" s="100">
        <f t="shared" si="33"/>
        <v>0</v>
      </c>
      <c r="Q26" s="60">
        <v>0.13</v>
      </c>
      <c r="R26" s="187" t="s">
        <v>226</v>
      </c>
      <c r="S26" s="67">
        <v>44963</v>
      </c>
      <c r="T26" s="43" t="s">
        <v>224</v>
      </c>
      <c r="U26" s="89"/>
      <c r="V26" s="89"/>
    </row>
    <row r="27" spans="1:25" s="9" customFormat="1" ht="14.45" customHeight="1" x14ac:dyDescent="0.25">
      <c r="A27" s="25" t="s">
        <v>225</v>
      </c>
      <c r="B27" s="25" t="s">
        <v>149</v>
      </c>
      <c r="C27" s="42" t="s">
        <v>83</v>
      </c>
      <c r="D27" s="42" t="s">
        <v>67</v>
      </c>
      <c r="E27" s="42" t="s">
        <v>91</v>
      </c>
      <c r="F27" s="56" t="s">
        <v>9</v>
      </c>
      <c r="G27" s="56" t="str">
        <f t="shared" ref="G27" si="34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5">ROUND(I27*Q27,0)</f>
        <v>15600</v>
      </c>
      <c r="K27" s="58">
        <v>44</v>
      </c>
      <c r="L27" s="58">
        <v>44</v>
      </c>
      <c r="M27" s="168">
        <f t="shared" ref="M27" si="36">L27/K27</f>
        <v>1</v>
      </c>
      <c r="N27" s="88">
        <f t="shared" ref="N27" si="37">ROUND(I27*M27,0)</f>
        <v>120000</v>
      </c>
      <c r="O27" s="88">
        <f t="shared" ref="O27" si="38">ROUND(N27*Q27,0)</f>
        <v>15600</v>
      </c>
      <c r="P27" s="100">
        <f t="shared" ref="P27" si="39">L27/K27-N27/I27</f>
        <v>0</v>
      </c>
      <c r="Q27" s="60">
        <v>0.13</v>
      </c>
      <c r="R27" s="187" t="s">
        <v>226</v>
      </c>
      <c r="S27" s="67">
        <v>44963</v>
      </c>
      <c r="T27" s="43" t="s">
        <v>224</v>
      </c>
      <c r="U27" s="89"/>
      <c r="V27" s="89"/>
    </row>
    <row r="28" spans="1:25" s="9" customFormat="1" ht="14.45" customHeight="1" x14ac:dyDescent="0.25">
      <c r="A28" s="25" t="s">
        <v>50</v>
      </c>
      <c r="B28" s="25" t="s">
        <v>150</v>
      </c>
      <c r="C28" s="42" t="s">
        <v>84</v>
      </c>
      <c r="D28" s="42" t="s">
        <v>52</v>
      </c>
      <c r="E28" s="42" t="s">
        <v>86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40">ROUND(I28*Q28,0)</f>
        <v>77896</v>
      </c>
      <c r="K28" s="58">
        <v>174</v>
      </c>
      <c r="L28" s="58">
        <v>73</v>
      </c>
      <c r="M28" s="168">
        <f t="shared" ref="M28" si="41">L28/K28</f>
        <v>0.41954022988505746</v>
      </c>
      <c r="N28" s="88">
        <v>250000</v>
      </c>
      <c r="O28" s="88">
        <f t="shared" si="20"/>
        <v>32500</v>
      </c>
      <c r="P28" s="100">
        <f t="shared" ref="P28" si="42">L28/K28-N28/I28</f>
        <v>2.3172659331215373E-3</v>
      </c>
      <c r="Q28" s="60">
        <v>0.13</v>
      </c>
      <c r="R28" s="187" t="s">
        <v>161</v>
      </c>
      <c r="S28" s="67"/>
      <c r="T28" s="43" t="s">
        <v>224</v>
      </c>
      <c r="U28" s="89"/>
      <c r="V28" s="89">
        <v>1</v>
      </c>
      <c r="W28" s="9" t="s">
        <v>234</v>
      </c>
      <c r="X28" s="9">
        <v>0</v>
      </c>
      <c r="Y28" s="9">
        <v>0</v>
      </c>
    </row>
    <row r="29" spans="1:25" s="9" customFormat="1" ht="14.45" customHeight="1" x14ac:dyDescent="0.25">
      <c r="A29" s="25" t="s">
        <v>50</v>
      </c>
      <c r="B29" s="25" t="s">
        <v>150</v>
      </c>
      <c r="C29" s="42" t="s">
        <v>84</v>
      </c>
      <c r="D29" s="42" t="s">
        <v>52</v>
      </c>
      <c r="E29" s="42" t="s">
        <v>87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43">ROUND(I29*Q29,0)</f>
        <v>77896</v>
      </c>
      <c r="K29" s="58">
        <v>174</v>
      </c>
      <c r="L29" s="58">
        <v>73</v>
      </c>
      <c r="M29" s="168">
        <f t="shared" ref="M29:M33" si="44">L29/K29</f>
        <v>0.41954022988505746</v>
      </c>
      <c r="N29" s="88">
        <v>250000</v>
      </c>
      <c r="O29" s="88">
        <f t="shared" ref="O29:O33" si="45">ROUND(N29*Q29,0)</f>
        <v>32500</v>
      </c>
      <c r="P29" s="100">
        <f t="shared" ref="P29:P76" si="46">L29/K29-N29/I29</f>
        <v>2.3172659331215373E-3</v>
      </c>
      <c r="Q29" s="60">
        <v>0.13</v>
      </c>
      <c r="R29" s="187" t="s">
        <v>161</v>
      </c>
      <c r="S29" s="67"/>
      <c r="T29" s="43" t="s">
        <v>224</v>
      </c>
      <c r="U29" s="89"/>
      <c r="V29" s="89">
        <v>2</v>
      </c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50</v>
      </c>
      <c r="B30" s="25" t="s">
        <v>150</v>
      </c>
      <c r="C30" s="42" t="s">
        <v>84</v>
      </c>
      <c r="D30" s="42" t="s">
        <v>52</v>
      </c>
      <c r="E30" s="42" t="s">
        <v>88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43"/>
        <v>77896</v>
      </c>
      <c r="K30" s="58">
        <v>174</v>
      </c>
      <c r="L30" s="58">
        <v>73</v>
      </c>
      <c r="M30" s="168">
        <f t="shared" si="44"/>
        <v>0.41954022988505746</v>
      </c>
      <c r="N30" s="88">
        <v>250000</v>
      </c>
      <c r="O30" s="88">
        <f t="shared" si="45"/>
        <v>32500</v>
      </c>
      <c r="P30" s="100">
        <f t="shared" si="46"/>
        <v>2.3172659331215373E-3</v>
      </c>
      <c r="Q30" s="60">
        <v>0.13</v>
      </c>
      <c r="R30" s="187" t="s">
        <v>161</v>
      </c>
      <c r="S30" s="67"/>
      <c r="T30" s="43" t="s">
        <v>224</v>
      </c>
      <c r="U30" s="89"/>
      <c r="V30" s="89">
        <v>2</v>
      </c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50</v>
      </c>
      <c r="B31" s="25" t="s">
        <v>150</v>
      </c>
      <c r="C31" s="42" t="s">
        <v>84</v>
      </c>
      <c r="D31" s="42" t="s">
        <v>52</v>
      </c>
      <c r="E31" s="42" t="s">
        <v>89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3"/>
        <v>77896</v>
      </c>
      <c r="K31" s="58">
        <v>174</v>
      </c>
      <c r="L31" s="58">
        <v>73</v>
      </c>
      <c r="M31" s="168">
        <f t="shared" si="44"/>
        <v>0.41954022988505746</v>
      </c>
      <c r="N31" s="88">
        <v>250000</v>
      </c>
      <c r="O31" s="88">
        <f t="shared" si="45"/>
        <v>32500</v>
      </c>
      <c r="P31" s="100">
        <f t="shared" si="46"/>
        <v>2.3172659331215373E-3</v>
      </c>
      <c r="Q31" s="60">
        <v>0.13</v>
      </c>
      <c r="R31" s="187" t="s">
        <v>161</v>
      </c>
      <c r="S31" s="67"/>
      <c r="T31" s="43" t="s">
        <v>224</v>
      </c>
      <c r="U31" s="89"/>
      <c r="V31" s="89"/>
    </row>
    <row r="32" spans="1:25" s="9" customFormat="1" ht="14.45" customHeight="1" x14ac:dyDescent="0.25">
      <c r="A32" s="25" t="s">
        <v>50</v>
      </c>
      <c r="B32" s="25" t="s">
        <v>150</v>
      </c>
      <c r="C32" s="42" t="s">
        <v>84</v>
      </c>
      <c r="D32" s="42" t="s">
        <v>52</v>
      </c>
      <c r="E32" s="42" t="s">
        <v>90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3"/>
        <v>77896</v>
      </c>
      <c r="K32" s="58">
        <v>174</v>
      </c>
      <c r="L32" s="58">
        <v>73</v>
      </c>
      <c r="M32" s="168">
        <f t="shared" si="44"/>
        <v>0.41954022988505746</v>
      </c>
      <c r="N32" s="88">
        <v>250000</v>
      </c>
      <c r="O32" s="88">
        <f t="shared" si="45"/>
        <v>32500</v>
      </c>
      <c r="P32" s="100">
        <f t="shared" si="46"/>
        <v>2.3172659331215373E-3</v>
      </c>
      <c r="Q32" s="60">
        <v>0.13</v>
      </c>
      <c r="R32" s="187" t="s">
        <v>161</v>
      </c>
      <c r="S32" s="67"/>
      <c r="T32" s="43" t="s">
        <v>224</v>
      </c>
      <c r="U32" s="89"/>
      <c r="V32" s="89"/>
    </row>
    <row r="33" spans="1:25" s="9" customFormat="1" ht="14.45" customHeight="1" x14ac:dyDescent="0.25">
      <c r="A33" s="25" t="s">
        <v>50</v>
      </c>
      <c r="B33" s="25" t="s">
        <v>150</v>
      </c>
      <c r="C33" s="42" t="s">
        <v>84</v>
      </c>
      <c r="D33" s="42" t="s">
        <v>52</v>
      </c>
      <c r="E33" s="42" t="s">
        <v>91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3"/>
        <v>77896</v>
      </c>
      <c r="K33" s="58">
        <v>174</v>
      </c>
      <c r="L33" s="58">
        <v>73</v>
      </c>
      <c r="M33" s="168">
        <f t="shared" si="44"/>
        <v>0.41954022988505746</v>
      </c>
      <c r="N33" s="88">
        <v>250000</v>
      </c>
      <c r="O33" s="88">
        <f t="shared" si="45"/>
        <v>32500</v>
      </c>
      <c r="P33" s="100">
        <f t="shared" si="46"/>
        <v>2.3172659331215373E-3</v>
      </c>
      <c r="Q33" s="60">
        <v>0.13</v>
      </c>
      <c r="R33" s="187" t="s">
        <v>161</v>
      </c>
      <c r="S33" s="67"/>
      <c r="T33" s="43" t="s">
        <v>224</v>
      </c>
      <c r="U33" s="89"/>
      <c r="V33" s="89"/>
    </row>
    <row r="34" spans="1:25" s="9" customFormat="1" ht="14.45" customHeight="1" x14ac:dyDescent="0.25">
      <c r="A34" s="25" t="s">
        <v>164</v>
      </c>
      <c r="B34" s="25" t="s">
        <v>149</v>
      </c>
      <c r="C34" s="42" t="s">
        <v>83</v>
      </c>
      <c r="D34" s="42" t="s">
        <v>165</v>
      </c>
      <c r="E34" s="42" t="s">
        <v>87</v>
      </c>
      <c r="F34" s="56" t="s">
        <v>8</v>
      </c>
      <c r="G34" s="56" t="str">
        <f t="shared" ref="G34" si="47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8">ROUND(I34*Q34,0)</f>
        <v>15600</v>
      </c>
      <c r="K34" s="58">
        <v>44</v>
      </c>
      <c r="L34" s="58">
        <v>44</v>
      </c>
      <c r="M34" s="168">
        <f t="shared" ref="M34" si="49">L34/K34</f>
        <v>1</v>
      </c>
      <c r="N34" s="88">
        <f t="shared" ref="N34" si="50">ROUND(I34*M34,0)</f>
        <v>120000</v>
      </c>
      <c r="O34" s="88">
        <f t="shared" ref="O34" si="51">ROUND(N34*Q34,0)</f>
        <v>15600</v>
      </c>
      <c r="P34" s="100">
        <f t="shared" ref="P34" si="52">L34/K34-N34/I34</f>
        <v>0</v>
      </c>
      <c r="Q34" s="60">
        <v>0.13</v>
      </c>
      <c r="R34" s="187" t="s">
        <v>166</v>
      </c>
      <c r="S34" s="67">
        <v>44951</v>
      </c>
      <c r="T34" s="43" t="s">
        <v>224</v>
      </c>
      <c r="U34" s="89"/>
      <c r="V34" s="89">
        <v>1</v>
      </c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164</v>
      </c>
      <c r="B35" s="25" t="s">
        <v>149</v>
      </c>
      <c r="C35" s="42" t="s">
        <v>83</v>
      </c>
      <c r="D35" s="42" t="s">
        <v>165</v>
      </c>
      <c r="E35" s="42" t="s">
        <v>88</v>
      </c>
      <c r="F35" s="56" t="s">
        <v>8</v>
      </c>
      <c r="G35" s="56" t="str">
        <f t="shared" ref="G35:G44" si="53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4">ROUND(I35*Q35,0)</f>
        <v>15600</v>
      </c>
      <c r="K35" s="58">
        <v>44</v>
      </c>
      <c r="L35" s="58">
        <v>44</v>
      </c>
      <c r="M35" s="168">
        <f t="shared" ref="M35:M44" si="55">L35/K35</f>
        <v>1</v>
      </c>
      <c r="N35" s="88">
        <f t="shared" ref="N35:N44" si="56">ROUND(I35*M35,0)</f>
        <v>120000</v>
      </c>
      <c r="O35" s="88">
        <f t="shared" ref="O35:O44" si="57">ROUND(N35*Q35,0)</f>
        <v>15600</v>
      </c>
      <c r="P35" s="100">
        <f t="shared" ref="P35:P44" si="58">L35/K35-N35/I35</f>
        <v>0</v>
      </c>
      <c r="Q35" s="60">
        <v>0.13</v>
      </c>
      <c r="R35" s="187" t="s">
        <v>166</v>
      </c>
      <c r="S35" s="67">
        <v>44951</v>
      </c>
      <c r="T35" s="43" t="s">
        <v>224</v>
      </c>
      <c r="U35" s="89"/>
      <c r="V35" s="89">
        <v>1</v>
      </c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164</v>
      </c>
      <c r="B36" s="25" t="s">
        <v>149</v>
      </c>
      <c r="C36" s="42" t="s">
        <v>83</v>
      </c>
      <c r="D36" s="42" t="s">
        <v>165</v>
      </c>
      <c r="E36" s="42" t="s">
        <v>89</v>
      </c>
      <c r="F36" s="56" t="s">
        <v>9</v>
      </c>
      <c r="G36" s="56" t="str">
        <f t="shared" si="53"/>
        <v>Bérköltség</v>
      </c>
      <c r="H36" s="25" t="s">
        <v>15</v>
      </c>
      <c r="I36" s="57">
        <v>120000</v>
      </c>
      <c r="J36" s="57">
        <f t="shared" si="54"/>
        <v>15600</v>
      </c>
      <c r="K36" s="58">
        <v>44</v>
      </c>
      <c r="L36" s="58">
        <v>44</v>
      </c>
      <c r="M36" s="168">
        <f t="shared" si="55"/>
        <v>1</v>
      </c>
      <c r="N36" s="88">
        <f t="shared" si="56"/>
        <v>120000</v>
      </c>
      <c r="O36" s="88">
        <f t="shared" si="57"/>
        <v>15600</v>
      </c>
      <c r="P36" s="100">
        <f t="shared" si="58"/>
        <v>0</v>
      </c>
      <c r="Q36" s="60">
        <v>0.13</v>
      </c>
      <c r="R36" s="187" t="s">
        <v>166</v>
      </c>
      <c r="S36" s="67">
        <v>44951</v>
      </c>
      <c r="T36" s="43" t="s">
        <v>224</v>
      </c>
      <c r="U36" s="89"/>
      <c r="V36" s="89"/>
    </row>
    <row r="37" spans="1:25" s="9" customFormat="1" ht="14.45" customHeight="1" x14ac:dyDescent="0.25">
      <c r="A37" s="25" t="s">
        <v>164</v>
      </c>
      <c r="B37" s="25" t="s">
        <v>149</v>
      </c>
      <c r="C37" s="42" t="s">
        <v>83</v>
      </c>
      <c r="D37" s="42" t="s">
        <v>165</v>
      </c>
      <c r="E37" s="42" t="s">
        <v>90</v>
      </c>
      <c r="F37" s="56" t="s">
        <v>9</v>
      </c>
      <c r="G37" s="56" t="str">
        <f t="shared" si="53"/>
        <v>Bérköltség</v>
      </c>
      <c r="H37" s="25" t="s">
        <v>15</v>
      </c>
      <c r="I37" s="57">
        <v>120000</v>
      </c>
      <c r="J37" s="57">
        <f t="shared" si="54"/>
        <v>15600</v>
      </c>
      <c r="K37" s="58">
        <v>44</v>
      </c>
      <c r="L37" s="58">
        <v>44</v>
      </c>
      <c r="M37" s="168">
        <f t="shared" si="55"/>
        <v>1</v>
      </c>
      <c r="N37" s="88">
        <f t="shared" si="56"/>
        <v>120000</v>
      </c>
      <c r="O37" s="88">
        <f t="shared" si="57"/>
        <v>15600</v>
      </c>
      <c r="P37" s="100">
        <f t="shared" si="58"/>
        <v>0</v>
      </c>
      <c r="Q37" s="60">
        <v>0.13</v>
      </c>
      <c r="R37" s="187" t="s">
        <v>166</v>
      </c>
      <c r="S37" s="67">
        <v>44951</v>
      </c>
      <c r="T37" s="43" t="s">
        <v>224</v>
      </c>
      <c r="U37" s="89"/>
      <c r="V37" s="89"/>
    </row>
    <row r="38" spans="1:25" s="9" customFormat="1" ht="14.45" customHeight="1" x14ac:dyDescent="0.25">
      <c r="A38" s="25" t="s">
        <v>164</v>
      </c>
      <c r="B38" s="25" t="s">
        <v>149</v>
      </c>
      <c r="C38" s="42" t="s">
        <v>83</v>
      </c>
      <c r="D38" s="42" t="s">
        <v>165</v>
      </c>
      <c r="E38" s="42" t="s">
        <v>91</v>
      </c>
      <c r="F38" s="56" t="s">
        <v>9</v>
      </c>
      <c r="G38" s="56" t="str">
        <f t="shared" si="53"/>
        <v>Bérköltség</v>
      </c>
      <c r="H38" s="25" t="s">
        <v>15</v>
      </c>
      <c r="I38" s="57">
        <v>120000</v>
      </c>
      <c r="J38" s="57">
        <f t="shared" si="54"/>
        <v>15600</v>
      </c>
      <c r="K38" s="58">
        <v>44</v>
      </c>
      <c r="L38" s="58">
        <v>44</v>
      </c>
      <c r="M38" s="168">
        <f t="shared" si="55"/>
        <v>1</v>
      </c>
      <c r="N38" s="88">
        <f t="shared" si="56"/>
        <v>120000</v>
      </c>
      <c r="O38" s="88">
        <f t="shared" si="57"/>
        <v>15600</v>
      </c>
      <c r="P38" s="100">
        <f t="shared" si="58"/>
        <v>0</v>
      </c>
      <c r="Q38" s="60">
        <v>0.13</v>
      </c>
      <c r="R38" s="187" t="s">
        <v>166</v>
      </c>
      <c r="S38" s="67">
        <v>44951</v>
      </c>
      <c r="T38" s="43" t="s">
        <v>224</v>
      </c>
      <c r="U38" s="89"/>
      <c r="V38" s="89"/>
    </row>
    <row r="39" spans="1:25" s="9" customFormat="1" ht="14.45" customHeight="1" x14ac:dyDescent="0.25">
      <c r="A39" s="25" t="s">
        <v>164</v>
      </c>
      <c r="B39" s="25" t="s">
        <v>149</v>
      </c>
      <c r="C39" s="42" t="s">
        <v>83</v>
      </c>
      <c r="D39" s="42" t="s">
        <v>165</v>
      </c>
      <c r="E39" s="42" t="s">
        <v>92</v>
      </c>
      <c r="F39" s="56" t="s">
        <v>9</v>
      </c>
      <c r="G39" s="56" t="str">
        <f t="shared" si="53"/>
        <v>Bérköltség</v>
      </c>
      <c r="H39" s="25" t="s">
        <v>15</v>
      </c>
      <c r="I39" s="57">
        <v>120000</v>
      </c>
      <c r="J39" s="57">
        <f t="shared" si="54"/>
        <v>15600</v>
      </c>
      <c r="K39" s="58">
        <v>44</v>
      </c>
      <c r="L39" s="58">
        <v>44</v>
      </c>
      <c r="M39" s="168">
        <f t="shared" si="55"/>
        <v>1</v>
      </c>
      <c r="N39" s="88">
        <f t="shared" si="56"/>
        <v>120000</v>
      </c>
      <c r="O39" s="88">
        <f t="shared" si="57"/>
        <v>15600</v>
      </c>
      <c r="P39" s="100">
        <f t="shared" si="58"/>
        <v>0</v>
      </c>
      <c r="Q39" s="60">
        <v>0.13</v>
      </c>
      <c r="R39" s="187" t="s">
        <v>166</v>
      </c>
      <c r="S39" s="67">
        <v>44951</v>
      </c>
      <c r="T39" s="43" t="s">
        <v>224</v>
      </c>
      <c r="U39" s="89"/>
      <c r="V39" s="89"/>
    </row>
    <row r="40" spans="1:25" s="9" customFormat="1" ht="14.45" customHeight="1" x14ac:dyDescent="0.25">
      <c r="A40" s="25" t="s">
        <v>164</v>
      </c>
      <c r="B40" s="25" t="s">
        <v>149</v>
      </c>
      <c r="C40" s="42" t="s">
        <v>83</v>
      </c>
      <c r="D40" s="42" t="s">
        <v>165</v>
      </c>
      <c r="E40" s="42" t="s">
        <v>93</v>
      </c>
      <c r="F40" s="56" t="s">
        <v>9</v>
      </c>
      <c r="G40" s="56" t="str">
        <f t="shared" si="53"/>
        <v>Bérköltség</v>
      </c>
      <c r="H40" s="25" t="s">
        <v>15</v>
      </c>
      <c r="I40" s="57">
        <v>120000</v>
      </c>
      <c r="J40" s="57">
        <f t="shared" si="54"/>
        <v>15600</v>
      </c>
      <c r="K40" s="58">
        <v>44</v>
      </c>
      <c r="L40" s="58">
        <v>44</v>
      </c>
      <c r="M40" s="168">
        <f t="shared" si="55"/>
        <v>1</v>
      </c>
      <c r="N40" s="88">
        <f t="shared" si="56"/>
        <v>120000</v>
      </c>
      <c r="O40" s="88">
        <f t="shared" si="57"/>
        <v>15600</v>
      </c>
      <c r="P40" s="100">
        <f t="shared" si="58"/>
        <v>0</v>
      </c>
      <c r="Q40" s="60">
        <v>0.13</v>
      </c>
      <c r="R40" s="187" t="s">
        <v>166</v>
      </c>
      <c r="S40" s="67">
        <v>44951</v>
      </c>
      <c r="T40" s="43" t="s">
        <v>224</v>
      </c>
      <c r="U40" s="89"/>
      <c r="V40" s="89"/>
    </row>
    <row r="41" spans="1:25" s="9" customFormat="1" ht="14.45" customHeight="1" x14ac:dyDescent="0.25">
      <c r="A41" s="25" t="s">
        <v>164</v>
      </c>
      <c r="B41" s="25" t="s">
        <v>149</v>
      </c>
      <c r="C41" s="42" t="s">
        <v>83</v>
      </c>
      <c r="D41" s="42" t="s">
        <v>165</v>
      </c>
      <c r="E41" s="42" t="s">
        <v>94</v>
      </c>
      <c r="F41" s="56" t="s">
        <v>9</v>
      </c>
      <c r="G41" s="56" t="str">
        <f t="shared" si="53"/>
        <v>Bérköltség</v>
      </c>
      <c r="H41" s="25" t="s">
        <v>15</v>
      </c>
      <c r="I41" s="57">
        <v>120000</v>
      </c>
      <c r="J41" s="57">
        <f t="shared" si="54"/>
        <v>15600</v>
      </c>
      <c r="K41" s="58">
        <v>44</v>
      </c>
      <c r="L41" s="58">
        <v>44</v>
      </c>
      <c r="M41" s="168">
        <f t="shared" si="55"/>
        <v>1</v>
      </c>
      <c r="N41" s="88">
        <f t="shared" si="56"/>
        <v>120000</v>
      </c>
      <c r="O41" s="88">
        <f t="shared" si="57"/>
        <v>15600</v>
      </c>
      <c r="P41" s="100">
        <f t="shared" si="58"/>
        <v>0</v>
      </c>
      <c r="Q41" s="60">
        <v>0.13</v>
      </c>
      <c r="R41" s="187" t="s">
        <v>166</v>
      </c>
      <c r="S41" s="67">
        <v>44951</v>
      </c>
      <c r="T41" s="43" t="s">
        <v>224</v>
      </c>
      <c r="U41" s="89"/>
      <c r="V41" s="89"/>
    </row>
    <row r="42" spans="1:25" s="9" customFormat="1" ht="14.45" customHeight="1" x14ac:dyDescent="0.25">
      <c r="A42" s="25" t="s">
        <v>164</v>
      </c>
      <c r="B42" s="25" t="s">
        <v>149</v>
      </c>
      <c r="C42" s="42" t="s">
        <v>83</v>
      </c>
      <c r="D42" s="42" t="s">
        <v>165</v>
      </c>
      <c r="E42" s="42" t="s">
        <v>95</v>
      </c>
      <c r="F42" s="56" t="s">
        <v>9</v>
      </c>
      <c r="G42" s="56" t="str">
        <f t="shared" si="53"/>
        <v>Bérköltség</v>
      </c>
      <c r="H42" s="25" t="s">
        <v>15</v>
      </c>
      <c r="I42" s="57">
        <v>120000</v>
      </c>
      <c r="J42" s="57">
        <f t="shared" si="54"/>
        <v>15600</v>
      </c>
      <c r="K42" s="58">
        <v>44</v>
      </c>
      <c r="L42" s="58">
        <v>44</v>
      </c>
      <c r="M42" s="168">
        <f t="shared" si="55"/>
        <v>1</v>
      </c>
      <c r="N42" s="88">
        <f t="shared" si="56"/>
        <v>120000</v>
      </c>
      <c r="O42" s="88">
        <f t="shared" si="57"/>
        <v>15600</v>
      </c>
      <c r="P42" s="100">
        <f t="shared" si="58"/>
        <v>0</v>
      </c>
      <c r="Q42" s="60">
        <v>0.13</v>
      </c>
      <c r="R42" s="187" t="s">
        <v>166</v>
      </c>
      <c r="S42" s="67">
        <v>44951</v>
      </c>
      <c r="T42" s="43" t="s">
        <v>224</v>
      </c>
      <c r="U42" s="89"/>
      <c r="V42" s="89"/>
    </row>
    <row r="43" spans="1:25" s="9" customFormat="1" ht="14.45" customHeight="1" x14ac:dyDescent="0.25">
      <c r="A43" s="25" t="s">
        <v>164</v>
      </c>
      <c r="B43" s="25" t="s">
        <v>149</v>
      </c>
      <c r="C43" s="42" t="s">
        <v>83</v>
      </c>
      <c r="D43" s="42" t="s">
        <v>165</v>
      </c>
      <c r="E43" s="42" t="s">
        <v>96</v>
      </c>
      <c r="F43" s="56" t="s">
        <v>9</v>
      </c>
      <c r="G43" s="56" t="str">
        <f t="shared" si="53"/>
        <v>Bérköltség</v>
      </c>
      <c r="H43" s="25" t="s">
        <v>15</v>
      </c>
      <c r="I43" s="57">
        <v>120000</v>
      </c>
      <c r="J43" s="57">
        <f t="shared" si="54"/>
        <v>15600</v>
      </c>
      <c r="K43" s="58">
        <v>44</v>
      </c>
      <c r="L43" s="58">
        <v>44</v>
      </c>
      <c r="M43" s="168">
        <f t="shared" si="55"/>
        <v>1</v>
      </c>
      <c r="N43" s="88">
        <f t="shared" si="56"/>
        <v>120000</v>
      </c>
      <c r="O43" s="88">
        <f t="shared" si="57"/>
        <v>15600</v>
      </c>
      <c r="P43" s="100">
        <f t="shared" si="58"/>
        <v>0</v>
      </c>
      <c r="Q43" s="60">
        <v>0.13</v>
      </c>
      <c r="R43" s="187" t="s">
        <v>166</v>
      </c>
      <c r="S43" s="67">
        <v>44951</v>
      </c>
      <c r="T43" s="43" t="s">
        <v>224</v>
      </c>
      <c r="U43" s="89"/>
      <c r="V43" s="89"/>
    </row>
    <row r="44" spans="1:25" s="9" customFormat="1" ht="14.45" customHeight="1" x14ac:dyDescent="0.25">
      <c r="A44" s="25" t="s">
        <v>167</v>
      </c>
      <c r="B44" s="25" t="s">
        <v>149</v>
      </c>
      <c r="C44" s="42" t="s">
        <v>83</v>
      </c>
      <c r="D44" s="42" t="s">
        <v>165</v>
      </c>
      <c r="E44" s="42" t="s">
        <v>87</v>
      </c>
      <c r="F44" s="56" t="s">
        <v>8</v>
      </c>
      <c r="G44" s="56" t="str">
        <f t="shared" si="53"/>
        <v>Bérköltség</v>
      </c>
      <c r="H44" s="25" t="s">
        <v>15</v>
      </c>
      <c r="I44" s="57">
        <v>480000</v>
      </c>
      <c r="J44" s="57">
        <f t="shared" si="54"/>
        <v>62400</v>
      </c>
      <c r="K44" s="58">
        <v>87</v>
      </c>
      <c r="L44" s="58">
        <v>87</v>
      </c>
      <c r="M44" s="168">
        <f t="shared" si="55"/>
        <v>1</v>
      </c>
      <c r="N44" s="88">
        <f t="shared" si="56"/>
        <v>480000</v>
      </c>
      <c r="O44" s="88">
        <f t="shared" si="57"/>
        <v>62400</v>
      </c>
      <c r="P44" s="100">
        <f t="shared" si="58"/>
        <v>0</v>
      </c>
      <c r="Q44" s="60">
        <v>0.13</v>
      </c>
      <c r="R44" s="187" t="s">
        <v>168</v>
      </c>
      <c r="S44" s="67">
        <v>44960</v>
      </c>
      <c r="T44" s="43" t="s">
        <v>224</v>
      </c>
      <c r="U44" s="89"/>
      <c r="V44" s="89">
        <v>1</v>
      </c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167</v>
      </c>
      <c r="B45" s="25" t="s">
        <v>149</v>
      </c>
      <c r="C45" s="42" t="s">
        <v>83</v>
      </c>
      <c r="D45" s="42" t="s">
        <v>165</v>
      </c>
      <c r="E45" s="42" t="s">
        <v>88</v>
      </c>
      <c r="F45" s="56" t="s">
        <v>8</v>
      </c>
      <c r="G45" s="56" t="str">
        <f t="shared" ref="G45:G70" si="59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60">ROUND(I45*Q45,0)</f>
        <v>62400</v>
      </c>
      <c r="K45" s="58">
        <v>87</v>
      </c>
      <c r="L45" s="58">
        <v>87</v>
      </c>
      <c r="M45" s="168">
        <f t="shared" ref="M45:M51" si="61">L45/K45</f>
        <v>1</v>
      </c>
      <c r="N45" s="88">
        <f t="shared" ref="N45:N51" si="62">ROUND(I45*M45,0)</f>
        <v>480000</v>
      </c>
      <c r="O45" s="88">
        <f t="shared" ref="O45:O51" si="63">ROUND(N45*Q45,0)</f>
        <v>62400</v>
      </c>
      <c r="P45" s="100">
        <f t="shared" ref="P45:P61" si="64">L45/K45-N45/I45</f>
        <v>0</v>
      </c>
      <c r="Q45" s="60">
        <v>0.13</v>
      </c>
      <c r="R45" s="187" t="s">
        <v>168</v>
      </c>
      <c r="S45" s="67">
        <v>44960</v>
      </c>
      <c r="T45" s="43" t="s">
        <v>224</v>
      </c>
      <c r="U45" s="89"/>
      <c r="V45" s="89">
        <v>1</v>
      </c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167</v>
      </c>
      <c r="B46" s="25" t="s">
        <v>149</v>
      </c>
      <c r="C46" s="42" t="s">
        <v>83</v>
      </c>
      <c r="D46" s="42" t="s">
        <v>165</v>
      </c>
      <c r="E46" s="42" t="s">
        <v>89</v>
      </c>
      <c r="F46" s="56" t="s">
        <v>9</v>
      </c>
      <c r="G46" s="56" t="str">
        <f t="shared" si="59"/>
        <v>Bérköltség</v>
      </c>
      <c r="H46" s="25" t="s">
        <v>15</v>
      </c>
      <c r="I46" s="57">
        <v>480000</v>
      </c>
      <c r="J46" s="57">
        <f t="shared" si="60"/>
        <v>62400</v>
      </c>
      <c r="K46" s="58">
        <v>87</v>
      </c>
      <c r="L46" s="58">
        <v>87</v>
      </c>
      <c r="M46" s="168">
        <f t="shared" si="61"/>
        <v>1</v>
      </c>
      <c r="N46" s="88">
        <f t="shared" si="62"/>
        <v>480000</v>
      </c>
      <c r="O46" s="88">
        <f t="shared" si="63"/>
        <v>62400</v>
      </c>
      <c r="P46" s="100">
        <f t="shared" si="64"/>
        <v>0</v>
      </c>
      <c r="Q46" s="60">
        <v>0.13</v>
      </c>
      <c r="R46" s="187" t="s">
        <v>168</v>
      </c>
      <c r="S46" s="67">
        <v>44960</v>
      </c>
      <c r="T46" s="43" t="s">
        <v>224</v>
      </c>
      <c r="U46" s="89"/>
      <c r="V46" s="89"/>
    </row>
    <row r="47" spans="1:25" s="9" customFormat="1" ht="14.45" customHeight="1" x14ac:dyDescent="0.25">
      <c r="A47" s="25" t="s">
        <v>167</v>
      </c>
      <c r="B47" s="25" t="s">
        <v>149</v>
      </c>
      <c r="C47" s="42" t="s">
        <v>83</v>
      </c>
      <c r="D47" s="42" t="s">
        <v>165</v>
      </c>
      <c r="E47" s="42" t="s">
        <v>90</v>
      </c>
      <c r="F47" s="56" t="s">
        <v>9</v>
      </c>
      <c r="G47" s="56" t="str">
        <f t="shared" si="59"/>
        <v>Bérköltség</v>
      </c>
      <c r="H47" s="25" t="s">
        <v>15</v>
      </c>
      <c r="I47" s="57">
        <v>480000</v>
      </c>
      <c r="J47" s="57">
        <f t="shared" si="60"/>
        <v>62400</v>
      </c>
      <c r="K47" s="58">
        <v>87</v>
      </c>
      <c r="L47" s="58">
        <v>87</v>
      </c>
      <c r="M47" s="168">
        <f t="shared" si="61"/>
        <v>1</v>
      </c>
      <c r="N47" s="88">
        <f t="shared" si="62"/>
        <v>480000</v>
      </c>
      <c r="O47" s="88">
        <f t="shared" si="63"/>
        <v>62400</v>
      </c>
      <c r="P47" s="100">
        <f t="shared" si="64"/>
        <v>0</v>
      </c>
      <c r="Q47" s="60">
        <v>0.13</v>
      </c>
      <c r="R47" s="187" t="s">
        <v>168</v>
      </c>
      <c r="S47" s="67">
        <v>44960</v>
      </c>
      <c r="T47" s="43" t="s">
        <v>224</v>
      </c>
      <c r="U47" s="89"/>
      <c r="V47" s="89"/>
    </row>
    <row r="48" spans="1:25" s="9" customFormat="1" ht="14.45" customHeight="1" x14ac:dyDescent="0.25">
      <c r="A48" s="25" t="s">
        <v>167</v>
      </c>
      <c r="B48" s="25" t="s">
        <v>149</v>
      </c>
      <c r="C48" s="42" t="s">
        <v>83</v>
      </c>
      <c r="D48" s="42" t="s">
        <v>165</v>
      </c>
      <c r="E48" s="42" t="s">
        <v>91</v>
      </c>
      <c r="F48" s="56" t="s">
        <v>9</v>
      </c>
      <c r="G48" s="56" t="str">
        <f t="shared" si="59"/>
        <v>Bérköltség</v>
      </c>
      <c r="H48" s="25" t="s">
        <v>15</v>
      </c>
      <c r="I48" s="57">
        <v>480000</v>
      </c>
      <c r="J48" s="57">
        <f t="shared" si="60"/>
        <v>62400</v>
      </c>
      <c r="K48" s="58">
        <v>87</v>
      </c>
      <c r="L48" s="58">
        <v>87</v>
      </c>
      <c r="M48" s="168">
        <f t="shared" si="61"/>
        <v>1</v>
      </c>
      <c r="N48" s="88">
        <f t="shared" si="62"/>
        <v>480000</v>
      </c>
      <c r="O48" s="88">
        <f t="shared" si="63"/>
        <v>62400</v>
      </c>
      <c r="P48" s="100">
        <f t="shared" si="64"/>
        <v>0</v>
      </c>
      <c r="Q48" s="60">
        <v>0.13</v>
      </c>
      <c r="R48" s="187" t="s">
        <v>168</v>
      </c>
      <c r="S48" s="67">
        <v>44960</v>
      </c>
      <c r="T48" s="43" t="s">
        <v>224</v>
      </c>
      <c r="U48" s="89"/>
      <c r="V48" s="89"/>
    </row>
    <row r="49" spans="1:25" s="9" customFormat="1" ht="14.45" customHeight="1" x14ac:dyDescent="0.25">
      <c r="A49" s="25" t="s">
        <v>167</v>
      </c>
      <c r="B49" s="25" t="s">
        <v>149</v>
      </c>
      <c r="C49" s="42" t="s">
        <v>83</v>
      </c>
      <c r="D49" s="42" t="s">
        <v>165</v>
      </c>
      <c r="E49" s="42" t="s">
        <v>92</v>
      </c>
      <c r="F49" s="56" t="s">
        <v>9</v>
      </c>
      <c r="G49" s="56" t="str">
        <f t="shared" si="59"/>
        <v>Bérköltség</v>
      </c>
      <c r="H49" s="25" t="s">
        <v>15</v>
      </c>
      <c r="I49" s="57">
        <v>480000</v>
      </c>
      <c r="J49" s="57">
        <f t="shared" si="60"/>
        <v>62400</v>
      </c>
      <c r="K49" s="58">
        <v>87</v>
      </c>
      <c r="L49" s="58">
        <v>87</v>
      </c>
      <c r="M49" s="168">
        <f t="shared" si="61"/>
        <v>1</v>
      </c>
      <c r="N49" s="88">
        <f t="shared" si="62"/>
        <v>480000</v>
      </c>
      <c r="O49" s="88">
        <f t="shared" si="63"/>
        <v>62400</v>
      </c>
      <c r="P49" s="100">
        <f t="shared" si="64"/>
        <v>0</v>
      </c>
      <c r="Q49" s="60">
        <v>0.13</v>
      </c>
      <c r="R49" s="187" t="s">
        <v>168</v>
      </c>
      <c r="S49" s="67">
        <v>44960</v>
      </c>
      <c r="T49" s="43" t="s">
        <v>224</v>
      </c>
      <c r="U49" s="89"/>
      <c r="V49" s="89"/>
    </row>
    <row r="50" spans="1:25" s="9" customFormat="1" ht="14.45" customHeight="1" x14ac:dyDescent="0.25">
      <c r="A50" s="25" t="s">
        <v>167</v>
      </c>
      <c r="B50" s="25" t="s">
        <v>149</v>
      </c>
      <c r="C50" s="42" t="s">
        <v>83</v>
      </c>
      <c r="D50" s="42" t="s">
        <v>165</v>
      </c>
      <c r="E50" s="42" t="s">
        <v>93</v>
      </c>
      <c r="F50" s="56" t="s">
        <v>9</v>
      </c>
      <c r="G50" s="56" t="str">
        <f t="shared" si="59"/>
        <v>Bérköltség</v>
      </c>
      <c r="H50" s="25" t="s">
        <v>15</v>
      </c>
      <c r="I50" s="57">
        <v>480000</v>
      </c>
      <c r="J50" s="57">
        <f t="shared" si="60"/>
        <v>62400</v>
      </c>
      <c r="K50" s="58">
        <v>87</v>
      </c>
      <c r="L50" s="58">
        <v>87</v>
      </c>
      <c r="M50" s="168">
        <f t="shared" si="61"/>
        <v>1</v>
      </c>
      <c r="N50" s="88">
        <f t="shared" si="62"/>
        <v>480000</v>
      </c>
      <c r="O50" s="88">
        <f t="shared" si="63"/>
        <v>62400</v>
      </c>
      <c r="P50" s="100">
        <f t="shared" si="64"/>
        <v>0</v>
      </c>
      <c r="Q50" s="60">
        <v>0.13</v>
      </c>
      <c r="R50" s="187" t="s">
        <v>168</v>
      </c>
      <c r="S50" s="67">
        <v>44960</v>
      </c>
      <c r="T50" s="43" t="s">
        <v>224</v>
      </c>
      <c r="U50" s="89"/>
      <c r="V50" s="89"/>
    </row>
    <row r="51" spans="1:25" s="9" customFormat="1" ht="14.45" customHeight="1" x14ac:dyDescent="0.25">
      <c r="A51" s="25" t="s">
        <v>175</v>
      </c>
      <c r="B51" s="25" t="s">
        <v>149</v>
      </c>
      <c r="C51" s="42" t="s">
        <v>83</v>
      </c>
      <c r="D51" s="42" t="s">
        <v>165</v>
      </c>
      <c r="E51" s="42" t="s">
        <v>87</v>
      </c>
      <c r="F51" s="56" t="s">
        <v>8</v>
      </c>
      <c r="G51" s="56" t="str">
        <f t="shared" si="59"/>
        <v>Bérköltség</v>
      </c>
      <c r="H51" s="25" t="s">
        <v>15</v>
      </c>
      <c r="I51" s="57">
        <v>980000</v>
      </c>
      <c r="J51" s="57">
        <f t="shared" si="60"/>
        <v>127400</v>
      </c>
      <c r="K51" s="58">
        <v>174</v>
      </c>
      <c r="L51" s="58">
        <v>174</v>
      </c>
      <c r="M51" s="168">
        <f t="shared" si="61"/>
        <v>1</v>
      </c>
      <c r="N51" s="88">
        <f t="shared" si="62"/>
        <v>980000</v>
      </c>
      <c r="O51" s="88">
        <f t="shared" si="63"/>
        <v>127400</v>
      </c>
      <c r="P51" s="100">
        <f t="shared" si="64"/>
        <v>0</v>
      </c>
      <c r="Q51" s="60">
        <v>0.13</v>
      </c>
      <c r="R51" s="187" t="s">
        <v>176</v>
      </c>
      <c r="S51" s="67">
        <v>44951</v>
      </c>
      <c r="T51" s="43" t="s">
        <v>224</v>
      </c>
      <c r="U51" s="89"/>
      <c r="V51" s="89">
        <v>1</v>
      </c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175</v>
      </c>
      <c r="B52" s="25" t="s">
        <v>149</v>
      </c>
      <c r="C52" s="42" t="s">
        <v>83</v>
      </c>
      <c r="D52" s="42" t="s">
        <v>165</v>
      </c>
      <c r="E52" s="42" t="s">
        <v>88</v>
      </c>
      <c r="F52" s="56" t="s">
        <v>8</v>
      </c>
      <c r="G52" s="56" t="str">
        <f t="shared" ref="G52:G60" si="65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6">ROUND(I52*Q52,0)</f>
        <v>127400</v>
      </c>
      <c r="K52" s="58">
        <v>174</v>
      </c>
      <c r="L52" s="58">
        <v>174</v>
      </c>
      <c r="M52" s="168">
        <f t="shared" ref="M52:M60" si="67">L52/K52</f>
        <v>1</v>
      </c>
      <c r="N52" s="88">
        <f t="shared" ref="N52:N60" si="68">ROUND(I52*M52,0)</f>
        <v>980000</v>
      </c>
      <c r="O52" s="88">
        <f t="shared" ref="O52:O60" si="69">ROUND(N52*Q52,0)</f>
        <v>127400</v>
      </c>
      <c r="P52" s="100">
        <f t="shared" ref="P52:P60" si="70">L52/K52-N52/I52</f>
        <v>0</v>
      </c>
      <c r="Q52" s="60">
        <v>0.13</v>
      </c>
      <c r="R52" s="187" t="s">
        <v>176</v>
      </c>
      <c r="S52" s="67">
        <v>44951</v>
      </c>
      <c r="T52" s="43" t="s">
        <v>224</v>
      </c>
      <c r="U52" s="89"/>
      <c r="V52" s="89">
        <v>1</v>
      </c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175</v>
      </c>
      <c r="B53" s="25" t="s">
        <v>149</v>
      </c>
      <c r="C53" s="42" t="s">
        <v>83</v>
      </c>
      <c r="D53" s="42" t="s">
        <v>165</v>
      </c>
      <c r="E53" s="42" t="s">
        <v>89</v>
      </c>
      <c r="F53" s="56" t="s">
        <v>9</v>
      </c>
      <c r="G53" s="56" t="str">
        <f t="shared" si="65"/>
        <v>Bérköltség</v>
      </c>
      <c r="H53" s="25" t="s">
        <v>15</v>
      </c>
      <c r="I53" s="57">
        <v>980000</v>
      </c>
      <c r="J53" s="57">
        <f t="shared" si="66"/>
        <v>127400</v>
      </c>
      <c r="K53" s="58">
        <v>174</v>
      </c>
      <c r="L53" s="58">
        <v>174</v>
      </c>
      <c r="M53" s="168">
        <f t="shared" si="67"/>
        <v>1</v>
      </c>
      <c r="N53" s="88">
        <f t="shared" si="68"/>
        <v>980000</v>
      </c>
      <c r="O53" s="88">
        <f t="shared" si="69"/>
        <v>127400</v>
      </c>
      <c r="P53" s="100">
        <f t="shared" si="70"/>
        <v>0</v>
      </c>
      <c r="Q53" s="60">
        <v>0.13</v>
      </c>
      <c r="R53" s="187" t="s">
        <v>176</v>
      </c>
      <c r="S53" s="67">
        <v>44951</v>
      </c>
      <c r="T53" s="43" t="s">
        <v>224</v>
      </c>
      <c r="U53" s="89"/>
      <c r="V53" s="89"/>
    </row>
    <row r="54" spans="1:25" s="9" customFormat="1" ht="14.45" customHeight="1" x14ac:dyDescent="0.25">
      <c r="A54" s="25" t="s">
        <v>175</v>
      </c>
      <c r="B54" s="25" t="s">
        <v>149</v>
      </c>
      <c r="C54" s="42" t="s">
        <v>83</v>
      </c>
      <c r="D54" s="42" t="s">
        <v>165</v>
      </c>
      <c r="E54" s="42" t="s">
        <v>90</v>
      </c>
      <c r="F54" s="56" t="s">
        <v>9</v>
      </c>
      <c r="G54" s="56" t="str">
        <f t="shared" si="65"/>
        <v>Bérköltség</v>
      </c>
      <c r="H54" s="25" t="s">
        <v>15</v>
      </c>
      <c r="I54" s="57">
        <v>980000</v>
      </c>
      <c r="J54" s="57">
        <f t="shared" si="66"/>
        <v>127400</v>
      </c>
      <c r="K54" s="58">
        <v>174</v>
      </c>
      <c r="L54" s="58">
        <v>174</v>
      </c>
      <c r="M54" s="168">
        <f t="shared" si="67"/>
        <v>1</v>
      </c>
      <c r="N54" s="88">
        <f t="shared" si="68"/>
        <v>980000</v>
      </c>
      <c r="O54" s="88">
        <f t="shared" si="69"/>
        <v>127400</v>
      </c>
      <c r="P54" s="100">
        <f t="shared" si="70"/>
        <v>0</v>
      </c>
      <c r="Q54" s="60">
        <v>0.13</v>
      </c>
      <c r="R54" s="187" t="s">
        <v>176</v>
      </c>
      <c r="S54" s="67">
        <v>44951</v>
      </c>
      <c r="T54" s="43" t="s">
        <v>224</v>
      </c>
      <c r="U54" s="89"/>
      <c r="V54" s="89"/>
    </row>
    <row r="55" spans="1:25" s="9" customFormat="1" ht="14.45" customHeight="1" x14ac:dyDescent="0.25">
      <c r="A55" s="25" t="s">
        <v>175</v>
      </c>
      <c r="B55" s="25" t="s">
        <v>149</v>
      </c>
      <c r="C55" s="42" t="s">
        <v>83</v>
      </c>
      <c r="D55" s="42" t="s">
        <v>165</v>
      </c>
      <c r="E55" s="42" t="s">
        <v>91</v>
      </c>
      <c r="F55" s="56" t="s">
        <v>9</v>
      </c>
      <c r="G55" s="56" t="str">
        <f t="shared" si="65"/>
        <v>Bérköltség</v>
      </c>
      <c r="H55" s="25" t="s">
        <v>15</v>
      </c>
      <c r="I55" s="57">
        <v>980000</v>
      </c>
      <c r="J55" s="57">
        <f t="shared" si="66"/>
        <v>127400</v>
      </c>
      <c r="K55" s="58">
        <v>174</v>
      </c>
      <c r="L55" s="58">
        <v>174</v>
      </c>
      <c r="M55" s="168">
        <f t="shared" si="67"/>
        <v>1</v>
      </c>
      <c r="N55" s="88">
        <f t="shared" si="68"/>
        <v>980000</v>
      </c>
      <c r="O55" s="88">
        <f t="shared" si="69"/>
        <v>127400</v>
      </c>
      <c r="P55" s="100">
        <f t="shared" si="70"/>
        <v>0</v>
      </c>
      <c r="Q55" s="60">
        <v>0.13</v>
      </c>
      <c r="R55" s="187" t="s">
        <v>176</v>
      </c>
      <c r="S55" s="67">
        <v>44951</v>
      </c>
      <c r="T55" s="43" t="s">
        <v>224</v>
      </c>
      <c r="U55" s="89"/>
      <c r="V55" s="89"/>
    </row>
    <row r="56" spans="1:25" s="9" customFormat="1" ht="14.45" customHeight="1" x14ac:dyDescent="0.25">
      <c r="A56" s="25" t="s">
        <v>175</v>
      </c>
      <c r="B56" s="25" t="s">
        <v>149</v>
      </c>
      <c r="C56" s="42" t="s">
        <v>83</v>
      </c>
      <c r="D56" s="42" t="s">
        <v>165</v>
      </c>
      <c r="E56" s="42" t="s">
        <v>92</v>
      </c>
      <c r="F56" s="56" t="s">
        <v>9</v>
      </c>
      <c r="G56" s="56" t="str">
        <f t="shared" si="65"/>
        <v>Bérköltség</v>
      </c>
      <c r="H56" s="25" t="s">
        <v>15</v>
      </c>
      <c r="I56" s="57">
        <v>980000</v>
      </c>
      <c r="J56" s="57">
        <f t="shared" si="66"/>
        <v>127400</v>
      </c>
      <c r="K56" s="58">
        <v>174</v>
      </c>
      <c r="L56" s="58">
        <v>174</v>
      </c>
      <c r="M56" s="168">
        <f t="shared" si="67"/>
        <v>1</v>
      </c>
      <c r="N56" s="88">
        <f t="shared" si="68"/>
        <v>980000</v>
      </c>
      <c r="O56" s="88">
        <f t="shared" si="69"/>
        <v>127400</v>
      </c>
      <c r="P56" s="100">
        <f t="shared" si="70"/>
        <v>0</v>
      </c>
      <c r="Q56" s="60">
        <v>0.13</v>
      </c>
      <c r="R56" s="187" t="s">
        <v>176</v>
      </c>
      <c r="S56" s="67">
        <v>44951</v>
      </c>
      <c r="T56" s="43" t="s">
        <v>224</v>
      </c>
      <c r="U56" s="89"/>
      <c r="V56" s="89"/>
    </row>
    <row r="57" spans="1:25" s="9" customFormat="1" ht="14.45" customHeight="1" x14ac:dyDescent="0.25">
      <c r="A57" s="25" t="s">
        <v>175</v>
      </c>
      <c r="B57" s="25" t="s">
        <v>149</v>
      </c>
      <c r="C57" s="42" t="s">
        <v>83</v>
      </c>
      <c r="D57" s="42" t="s">
        <v>165</v>
      </c>
      <c r="E57" s="42" t="s">
        <v>93</v>
      </c>
      <c r="F57" s="56" t="s">
        <v>9</v>
      </c>
      <c r="G57" s="56" t="str">
        <f t="shared" si="65"/>
        <v>Bérköltség</v>
      </c>
      <c r="H57" s="25" t="s">
        <v>15</v>
      </c>
      <c r="I57" s="57">
        <v>980000</v>
      </c>
      <c r="J57" s="57">
        <f t="shared" si="66"/>
        <v>127400</v>
      </c>
      <c r="K57" s="58">
        <v>174</v>
      </c>
      <c r="L57" s="58">
        <v>174</v>
      </c>
      <c r="M57" s="168">
        <f t="shared" si="67"/>
        <v>1</v>
      </c>
      <c r="N57" s="88">
        <f t="shared" si="68"/>
        <v>980000</v>
      </c>
      <c r="O57" s="88">
        <f t="shared" si="69"/>
        <v>127400</v>
      </c>
      <c r="P57" s="100">
        <f t="shared" si="70"/>
        <v>0</v>
      </c>
      <c r="Q57" s="60">
        <v>0.13</v>
      </c>
      <c r="R57" s="187" t="s">
        <v>176</v>
      </c>
      <c r="S57" s="67">
        <v>44951</v>
      </c>
      <c r="T57" s="43" t="s">
        <v>224</v>
      </c>
      <c r="U57" s="89"/>
      <c r="V57" s="89"/>
    </row>
    <row r="58" spans="1:25" s="9" customFormat="1" ht="14.45" customHeight="1" x14ac:dyDescent="0.25">
      <c r="A58" s="25" t="s">
        <v>175</v>
      </c>
      <c r="B58" s="25" t="s">
        <v>149</v>
      </c>
      <c r="C58" s="42" t="s">
        <v>83</v>
      </c>
      <c r="D58" s="42" t="s">
        <v>165</v>
      </c>
      <c r="E58" s="42" t="s">
        <v>94</v>
      </c>
      <c r="F58" s="56" t="s">
        <v>9</v>
      </c>
      <c r="G58" s="56" t="str">
        <f t="shared" si="65"/>
        <v>Bérköltség</v>
      </c>
      <c r="H58" s="25" t="s">
        <v>15</v>
      </c>
      <c r="I58" s="57">
        <v>980000</v>
      </c>
      <c r="J58" s="57">
        <f t="shared" si="66"/>
        <v>127400</v>
      </c>
      <c r="K58" s="58">
        <v>174</v>
      </c>
      <c r="L58" s="58">
        <v>174</v>
      </c>
      <c r="M58" s="168">
        <f t="shared" si="67"/>
        <v>1</v>
      </c>
      <c r="N58" s="88">
        <f t="shared" si="68"/>
        <v>980000</v>
      </c>
      <c r="O58" s="88">
        <f t="shared" si="69"/>
        <v>127400</v>
      </c>
      <c r="P58" s="100">
        <f t="shared" si="70"/>
        <v>0</v>
      </c>
      <c r="Q58" s="60">
        <v>0.13</v>
      </c>
      <c r="R58" s="187" t="s">
        <v>176</v>
      </c>
      <c r="S58" s="67">
        <v>44951</v>
      </c>
      <c r="T58" s="43" t="s">
        <v>224</v>
      </c>
      <c r="U58" s="89"/>
      <c r="V58" s="89"/>
    </row>
    <row r="59" spans="1:25" s="9" customFormat="1" ht="14.45" customHeight="1" x14ac:dyDescent="0.25">
      <c r="A59" s="25" t="s">
        <v>175</v>
      </c>
      <c r="B59" s="25" t="s">
        <v>149</v>
      </c>
      <c r="C59" s="42" t="s">
        <v>83</v>
      </c>
      <c r="D59" s="42" t="s">
        <v>165</v>
      </c>
      <c r="E59" s="42" t="s">
        <v>95</v>
      </c>
      <c r="F59" s="56" t="s">
        <v>9</v>
      </c>
      <c r="G59" s="56" t="str">
        <f t="shared" si="65"/>
        <v>Bérköltség</v>
      </c>
      <c r="H59" s="25" t="s">
        <v>15</v>
      </c>
      <c r="I59" s="57">
        <v>980000</v>
      </c>
      <c r="J59" s="57">
        <f t="shared" si="66"/>
        <v>127400</v>
      </c>
      <c r="K59" s="58">
        <v>174</v>
      </c>
      <c r="L59" s="58">
        <v>174</v>
      </c>
      <c r="M59" s="168">
        <f t="shared" si="67"/>
        <v>1</v>
      </c>
      <c r="N59" s="88">
        <f t="shared" si="68"/>
        <v>980000</v>
      </c>
      <c r="O59" s="88">
        <f t="shared" si="69"/>
        <v>127400</v>
      </c>
      <c r="P59" s="100">
        <f t="shared" si="70"/>
        <v>0</v>
      </c>
      <c r="Q59" s="60">
        <v>0.13</v>
      </c>
      <c r="R59" s="187" t="s">
        <v>176</v>
      </c>
      <c r="S59" s="67">
        <v>44951</v>
      </c>
      <c r="T59" s="43" t="s">
        <v>224</v>
      </c>
      <c r="U59" s="89"/>
      <c r="V59" s="89"/>
    </row>
    <row r="60" spans="1:25" s="9" customFormat="1" ht="14.45" customHeight="1" x14ac:dyDescent="0.25">
      <c r="A60" s="25" t="s">
        <v>175</v>
      </c>
      <c r="B60" s="25" t="s">
        <v>149</v>
      </c>
      <c r="C60" s="42" t="s">
        <v>83</v>
      </c>
      <c r="D60" s="42" t="s">
        <v>165</v>
      </c>
      <c r="E60" s="42" t="s">
        <v>96</v>
      </c>
      <c r="F60" s="56" t="s">
        <v>9</v>
      </c>
      <c r="G60" s="56" t="str">
        <f t="shared" si="65"/>
        <v>Bérköltség</v>
      </c>
      <c r="H60" s="25" t="s">
        <v>15</v>
      </c>
      <c r="I60" s="57">
        <v>980000</v>
      </c>
      <c r="J60" s="57">
        <f t="shared" si="66"/>
        <v>127400</v>
      </c>
      <c r="K60" s="58">
        <v>174</v>
      </c>
      <c r="L60" s="58">
        <v>174</v>
      </c>
      <c r="M60" s="168">
        <f t="shared" si="67"/>
        <v>1</v>
      </c>
      <c r="N60" s="88">
        <f t="shared" si="68"/>
        <v>980000</v>
      </c>
      <c r="O60" s="88">
        <f t="shared" si="69"/>
        <v>127400</v>
      </c>
      <c r="P60" s="100">
        <f t="shared" si="70"/>
        <v>0</v>
      </c>
      <c r="Q60" s="60">
        <v>0.13</v>
      </c>
      <c r="R60" s="187" t="s">
        <v>176</v>
      </c>
      <c r="S60" s="67">
        <v>44951</v>
      </c>
      <c r="T60" s="43" t="s">
        <v>224</v>
      </c>
      <c r="U60" s="89"/>
      <c r="V60" s="89"/>
    </row>
    <row r="61" spans="1:25" s="9" customFormat="1" ht="14.45" customHeight="1" x14ac:dyDescent="0.25">
      <c r="A61" s="25" t="s">
        <v>171</v>
      </c>
      <c r="B61" s="25" t="s">
        <v>149</v>
      </c>
      <c r="C61" s="42" t="s">
        <v>83</v>
      </c>
      <c r="D61" s="42" t="s">
        <v>63</v>
      </c>
      <c r="E61" s="169" t="s">
        <v>254</v>
      </c>
      <c r="F61" s="56" t="s">
        <v>8</v>
      </c>
      <c r="G61" s="56" t="str">
        <f t="shared" si="59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4"/>
        <v>-2.6123301977154512E-7</v>
      </c>
      <c r="Q61" s="60">
        <v>0.13</v>
      </c>
      <c r="R61" s="187" t="s">
        <v>172</v>
      </c>
      <c r="S61" s="67">
        <v>44951</v>
      </c>
      <c r="T61" s="43" t="s">
        <v>224</v>
      </c>
      <c r="U61" s="89"/>
      <c r="V61" s="89">
        <v>1</v>
      </c>
    </row>
    <row r="62" spans="1:25" s="9" customFormat="1" ht="14.45" customHeight="1" x14ac:dyDescent="0.25">
      <c r="A62" s="25" t="s">
        <v>171</v>
      </c>
      <c r="B62" s="25" t="s">
        <v>149</v>
      </c>
      <c r="C62" s="42" t="s">
        <v>83</v>
      </c>
      <c r="D62" s="42" t="s">
        <v>67</v>
      </c>
      <c r="E62" s="42" t="s">
        <v>88</v>
      </c>
      <c r="F62" s="56" t="s">
        <v>8</v>
      </c>
      <c r="G62" s="56" t="str">
        <f t="shared" si="59"/>
        <v>Bérköltség</v>
      </c>
      <c r="H62" s="25" t="s">
        <v>15</v>
      </c>
      <c r="I62" s="57">
        <v>440000</v>
      </c>
      <c r="J62" s="57">
        <f t="shared" ref="J62:J71" si="71">ROUND(I62*Q62,0)</f>
        <v>57200</v>
      </c>
      <c r="K62" s="58">
        <v>174</v>
      </c>
      <c r="L62" s="58">
        <v>95</v>
      </c>
      <c r="M62" s="168">
        <f t="shared" ref="M62:M71" si="72">L62/K62</f>
        <v>0.54597701149425293</v>
      </c>
      <c r="N62" s="88">
        <f t="shared" ref="N62:N71" si="73">ROUND(I62*M62,0)</f>
        <v>240230</v>
      </c>
      <c r="O62" s="88">
        <f t="shared" ref="O62:O71" si="74">ROUND(N62*Q62,0)</f>
        <v>31230</v>
      </c>
      <c r="P62" s="100">
        <f t="shared" ref="P62:P71" si="75">L62/K62-N62/I62</f>
        <v>-2.6123301977154512E-7</v>
      </c>
      <c r="Q62" s="60">
        <v>0.13</v>
      </c>
      <c r="R62" s="187" t="s">
        <v>172</v>
      </c>
      <c r="S62" s="67">
        <v>44951</v>
      </c>
      <c r="T62" s="43" t="s">
        <v>224</v>
      </c>
      <c r="U62" s="89"/>
      <c r="V62" s="89">
        <v>1</v>
      </c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171</v>
      </c>
      <c r="B63" s="25" t="s">
        <v>149</v>
      </c>
      <c r="C63" s="42" t="s">
        <v>83</v>
      </c>
      <c r="D63" s="42" t="s">
        <v>63</v>
      </c>
      <c r="E63" s="42" t="s">
        <v>89</v>
      </c>
      <c r="F63" s="56" t="s">
        <v>9</v>
      </c>
      <c r="G63" s="56" t="str">
        <f t="shared" si="59"/>
        <v>Bérköltség</v>
      </c>
      <c r="H63" s="25" t="s">
        <v>15</v>
      </c>
      <c r="I63" s="57">
        <v>440000</v>
      </c>
      <c r="J63" s="57">
        <f t="shared" si="71"/>
        <v>57200</v>
      </c>
      <c r="K63" s="58">
        <v>174</v>
      </c>
      <c r="L63" s="58">
        <v>95</v>
      </c>
      <c r="M63" s="168">
        <f t="shared" si="72"/>
        <v>0.54597701149425293</v>
      </c>
      <c r="N63" s="88">
        <f t="shared" si="73"/>
        <v>240230</v>
      </c>
      <c r="O63" s="88">
        <f t="shared" si="74"/>
        <v>31230</v>
      </c>
      <c r="P63" s="100">
        <f t="shared" si="75"/>
        <v>-2.6123301977154512E-7</v>
      </c>
      <c r="Q63" s="60">
        <v>0.13</v>
      </c>
      <c r="R63" s="187" t="s">
        <v>172</v>
      </c>
      <c r="S63" s="67">
        <v>44951</v>
      </c>
      <c r="T63" s="43" t="s">
        <v>224</v>
      </c>
      <c r="U63" s="89"/>
      <c r="V63" s="89"/>
    </row>
    <row r="64" spans="1:25" s="9" customFormat="1" ht="14.45" customHeight="1" x14ac:dyDescent="0.25">
      <c r="A64" s="25" t="s">
        <v>171</v>
      </c>
      <c r="B64" s="25" t="s">
        <v>149</v>
      </c>
      <c r="C64" s="42" t="s">
        <v>83</v>
      </c>
      <c r="D64" s="42" t="s">
        <v>63</v>
      </c>
      <c r="E64" s="42" t="s">
        <v>90</v>
      </c>
      <c r="F64" s="56" t="s">
        <v>9</v>
      </c>
      <c r="G64" s="56" t="str">
        <f t="shared" si="59"/>
        <v>Bérköltség</v>
      </c>
      <c r="H64" s="25" t="s">
        <v>15</v>
      </c>
      <c r="I64" s="57">
        <v>440000</v>
      </c>
      <c r="J64" s="57">
        <f t="shared" si="71"/>
        <v>57200</v>
      </c>
      <c r="K64" s="58">
        <v>174</v>
      </c>
      <c r="L64" s="58">
        <v>95</v>
      </c>
      <c r="M64" s="168">
        <f t="shared" si="72"/>
        <v>0.54597701149425293</v>
      </c>
      <c r="N64" s="88">
        <f t="shared" si="73"/>
        <v>240230</v>
      </c>
      <c r="O64" s="88">
        <f t="shared" si="74"/>
        <v>31230</v>
      </c>
      <c r="P64" s="100">
        <f t="shared" si="75"/>
        <v>-2.6123301977154512E-7</v>
      </c>
      <c r="Q64" s="60">
        <v>0.13</v>
      </c>
      <c r="R64" s="187" t="s">
        <v>172</v>
      </c>
      <c r="S64" s="67">
        <v>44951</v>
      </c>
      <c r="T64" s="43" t="s">
        <v>224</v>
      </c>
      <c r="U64" s="89"/>
      <c r="V64" s="89"/>
    </row>
    <row r="65" spans="1:25" s="9" customFormat="1" ht="14.45" customHeight="1" x14ac:dyDescent="0.25">
      <c r="A65" s="25" t="s">
        <v>171</v>
      </c>
      <c r="B65" s="25" t="s">
        <v>149</v>
      </c>
      <c r="C65" s="42" t="s">
        <v>83</v>
      </c>
      <c r="D65" s="42" t="s">
        <v>63</v>
      </c>
      <c r="E65" s="42" t="s">
        <v>91</v>
      </c>
      <c r="F65" s="56" t="s">
        <v>9</v>
      </c>
      <c r="G65" s="56" t="str">
        <f t="shared" si="59"/>
        <v>Bérköltség</v>
      </c>
      <c r="H65" s="25" t="s">
        <v>15</v>
      </c>
      <c r="I65" s="57">
        <v>440000</v>
      </c>
      <c r="J65" s="57">
        <f t="shared" si="71"/>
        <v>57200</v>
      </c>
      <c r="K65" s="58">
        <v>174</v>
      </c>
      <c r="L65" s="58">
        <v>95</v>
      </c>
      <c r="M65" s="168">
        <f t="shared" si="72"/>
        <v>0.54597701149425293</v>
      </c>
      <c r="N65" s="88">
        <f t="shared" si="73"/>
        <v>240230</v>
      </c>
      <c r="O65" s="88">
        <f t="shared" si="74"/>
        <v>31230</v>
      </c>
      <c r="P65" s="100">
        <f t="shared" si="75"/>
        <v>-2.6123301977154512E-7</v>
      </c>
      <c r="Q65" s="60">
        <v>0.13</v>
      </c>
      <c r="R65" s="187" t="s">
        <v>172</v>
      </c>
      <c r="S65" s="67">
        <v>44951</v>
      </c>
      <c r="T65" s="43" t="s">
        <v>224</v>
      </c>
      <c r="U65" s="89"/>
      <c r="V65" s="89"/>
    </row>
    <row r="66" spans="1:25" s="9" customFormat="1" ht="14.45" customHeight="1" x14ac:dyDescent="0.25">
      <c r="A66" s="25" t="s">
        <v>171</v>
      </c>
      <c r="B66" s="25" t="s">
        <v>149</v>
      </c>
      <c r="C66" s="42" t="s">
        <v>83</v>
      </c>
      <c r="D66" s="42" t="s">
        <v>63</v>
      </c>
      <c r="E66" s="42" t="s">
        <v>92</v>
      </c>
      <c r="F66" s="56" t="s">
        <v>9</v>
      </c>
      <c r="G66" s="56" t="str">
        <f t="shared" si="59"/>
        <v>Bérköltség</v>
      </c>
      <c r="H66" s="25" t="s">
        <v>15</v>
      </c>
      <c r="I66" s="57">
        <v>440000</v>
      </c>
      <c r="J66" s="57">
        <f t="shared" si="71"/>
        <v>57200</v>
      </c>
      <c r="K66" s="58">
        <v>174</v>
      </c>
      <c r="L66" s="58">
        <v>95</v>
      </c>
      <c r="M66" s="168">
        <f t="shared" si="72"/>
        <v>0.54597701149425293</v>
      </c>
      <c r="N66" s="88">
        <f t="shared" si="73"/>
        <v>240230</v>
      </c>
      <c r="O66" s="88">
        <f t="shared" si="74"/>
        <v>31230</v>
      </c>
      <c r="P66" s="100">
        <f t="shared" si="75"/>
        <v>-2.6123301977154512E-7</v>
      </c>
      <c r="Q66" s="60">
        <v>0.13</v>
      </c>
      <c r="R66" s="187" t="s">
        <v>172</v>
      </c>
      <c r="S66" s="67">
        <v>44951</v>
      </c>
      <c r="T66" s="43" t="s">
        <v>224</v>
      </c>
      <c r="U66" s="89"/>
      <c r="V66" s="89"/>
    </row>
    <row r="67" spans="1:25" s="9" customFormat="1" ht="14.45" customHeight="1" x14ac:dyDescent="0.25">
      <c r="A67" s="25" t="s">
        <v>171</v>
      </c>
      <c r="B67" s="25" t="s">
        <v>149</v>
      </c>
      <c r="C67" s="42" t="s">
        <v>83</v>
      </c>
      <c r="D67" s="42" t="s">
        <v>63</v>
      </c>
      <c r="E67" s="42" t="s">
        <v>93</v>
      </c>
      <c r="F67" s="56" t="s">
        <v>9</v>
      </c>
      <c r="G67" s="56" t="str">
        <f t="shared" si="59"/>
        <v>Bérköltség</v>
      </c>
      <c r="H67" s="25" t="s">
        <v>15</v>
      </c>
      <c r="I67" s="57">
        <v>440000</v>
      </c>
      <c r="J67" s="57">
        <f t="shared" si="71"/>
        <v>57200</v>
      </c>
      <c r="K67" s="58">
        <v>174</v>
      </c>
      <c r="L67" s="58">
        <v>95</v>
      </c>
      <c r="M67" s="168">
        <f t="shared" si="72"/>
        <v>0.54597701149425293</v>
      </c>
      <c r="N67" s="88">
        <f t="shared" si="73"/>
        <v>240230</v>
      </c>
      <c r="O67" s="88">
        <f t="shared" si="74"/>
        <v>31230</v>
      </c>
      <c r="P67" s="100">
        <f t="shared" si="75"/>
        <v>-2.6123301977154512E-7</v>
      </c>
      <c r="Q67" s="60">
        <v>0.13</v>
      </c>
      <c r="R67" s="187" t="s">
        <v>172</v>
      </c>
      <c r="S67" s="67">
        <v>44951</v>
      </c>
      <c r="T67" s="43" t="s">
        <v>224</v>
      </c>
      <c r="U67" s="89"/>
      <c r="V67" s="89"/>
    </row>
    <row r="68" spans="1:25" s="9" customFormat="1" ht="14.45" customHeight="1" x14ac:dyDescent="0.25">
      <c r="A68" s="25" t="s">
        <v>171</v>
      </c>
      <c r="B68" s="25" t="s">
        <v>149</v>
      </c>
      <c r="C68" s="42" t="s">
        <v>83</v>
      </c>
      <c r="D68" s="42" t="s">
        <v>63</v>
      </c>
      <c r="E68" s="42" t="s">
        <v>94</v>
      </c>
      <c r="F68" s="56" t="s">
        <v>9</v>
      </c>
      <c r="G68" s="56" t="str">
        <f t="shared" si="59"/>
        <v>Bérköltség</v>
      </c>
      <c r="H68" s="25" t="s">
        <v>15</v>
      </c>
      <c r="I68" s="57">
        <v>440000</v>
      </c>
      <c r="J68" s="57">
        <f t="shared" si="71"/>
        <v>57200</v>
      </c>
      <c r="K68" s="58">
        <v>174</v>
      </c>
      <c r="L68" s="58">
        <v>95</v>
      </c>
      <c r="M68" s="168">
        <f t="shared" si="72"/>
        <v>0.54597701149425293</v>
      </c>
      <c r="N68" s="88">
        <f t="shared" si="73"/>
        <v>240230</v>
      </c>
      <c r="O68" s="88">
        <f t="shared" si="74"/>
        <v>31230</v>
      </c>
      <c r="P68" s="100">
        <f t="shared" si="75"/>
        <v>-2.6123301977154512E-7</v>
      </c>
      <c r="Q68" s="60">
        <v>0.13</v>
      </c>
      <c r="R68" s="187" t="s">
        <v>172</v>
      </c>
      <c r="S68" s="67">
        <v>44951</v>
      </c>
      <c r="T68" s="43" t="s">
        <v>224</v>
      </c>
      <c r="U68" s="89"/>
      <c r="V68" s="89"/>
    </row>
    <row r="69" spans="1:25" s="9" customFormat="1" ht="14.45" customHeight="1" x14ac:dyDescent="0.25">
      <c r="A69" s="25" t="s">
        <v>171</v>
      </c>
      <c r="B69" s="25" t="s">
        <v>149</v>
      </c>
      <c r="C69" s="42" t="s">
        <v>83</v>
      </c>
      <c r="D69" s="42" t="s">
        <v>63</v>
      </c>
      <c r="E69" s="42" t="s">
        <v>95</v>
      </c>
      <c r="F69" s="56" t="s">
        <v>9</v>
      </c>
      <c r="G69" s="56" t="str">
        <f t="shared" si="59"/>
        <v>Bérköltség</v>
      </c>
      <c r="H69" s="25" t="s">
        <v>15</v>
      </c>
      <c r="I69" s="57">
        <v>440000</v>
      </c>
      <c r="J69" s="57">
        <f t="shared" si="71"/>
        <v>57200</v>
      </c>
      <c r="K69" s="58">
        <v>174</v>
      </c>
      <c r="L69" s="58">
        <v>95</v>
      </c>
      <c r="M69" s="168">
        <f t="shared" si="72"/>
        <v>0.54597701149425293</v>
      </c>
      <c r="N69" s="88">
        <f t="shared" si="73"/>
        <v>240230</v>
      </c>
      <c r="O69" s="88">
        <f t="shared" si="74"/>
        <v>31230</v>
      </c>
      <c r="P69" s="100">
        <f t="shared" si="75"/>
        <v>-2.6123301977154512E-7</v>
      </c>
      <c r="Q69" s="60">
        <v>0.13</v>
      </c>
      <c r="R69" s="187" t="s">
        <v>172</v>
      </c>
      <c r="S69" s="67">
        <v>44951</v>
      </c>
      <c r="T69" s="43" t="s">
        <v>224</v>
      </c>
      <c r="U69" s="89"/>
      <c r="V69" s="89"/>
    </row>
    <row r="70" spans="1:25" s="9" customFormat="1" ht="14.45" customHeight="1" x14ac:dyDescent="0.25">
      <c r="A70" s="25" t="s">
        <v>171</v>
      </c>
      <c r="B70" s="25" t="s">
        <v>149</v>
      </c>
      <c r="C70" s="42" t="s">
        <v>83</v>
      </c>
      <c r="D70" s="42" t="s">
        <v>63</v>
      </c>
      <c r="E70" s="42" t="s">
        <v>96</v>
      </c>
      <c r="F70" s="56" t="s">
        <v>9</v>
      </c>
      <c r="G70" s="56" t="str">
        <f t="shared" si="59"/>
        <v>Bérköltség</v>
      </c>
      <c r="H70" s="25" t="s">
        <v>15</v>
      </c>
      <c r="I70" s="57">
        <v>440000</v>
      </c>
      <c r="J70" s="57">
        <f t="shared" si="71"/>
        <v>57200</v>
      </c>
      <c r="K70" s="58">
        <v>174</v>
      </c>
      <c r="L70" s="58">
        <v>95</v>
      </c>
      <c r="M70" s="168">
        <f t="shared" si="72"/>
        <v>0.54597701149425293</v>
      </c>
      <c r="N70" s="88">
        <f t="shared" si="73"/>
        <v>240230</v>
      </c>
      <c r="O70" s="88">
        <f t="shared" si="74"/>
        <v>31230</v>
      </c>
      <c r="P70" s="100">
        <f t="shared" si="75"/>
        <v>-2.6123301977154512E-7</v>
      </c>
      <c r="Q70" s="60">
        <v>0.13</v>
      </c>
      <c r="R70" s="187" t="s">
        <v>172</v>
      </c>
      <c r="S70" s="67">
        <v>44951</v>
      </c>
      <c r="T70" s="43" t="s">
        <v>224</v>
      </c>
      <c r="U70" s="89"/>
      <c r="V70" s="89"/>
    </row>
    <row r="71" spans="1:25" s="9" customFormat="1" ht="14.45" customHeight="1" x14ac:dyDescent="0.25">
      <c r="A71" s="25" t="s">
        <v>180</v>
      </c>
      <c r="B71" s="25" t="s">
        <v>149</v>
      </c>
      <c r="C71" s="42" t="s">
        <v>83</v>
      </c>
      <c r="D71" s="42" t="s">
        <v>181</v>
      </c>
      <c r="E71" s="42" t="s">
        <v>87</v>
      </c>
      <c r="F71" s="56" t="s">
        <v>8</v>
      </c>
      <c r="G71" s="56" t="str">
        <f t="shared" ref="G71:G75" si="76">IF(H71="Napidíj","Nem rendszeres juttatás","Bérköltség")</f>
        <v>Bérköltség</v>
      </c>
      <c r="H71" s="25" t="s">
        <v>15</v>
      </c>
      <c r="I71" s="57">
        <v>650000</v>
      </c>
      <c r="J71" s="57">
        <f t="shared" si="71"/>
        <v>84500</v>
      </c>
      <c r="K71" s="58">
        <v>174</v>
      </c>
      <c r="L71" s="58">
        <v>27</v>
      </c>
      <c r="M71" s="168">
        <f t="shared" si="72"/>
        <v>0.15517241379310345</v>
      </c>
      <c r="N71" s="88">
        <f t="shared" si="73"/>
        <v>100862</v>
      </c>
      <c r="O71" s="88">
        <f t="shared" si="74"/>
        <v>13112</v>
      </c>
      <c r="P71" s="100">
        <f t="shared" si="75"/>
        <v>1.0610079576034437E-7</v>
      </c>
      <c r="Q71" s="60">
        <v>0.13</v>
      </c>
      <c r="R71" s="187" t="s">
        <v>182</v>
      </c>
      <c r="S71" s="67">
        <v>44951</v>
      </c>
      <c r="T71" s="43" t="s">
        <v>224</v>
      </c>
      <c r="U71" s="89"/>
      <c r="V71" s="89">
        <v>1</v>
      </c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180</v>
      </c>
      <c r="B72" s="25" t="s">
        <v>149</v>
      </c>
      <c r="C72" s="42" t="s">
        <v>83</v>
      </c>
      <c r="D72" s="42" t="s">
        <v>181</v>
      </c>
      <c r="E72" s="42" t="s">
        <v>88</v>
      </c>
      <c r="F72" s="56" t="s">
        <v>8</v>
      </c>
      <c r="G72" s="56" t="str">
        <f t="shared" si="76"/>
        <v>Bérköltség</v>
      </c>
      <c r="H72" s="25" t="s">
        <v>15</v>
      </c>
      <c r="I72" s="57">
        <v>650000</v>
      </c>
      <c r="J72" s="57">
        <f t="shared" ref="J72" si="77">ROUND(I72*Q72,0)</f>
        <v>84500</v>
      </c>
      <c r="K72" s="58">
        <v>174</v>
      </c>
      <c r="L72" s="58">
        <v>27</v>
      </c>
      <c r="M72" s="168">
        <f t="shared" ref="M72" si="78">L72/K72</f>
        <v>0.15517241379310345</v>
      </c>
      <c r="N72" s="88">
        <f t="shared" ref="N72" si="79">ROUND(I72*M72,0)</f>
        <v>100862</v>
      </c>
      <c r="O72" s="88">
        <f t="shared" ref="O72" si="80">ROUND(N72*Q72,0)</f>
        <v>13112</v>
      </c>
      <c r="P72" s="100">
        <f t="shared" ref="P72" si="81">L72/K72-N72/I72</f>
        <v>1.0610079576034437E-7</v>
      </c>
      <c r="Q72" s="60">
        <v>0.13</v>
      </c>
      <c r="R72" s="187" t="s">
        <v>182</v>
      </c>
      <c r="S72" s="67">
        <v>44972</v>
      </c>
      <c r="T72" s="43" t="s">
        <v>224</v>
      </c>
      <c r="U72" s="89"/>
      <c r="V72" s="89">
        <v>1</v>
      </c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180</v>
      </c>
      <c r="B73" s="25" t="s">
        <v>149</v>
      </c>
      <c r="C73" s="42" t="s">
        <v>83</v>
      </c>
      <c r="D73" s="42" t="s">
        <v>181</v>
      </c>
      <c r="E73" s="42" t="s">
        <v>89</v>
      </c>
      <c r="F73" s="56" t="s">
        <v>9</v>
      </c>
      <c r="G73" s="56" t="str">
        <f t="shared" si="76"/>
        <v>Bérköltség</v>
      </c>
      <c r="H73" s="25" t="s">
        <v>15</v>
      </c>
      <c r="I73" s="57">
        <v>650000</v>
      </c>
      <c r="J73" s="57">
        <f t="shared" ref="J73:J75" si="82">ROUND(I73*Q73,0)</f>
        <v>84500</v>
      </c>
      <c r="K73" s="58">
        <v>174</v>
      </c>
      <c r="L73" s="58">
        <v>27</v>
      </c>
      <c r="M73" s="168">
        <f t="shared" ref="M73:M75" si="83">L73/K73</f>
        <v>0.15517241379310345</v>
      </c>
      <c r="N73" s="88">
        <f t="shared" ref="N73:N75" si="84">ROUND(I73*M73,0)</f>
        <v>100862</v>
      </c>
      <c r="O73" s="88">
        <f t="shared" ref="O73:O75" si="85">ROUND(N73*Q73,0)</f>
        <v>13112</v>
      </c>
      <c r="P73" s="100">
        <f t="shared" ref="P73:P75" si="86">L73/K73-N73/I73</f>
        <v>1.0610079576034437E-7</v>
      </c>
      <c r="Q73" s="60">
        <v>0.13</v>
      </c>
      <c r="R73" s="187" t="s">
        <v>182</v>
      </c>
      <c r="S73" s="67">
        <v>44972</v>
      </c>
      <c r="T73" s="43" t="s">
        <v>224</v>
      </c>
      <c r="U73" s="89"/>
      <c r="V73" s="89"/>
    </row>
    <row r="74" spans="1:25" s="9" customFormat="1" ht="14.45" customHeight="1" x14ac:dyDescent="0.25">
      <c r="A74" s="25" t="s">
        <v>180</v>
      </c>
      <c r="B74" s="25" t="s">
        <v>149</v>
      </c>
      <c r="C74" s="42" t="s">
        <v>83</v>
      </c>
      <c r="D74" s="42" t="s">
        <v>181</v>
      </c>
      <c r="E74" s="42" t="s">
        <v>90</v>
      </c>
      <c r="F74" s="56" t="s">
        <v>9</v>
      </c>
      <c r="G74" s="56" t="str">
        <f t="shared" si="76"/>
        <v>Bérköltség</v>
      </c>
      <c r="H74" s="25" t="s">
        <v>15</v>
      </c>
      <c r="I74" s="57">
        <v>650000</v>
      </c>
      <c r="J74" s="57">
        <f t="shared" si="82"/>
        <v>84500</v>
      </c>
      <c r="K74" s="58">
        <v>174</v>
      </c>
      <c r="L74" s="58">
        <v>27</v>
      </c>
      <c r="M74" s="168">
        <f t="shared" si="83"/>
        <v>0.15517241379310345</v>
      </c>
      <c r="N74" s="88">
        <f t="shared" si="84"/>
        <v>100862</v>
      </c>
      <c r="O74" s="88">
        <f t="shared" si="85"/>
        <v>13112</v>
      </c>
      <c r="P74" s="100">
        <f t="shared" si="86"/>
        <v>1.0610079576034437E-7</v>
      </c>
      <c r="Q74" s="60">
        <v>0.13</v>
      </c>
      <c r="R74" s="187" t="s">
        <v>182</v>
      </c>
      <c r="S74" s="67">
        <v>44972</v>
      </c>
      <c r="T74" s="43" t="s">
        <v>224</v>
      </c>
      <c r="U74" s="89"/>
      <c r="V74" s="89"/>
    </row>
    <row r="75" spans="1:25" s="9" customFormat="1" ht="14.45" customHeight="1" x14ac:dyDescent="0.25">
      <c r="A75" s="25" t="s">
        <v>180</v>
      </c>
      <c r="B75" s="25" t="s">
        <v>149</v>
      </c>
      <c r="C75" s="42" t="s">
        <v>83</v>
      </c>
      <c r="D75" s="42" t="s">
        <v>181</v>
      </c>
      <c r="E75" s="42" t="s">
        <v>91</v>
      </c>
      <c r="F75" s="56" t="s">
        <v>9</v>
      </c>
      <c r="G75" s="56" t="str">
        <f t="shared" si="76"/>
        <v>Bérköltség</v>
      </c>
      <c r="H75" s="25" t="s">
        <v>15</v>
      </c>
      <c r="I75" s="57">
        <v>650000</v>
      </c>
      <c r="J75" s="57">
        <f t="shared" si="82"/>
        <v>84500</v>
      </c>
      <c r="K75" s="58">
        <v>174</v>
      </c>
      <c r="L75" s="58">
        <v>27</v>
      </c>
      <c r="M75" s="168">
        <f t="shared" si="83"/>
        <v>0.15517241379310345</v>
      </c>
      <c r="N75" s="88">
        <f t="shared" si="84"/>
        <v>100862</v>
      </c>
      <c r="O75" s="88">
        <f t="shared" si="85"/>
        <v>13112</v>
      </c>
      <c r="P75" s="100">
        <f t="shared" si="86"/>
        <v>1.0610079576034437E-7</v>
      </c>
      <c r="Q75" s="60">
        <v>0.13</v>
      </c>
      <c r="R75" s="187" t="s">
        <v>182</v>
      </c>
      <c r="S75" s="67">
        <v>44972</v>
      </c>
      <c r="T75" s="43" t="s">
        <v>224</v>
      </c>
      <c r="U75" s="89"/>
      <c r="V75" s="89"/>
    </row>
    <row r="76" spans="1:25" s="9" customFormat="1" ht="14.45" customHeight="1" x14ac:dyDescent="0.25">
      <c r="A76" s="25" t="s">
        <v>147</v>
      </c>
      <c r="B76" s="25" t="s">
        <v>149</v>
      </c>
      <c r="C76" s="42" t="s">
        <v>83</v>
      </c>
      <c r="D76" s="42" t="s">
        <v>67</v>
      </c>
      <c r="E76" s="42" t="s">
        <v>87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6"/>
        <v>0</v>
      </c>
      <c r="Q76" s="60">
        <v>0.13</v>
      </c>
      <c r="R76" s="187" t="s">
        <v>162</v>
      </c>
      <c r="S76" s="67"/>
      <c r="T76" s="43" t="s">
        <v>224</v>
      </c>
      <c r="U76" s="89"/>
      <c r="V76" s="89">
        <v>1</v>
      </c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147</v>
      </c>
      <c r="B77" s="25" t="s">
        <v>149</v>
      </c>
      <c r="C77" s="42" t="s">
        <v>83</v>
      </c>
      <c r="D77" s="42" t="s">
        <v>67</v>
      </c>
      <c r="E77" s="42" t="s">
        <v>88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7">ROUND(I77*Q77,0)</f>
        <v>119080</v>
      </c>
      <c r="K77" s="58">
        <v>174</v>
      </c>
      <c r="L77" s="58">
        <v>87</v>
      </c>
      <c r="M77" s="168">
        <f t="shared" ref="M77:M144" si="88">L77/K77</f>
        <v>0.5</v>
      </c>
      <c r="N77" s="88">
        <f t="shared" ref="N77:N144" si="89">ROUND(I77*M77,0)</f>
        <v>458000</v>
      </c>
      <c r="O77" s="88">
        <f t="shared" ref="O77:O144" si="90">ROUND(N77*Q77,0)</f>
        <v>59540</v>
      </c>
      <c r="P77" s="100">
        <f t="shared" ref="P77:P144" si="91">L77/K77-N77/I77</f>
        <v>0</v>
      </c>
      <c r="Q77" s="60">
        <v>0.13</v>
      </c>
      <c r="R77" s="187" t="s">
        <v>162</v>
      </c>
      <c r="S77" s="67"/>
      <c r="T77" s="43" t="s">
        <v>224</v>
      </c>
      <c r="U77" s="89"/>
      <c r="V77" s="89">
        <v>1</v>
      </c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147</v>
      </c>
      <c r="B78" s="25" t="s">
        <v>149</v>
      </c>
      <c r="C78" s="42" t="s">
        <v>83</v>
      </c>
      <c r="D78" s="42" t="s">
        <v>67</v>
      </c>
      <c r="E78" s="42" t="s">
        <v>89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7"/>
        <v>119080</v>
      </c>
      <c r="K78" s="58">
        <v>174</v>
      </c>
      <c r="L78" s="58">
        <v>87</v>
      </c>
      <c r="M78" s="168">
        <f t="shared" si="88"/>
        <v>0.5</v>
      </c>
      <c r="N78" s="88">
        <f t="shared" si="89"/>
        <v>458000</v>
      </c>
      <c r="O78" s="88">
        <f t="shared" si="90"/>
        <v>59540</v>
      </c>
      <c r="P78" s="100">
        <f t="shared" si="91"/>
        <v>0</v>
      </c>
      <c r="Q78" s="60">
        <v>0.13</v>
      </c>
      <c r="R78" s="187" t="s">
        <v>162</v>
      </c>
      <c r="S78" s="67"/>
      <c r="T78" s="43" t="s">
        <v>224</v>
      </c>
      <c r="U78" s="89"/>
      <c r="V78" s="89"/>
    </row>
    <row r="79" spans="1:25" s="9" customFormat="1" ht="14.45" customHeight="1" x14ac:dyDescent="0.25">
      <c r="A79" s="25" t="s">
        <v>147</v>
      </c>
      <c r="B79" s="25" t="s">
        <v>149</v>
      </c>
      <c r="C79" s="42" t="s">
        <v>83</v>
      </c>
      <c r="D79" s="42" t="s">
        <v>67</v>
      </c>
      <c r="E79" s="42" t="s">
        <v>90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7"/>
        <v>119080</v>
      </c>
      <c r="K79" s="58">
        <v>174</v>
      </c>
      <c r="L79" s="58">
        <v>87</v>
      </c>
      <c r="M79" s="168">
        <f t="shared" si="88"/>
        <v>0.5</v>
      </c>
      <c r="N79" s="88">
        <f t="shared" si="89"/>
        <v>458000</v>
      </c>
      <c r="O79" s="88">
        <f t="shared" si="90"/>
        <v>59540</v>
      </c>
      <c r="P79" s="100">
        <f t="shared" si="91"/>
        <v>0</v>
      </c>
      <c r="Q79" s="60">
        <v>0.13</v>
      </c>
      <c r="R79" s="187" t="s">
        <v>162</v>
      </c>
      <c r="S79" s="67"/>
      <c r="T79" s="43" t="s">
        <v>224</v>
      </c>
      <c r="U79" s="89"/>
      <c r="V79" s="89"/>
    </row>
    <row r="80" spans="1:25" s="9" customFormat="1" ht="14.45" customHeight="1" x14ac:dyDescent="0.25">
      <c r="A80" s="25" t="s">
        <v>147</v>
      </c>
      <c r="B80" s="25" t="s">
        <v>149</v>
      </c>
      <c r="C80" s="42" t="s">
        <v>83</v>
      </c>
      <c r="D80" s="42" t="s">
        <v>67</v>
      </c>
      <c r="E80" s="42" t="s">
        <v>91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7"/>
        <v>119080</v>
      </c>
      <c r="K80" s="58">
        <v>174</v>
      </c>
      <c r="L80" s="58">
        <v>87</v>
      </c>
      <c r="M80" s="168">
        <f t="shared" si="88"/>
        <v>0.5</v>
      </c>
      <c r="N80" s="88">
        <f t="shared" si="89"/>
        <v>458000</v>
      </c>
      <c r="O80" s="88">
        <f t="shared" si="90"/>
        <v>59540</v>
      </c>
      <c r="P80" s="100">
        <f t="shared" si="91"/>
        <v>0</v>
      </c>
      <c r="Q80" s="60">
        <v>0.13</v>
      </c>
      <c r="R80" s="187" t="s">
        <v>162</v>
      </c>
      <c r="S80" s="67"/>
      <c r="T80" s="43" t="s">
        <v>224</v>
      </c>
      <c r="U80" s="89"/>
      <c r="V80" s="89"/>
    </row>
    <row r="81" spans="1:25" s="9" customFormat="1" ht="14.45" customHeight="1" x14ac:dyDescent="0.25">
      <c r="A81" s="25" t="s">
        <v>147</v>
      </c>
      <c r="B81" s="25" t="s">
        <v>149</v>
      </c>
      <c r="C81" s="42" t="s">
        <v>83</v>
      </c>
      <c r="D81" s="42" t="s">
        <v>67</v>
      </c>
      <c r="E81" s="42" t="s">
        <v>92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7"/>
        <v>119080</v>
      </c>
      <c r="K81" s="58">
        <v>174</v>
      </c>
      <c r="L81" s="58">
        <v>87</v>
      </c>
      <c r="M81" s="168">
        <f t="shared" si="88"/>
        <v>0.5</v>
      </c>
      <c r="N81" s="88">
        <f t="shared" si="89"/>
        <v>458000</v>
      </c>
      <c r="O81" s="88">
        <f t="shared" si="90"/>
        <v>59540</v>
      </c>
      <c r="P81" s="100">
        <f t="shared" si="91"/>
        <v>0</v>
      </c>
      <c r="Q81" s="60">
        <v>0.13</v>
      </c>
      <c r="R81" s="187" t="s">
        <v>162</v>
      </c>
      <c r="S81" s="67"/>
      <c r="T81" s="43" t="s">
        <v>224</v>
      </c>
      <c r="U81" s="89"/>
      <c r="V81" s="89"/>
    </row>
    <row r="82" spans="1:25" s="9" customFormat="1" ht="14.45" customHeight="1" x14ac:dyDescent="0.25">
      <c r="A82" s="25" t="s">
        <v>147</v>
      </c>
      <c r="B82" s="25" t="s">
        <v>149</v>
      </c>
      <c r="C82" s="42" t="s">
        <v>83</v>
      </c>
      <c r="D82" s="42" t="s">
        <v>67</v>
      </c>
      <c r="E82" s="42" t="s">
        <v>93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7"/>
        <v>119080</v>
      </c>
      <c r="K82" s="58">
        <v>174</v>
      </c>
      <c r="L82" s="58">
        <v>87</v>
      </c>
      <c r="M82" s="168">
        <f t="shared" si="88"/>
        <v>0.5</v>
      </c>
      <c r="N82" s="88">
        <f t="shared" si="89"/>
        <v>458000</v>
      </c>
      <c r="O82" s="88">
        <f t="shared" si="90"/>
        <v>59540</v>
      </c>
      <c r="P82" s="100">
        <f t="shared" si="91"/>
        <v>0</v>
      </c>
      <c r="Q82" s="60">
        <v>0.13</v>
      </c>
      <c r="R82" s="187" t="s">
        <v>162</v>
      </c>
      <c r="S82" s="67"/>
      <c r="T82" s="43" t="s">
        <v>224</v>
      </c>
      <c r="U82" s="89"/>
      <c r="V82" s="89"/>
    </row>
    <row r="83" spans="1:25" s="9" customFormat="1" ht="14.45" customHeight="1" x14ac:dyDescent="0.25">
      <c r="A83" s="25" t="s">
        <v>147</v>
      </c>
      <c r="B83" s="25" t="s">
        <v>149</v>
      </c>
      <c r="C83" s="42" t="s">
        <v>83</v>
      </c>
      <c r="D83" s="42" t="s">
        <v>67</v>
      </c>
      <c r="E83" s="42" t="s">
        <v>94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7"/>
        <v>119080</v>
      </c>
      <c r="K83" s="58">
        <v>174</v>
      </c>
      <c r="L83" s="58">
        <v>87</v>
      </c>
      <c r="M83" s="168">
        <f t="shared" si="88"/>
        <v>0.5</v>
      </c>
      <c r="N83" s="88">
        <f t="shared" si="89"/>
        <v>458000</v>
      </c>
      <c r="O83" s="88">
        <f t="shared" si="90"/>
        <v>59540</v>
      </c>
      <c r="P83" s="100">
        <f t="shared" si="91"/>
        <v>0</v>
      </c>
      <c r="Q83" s="60">
        <v>0.13</v>
      </c>
      <c r="R83" s="187" t="s">
        <v>162</v>
      </c>
      <c r="S83" s="67"/>
      <c r="T83" s="43" t="s">
        <v>224</v>
      </c>
      <c r="U83" s="89"/>
      <c r="V83" s="89"/>
    </row>
    <row r="84" spans="1:25" s="9" customFormat="1" ht="14.45" customHeight="1" x14ac:dyDescent="0.25">
      <c r="A84" s="25" t="s">
        <v>147</v>
      </c>
      <c r="B84" s="25" t="s">
        <v>149</v>
      </c>
      <c r="C84" s="42" t="s">
        <v>83</v>
      </c>
      <c r="D84" s="42" t="s">
        <v>67</v>
      </c>
      <c r="E84" s="42" t="s">
        <v>95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7"/>
        <v>119080</v>
      </c>
      <c r="K84" s="58">
        <v>174</v>
      </c>
      <c r="L84" s="58">
        <v>87</v>
      </c>
      <c r="M84" s="168">
        <f t="shared" si="88"/>
        <v>0.5</v>
      </c>
      <c r="N84" s="88">
        <f t="shared" si="89"/>
        <v>458000</v>
      </c>
      <c r="O84" s="88">
        <f t="shared" si="90"/>
        <v>59540</v>
      </c>
      <c r="P84" s="100">
        <f t="shared" si="91"/>
        <v>0</v>
      </c>
      <c r="Q84" s="60">
        <v>0.13</v>
      </c>
      <c r="R84" s="187" t="s">
        <v>162</v>
      </c>
      <c r="S84" s="67"/>
      <c r="T84" s="43" t="s">
        <v>224</v>
      </c>
      <c r="U84" s="89"/>
      <c r="V84" s="89"/>
    </row>
    <row r="85" spans="1:25" s="9" customFormat="1" ht="14.45" customHeight="1" x14ac:dyDescent="0.25">
      <c r="A85" s="25" t="s">
        <v>147</v>
      </c>
      <c r="B85" s="25" t="s">
        <v>149</v>
      </c>
      <c r="C85" s="42" t="s">
        <v>83</v>
      </c>
      <c r="D85" s="42" t="s">
        <v>67</v>
      </c>
      <c r="E85" s="42" t="s">
        <v>96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7"/>
        <v>119080</v>
      </c>
      <c r="K85" s="58">
        <v>174</v>
      </c>
      <c r="L85" s="58">
        <v>87</v>
      </c>
      <c r="M85" s="168">
        <f t="shared" si="88"/>
        <v>0.5</v>
      </c>
      <c r="N85" s="88">
        <f t="shared" si="89"/>
        <v>458000</v>
      </c>
      <c r="O85" s="88">
        <f t="shared" si="90"/>
        <v>59540</v>
      </c>
      <c r="P85" s="100">
        <f t="shared" si="91"/>
        <v>0</v>
      </c>
      <c r="Q85" s="60">
        <v>0.13</v>
      </c>
      <c r="R85" s="187" t="s">
        <v>162</v>
      </c>
      <c r="S85" s="67"/>
      <c r="T85" s="43" t="s">
        <v>224</v>
      </c>
      <c r="U85" s="89"/>
      <c r="V85" s="89"/>
    </row>
    <row r="86" spans="1:25" s="9" customFormat="1" ht="14.45" customHeight="1" x14ac:dyDescent="0.25">
      <c r="A86" s="25" t="s">
        <v>227</v>
      </c>
      <c r="B86" s="25" t="s">
        <v>149</v>
      </c>
      <c r="C86" s="42" t="s">
        <v>83</v>
      </c>
      <c r="D86" s="42" t="s">
        <v>67</v>
      </c>
      <c r="E86" s="42" t="s">
        <v>88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7"/>
        <v>15600</v>
      </c>
      <c r="K86" s="58">
        <v>44</v>
      </c>
      <c r="L86" s="58">
        <v>44</v>
      </c>
      <c r="M86" s="168">
        <f t="shared" si="88"/>
        <v>1</v>
      </c>
      <c r="N86" s="88">
        <f t="shared" si="89"/>
        <v>120000</v>
      </c>
      <c r="O86" s="88">
        <f t="shared" si="90"/>
        <v>15600</v>
      </c>
      <c r="P86" s="100">
        <f t="shared" si="91"/>
        <v>0</v>
      </c>
      <c r="Q86" s="60">
        <v>0.13</v>
      </c>
      <c r="R86" s="187" t="s">
        <v>228</v>
      </c>
      <c r="S86" s="67">
        <v>44963</v>
      </c>
      <c r="T86" s="43" t="s">
        <v>224</v>
      </c>
      <c r="U86" s="89"/>
      <c r="V86" s="89">
        <v>1</v>
      </c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227</v>
      </c>
      <c r="B87" s="25" t="s">
        <v>149</v>
      </c>
      <c r="C87" s="42" t="s">
        <v>83</v>
      </c>
      <c r="D87" s="42" t="s">
        <v>67</v>
      </c>
      <c r="E87" s="42" t="s">
        <v>89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92">ROUND(I87*Q87,0)</f>
        <v>15600</v>
      </c>
      <c r="K87" s="58">
        <v>44</v>
      </c>
      <c r="L87" s="58">
        <v>44</v>
      </c>
      <c r="M87" s="168">
        <f t="shared" ref="M87:M89" si="93">L87/K87</f>
        <v>1</v>
      </c>
      <c r="N87" s="88">
        <f t="shared" ref="N87:N89" si="94">ROUND(I87*M87,0)</f>
        <v>120000</v>
      </c>
      <c r="O87" s="88">
        <f t="shared" ref="O87:O89" si="95">ROUND(N87*Q87,0)</f>
        <v>15600</v>
      </c>
      <c r="P87" s="100">
        <f t="shared" ref="P87:P89" si="96">L87/K87-N87/I87</f>
        <v>0</v>
      </c>
      <c r="Q87" s="60">
        <v>0.13</v>
      </c>
      <c r="R87" s="187" t="s">
        <v>228</v>
      </c>
      <c r="S87" s="67">
        <v>44963</v>
      </c>
      <c r="T87" s="43" t="s">
        <v>224</v>
      </c>
      <c r="U87" s="89"/>
      <c r="V87" s="89"/>
    </row>
    <row r="88" spans="1:25" s="9" customFormat="1" ht="14.45" customHeight="1" x14ac:dyDescent="0.25">
      <c r="A88" s="25" t="s">
        <v>227</v>
      </c>
      <c r="B88" s="25" t="s">
        <v>149</v>
      </c>
      <c r="C88" s="42" t="s">
        <v>83</v>
      </c>
      <c r="D88" s="42" t="s">
        <v>67</v>
      </c>
      <c r="E88" s="42" t="s">
        <v>90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92"/>
        <v>15600</v>
      </c>
      <c r="K88" s="58">
        <v>44</v>
      </c>
      <c r="L88" s="58">
        <v>44</v>
      </c>
      <c r="M88" s="168">
        <f t="shared" si="93"/>
        <v>1</v>
      </c>
      <c r="N88" s="88">
        <f t="shared" si="94"/>
        <v>120000</v>
      </c>
      <c r="O88" s="88">
        <f t="shared" si="95"/>
        <v>15600</v>
      </c>
      <c r="P88" s="100">
        <f t="shared" si="96"/>
        <v>0</v>
      </c>
      <c r="Q88" s="60">
        <v>0.13</v>
      </c>
      <c r="R88" s="187" t="s">
        <v>228</v>
      </c>
      <c r="S88" s="67">
        <v>44963</v>
      </c>
      <c r="T88" s="43" t="s">
        <v>224</v>
      </c>
      <c r="U88" s="89"/>
      <c r="V88" s="89"/>
    </row>
    <row r="89" spans="1:25" s="9" customFormat="1" ht="14.45" customHeight="1" x14ac:dyDescent="0.25">
      <c r="A89" s="25" t="s">
        <v>227</v>
      </c>
      <c r="B89" s="25" t="s">
        <v>149</v>
      </c>
      <c r="C89" s="42" t="s">
        <v>83</v>
      </c>
      <c r="D89" s="42" t="s">
        <v>67</v>
      </c>
      <c r="E89" s="42" t="s">
        <v>91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92"/>
        <v>15600</v>
      </c>
      <c r="K89" s="58">
        <v>44</v>
      </c>
      <c r="L89" s="58">
        <v>44</v>
      </c>
      <c r="M89" s="168">
        <f t="shared" si="93"/>
        <v>1</v>
      </c>
      <c r="N89" s="88">
        <f t="shared" si="94"/>
        <v>120000</v>
      </c>
      <c r="O89" s="88">
        <f t="shared" si="95"/>
        <v>15600</v>
      </c>
      <c r="P89" s="100">
        <f t="shared" si="96"/>
        <v>0</v>
      </c>
      <c r="Q89" s="60">
        <v>0.13</v>
      </c>
      <c r="R89" s="187" t="s">
        <v>228</v>
      </c>
      <c r="S89" s="67">
        <v>44963</v>
      </c>
      <c r="T89" s="43" t="s">
        <v>224</v>
      </c>
      <c r="U89" s="89"/>
      <c r="V89" s="89"/>
    </row>
    <row r="90" spans="1:25" s="9" customFormat="1" ht="14.45" customHeight="1" x14ac:dyDescent="0.25">
      <c r="A90" s="25" t="s">
        <v>169</v>
      </c>
      <c r="B90" s="25" t="s">
        <v>149</v>
      </c>
      <c r="C90" s="42" t="s">
        <v>83</v>
      </c>
      <c r="D90" s="42" t="s">
        <v>165</v>
      </c>
      <c r="E90" s="169" t="s">
        <v>254</v>
      </c>
      <c r="F90" s="56" t="s">
        <v>8</v>
      </c>
      <c r="G90" s="56" t="str">
        <f t="shared" ref="G90:G143" si="97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91"/>
        <v>0</v>
      </c>
      <c r="Q90" s="60">
        <v>0.13</v>
      </c>
      <c r="R90" s="187" t="s">
        <v>170</v>
      </c>
      <c r="S90" s="67">
        <v>44951</v>
      </c>
      <c r="T90" s="43" t="s">
        <v>224</v>
      </c>
      <c r="U90" s="89"/>
      <c r="V90" s="89">
        <v>1</v>
      </c>
    </row>
    <row r="91" spans="1:25" s="9" customFormat="1" ht="14.45" customHeight="1" x14ac:dyDescent="0.25">
      <c r="A91" s="25" t="s">
        <v>169</v>
      </c>
      <c r="B91" s="25" t="s">
        <v>149</v>
      </c>
      <c r="C91" s="42" t="s">
        <v>83</v>
      </c>
      <c r="D91" s="42" t="s">
        <v>165</v>
      </c>
      <c r="E91" s="42" t="s">
        <v>88</v>
      </c>
      <c r="F91" s="56" t="s">
        <v>8</v>
      </c>
      <c r="G91" s="56" t="str">
        <f t="shared" si="97"/>
        <v>Bérköltség</v>
      </c>
      <c r="H91" s="25" t="s">
        <v>15</v>
      </c>
      <c r="I91" s="57">
        <v>480000</v>
      </c>
      <c r="J91" s="57">
        <f t="shared" ref="J91:J99" si="98">ROUND(I91*Q91,0)</f>
        <v>62400</v>
      </c>
      <c r="K91" s="58">
        <v>87</v>
      </c>
      <c r="L91" s="58">
        <v>87</v>
      </c>
      <c r="M91" s="168">
        <f t="shared" ref="M91:M99" si="99">L91/K91</f>
        <v>1</v>
      </c>
      <c r="N91" s="88">
        <f t="shared" ref="N91:N99" si="100">ROUND(I91*M91,0)</f>
        <v>480000</v>
      </c>
      <c r="O91" s="88">
        <f t="shared" ref="O91:O99" si="101">ROUND(N91*Q91,0)</f>
        <v>62400</v>
      </c>
      <c r="P91" s="100">
        <f t="shared" ref="P91:P134" si="102">L91/K91-N91/I91</f>
        <v>0</v>
      </c>
      <c r="Q91" s="60">
        <v>0.13</v>
      </c>
      <c r="R91" s="187" t="s">
        <v>170</v>
      </c>
      <c r="S91" s="67">
        <v>44951</v>
      </c>
      <c r="T91" s="43" t="s">
        <v>224</v>
      </c>
      <c r="U91" s="89"/>
      <c r="V91" s="89">
        <v>1</v>
      </c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169</v>
      </c>
      <c r="B92" s="25" t="s">
        <v>149</v>
      </c>
      <c r="C92" s="42" t="s">
        <v>83</v>
      </c>
      <c r="D92" s="42" t="s">
        <v>165</v>
      </c>
      <c r="E92" s="42" t="s">
        <v>89</v>
      </c>
      <c r="F92" s="56" t="s">
        <v>9</v>
      </c>
      <c r="G92" s="56" t="str">
        <f t="shared" si="97"/>
        <v>Bérköltség</v>
      </c>
      <c r="H92" s="25" t="s">
        <v>15</v>
      </c>
      <c r="I92" s="57">
        <v>480000</v>
      </c>
      <c r="J92" s="57">
        <f t="shared" si="98"/>
        <v>62400</v>
      </c>
      <c r="K92" s="58">
        <v>87</v>
      </c>
      <c r="L92" s="58">
        <v>87</v>
      </c>
      <c r="M92" s="168">
        <f t="shared" si="99"/>
        <v>1</v>
      </c>
      <c r="N92" s="88">
        <f t="shared" si="100"/>
        <v>480000</v>
      </c>
      <c r="O92" s="88">
        <f t="shared" si="101"/>
        <v>62400</v>
      </c>
      <c r="P92" s="100">
        <f t="shared" si="102"/>
        <v>0</v>
      </c>
      <c r="Q92" s="60">
        <v>0.13</v>
      </c>
      <c r="R92" s="187" t="s">
        <v>170</v>
      </c>
      <c r="S92" s="67">
        <v>44951</v>
      </c>
      <c r="T92" s="43" t="s">
        <v>224</v>
      </c>
      <c r="U92" s="89"/>
      <c r="V92" s="89"/>
    </row>
    <row r="93" spans="1:25" s="9" customFormat="1" ht="14.45" customHeight="1" x14ac:dyDescent="0.25">
      <c r="A93" s="25" t="s">
        <v>169</v>
      </c>
      <c r="B93" s="25" t="s">
        <v>149</v>
      </c>
      <c r="C93" s="42" t="s">
        <v>83</v>
      </c>
      <c r="D93" s="42" t="s">
        <v>165</v>
      </c>
      <c r="E93" s="42" t="s">
        <v>90</v>
      </c>
      <c r="F93" s="56" t="s">
        <v>9</v>
      </c>
      <c r="G93" s="56" t="str">
        <f t="shared" si="97"/>
        <v>Bérköltség</v>
      </c>
      <c r="H93" s="25" t="s">
        <v>15</v>
      </c>
      <c r="I93" s="57">
        <v>480000</v>
      </c>
      <c r="J93" s="57">
        <f t="shared" si="98"/>
        <v>62400</v>
      </c>
      <c r="K93" s="58">
        <v>87</v>
      </c>
      <c r="L93" s="58">
        <v>87</v>
      </c>
      <c r="M93" s="168">
        <f t="shared" si="99"/>
        <v>1</v>
      </c>
      <c r="N93" s="88">
        <f t="shared" si="100"/>
        <v>480000</v>
      </c>
      <c r="O93" s="88">
        <f t="shared" si="101"/>
        <v>62400</v>
      </c>
      <c r="P93" s="100">
        <f t="shared" si="102"/>
        <v>0</v>
      </c>
      <c r="Q93" s="60">
        <v>0.13</v>
      </c>
      <c r="R93" s="187" t="s">
        <v>170</v>
      </c>
      <c r="S93" s="67">
        <v>44951</v>
      </c>
      <c r="T93" s="43" t="s">
        <v>224</v>
      </c>
      <c r="U93" s="89"/>
      <c r="V93" s="89"/>
    </row>
    <row r="94" spans="1:25" s="9" customFormat="1" ht="14.45" customHeight="1" x14ac:dyDescent="0.25">
      <c r="A94" s="25" t="s">
        <v>169</v>
      </c>
      <c r="B94" s="25" t="s">
        <v>149</v>
      </c>
      <c r="C94" s="42" t="s">
        <v>83</v>
      </c>
      <c r="D94" s="42" t="s">
        <v>165</v>
      </c>
      <c r="E94" s="42" t="s">
        <v>91</v>
      </c>
      <c r="F94" s="56" t="s">
        <v>9</v>
      </c>
      <c r="G94" s="56" t="str">
        <f t="shared" si="97"/>
        <v>Bérköltség</v>
      </c>
      <c r="H94" s="25" t="s">
        <v>15</v>
      </c>
      <c r="I94" s="57">
        <v>480000</v>
      </c>
      <c r="J94" s="57">
        <f t="shared" si="98"/>
        <v>62400</v>
      </c>
      <c r="K94" s="58">
        <v>87</v>
      </c>
      <c r="L94" s="58">
        <v>87</v>
      </c>
      <c r="M94" s="168">
        <f t="shared" si="99"/>
        <v>1</v>
      </c>
      <c r="N94" s="88">
        <f t="shared" si="100"/>
        <v>480000</v>
      </c>
      <c r="O94" s="88">
        <f t="shared" si="101"/>
        <v>62400</v>
      </c>
      <c r="P94" s="100">
        <f t="shared" si="102"/>
        <v>0</v>
      </c>
      <c r="Q94" s="60">
        <v>0.13</v>
      </c>
      <c r="R94" s="187" t="s">
        <v>170</v>
      </c>
      <c r="S94" s="67">
        <v>44951</v>
      </c>
      <c r="T94" s="43" t="s">
        <v>224</v>
      </c>
      <c r="U94" s="89"/>
      <c r="V94" s="89"/>
    </row>
    <row r="95" spans="1:25" s="9" customFormat="1" ht="14.45" customHeight="1" x14ac:dyDescent="0.25">
      <c r="A95" s="25" t="s">
        <v>169</v>
      </c>
      <c r="B95" s="25" t="s">
        <v>149</v>
      </c>
      <c r="C95" s="42" t="s">
        <v>83</v>
      </c>
      <c r="D95" s="42" t="s">
        <v>165</v>
      </c>
      <c r="E95" s="42" t="s">
        <v>92</v>
      </c>
      <c r="F95" s="56" t="s">
        <v>9</v>
      </c>
      <c r="G95" s="56" t="str">
        <f t="shared" si="97"/>
        <v>Bérköltség</v>
      </c>
      <c r="H95" s="25" t="s">
        <v>15</v>
      </c>
      <c r="I95" s="57">
        <v>480000</v>
      </c>
      <c r="J95" s="57">
        <f t="shared" si="98"/>
        <v>62400</v>
      </c>
      <c r="K95" s="58">
        <v>87</v>
      </c>
      <c r="L95" s="58">
        <v>87</v>
      </c>
      <c r="M95" s="168">
        <f t="shared" si="99"/>
        <v>1</v>
      </c>
      <c r="N95" s="88">
        <f t="shared" si="100"/>
        <v>480000</v>
      </c>
      <c r="O95" s="88">
        <f t="shared" si="101"/>
        <v>62400</v>
      </c>
      <c r="P95" s="100">
        <f t="shared" si="102"/>
        <v>0</v>
      </c>
      <c r="Q95" s="60">
        <v>0.13</v>
      </c>
      <c r="R95" s="187" t="s">
        <v>170</v>
      </c>
      <c r="S95" s="67">
        <v>44951</v>
      </c>
      <c r="T95" s="43" t="s">
        <v>224</v>
      </c>
      <c r="U95" s="89"/>
      <c r="V95" s="89"/>
    </row>
    <row r="96" spans="1:25" s="9" customFormat="1" ht="14.45" customHeight="1" x14ac:dyDescent="0.25">
      <c r="A96" s="25" t="s">
        <v>169</v>
      </c>
      <c r="B96" s="25" t="s">
        <v>149</v>
      </c>
      <c r="C96" s="42" t="s">
        <v>83</v>
      </c>
      <c r="D96" s="42" t="s">
        <v>165</v>
      </c>
      <c r="E96" s="42" t="s">
        <v>93</v>
      </c>
      <c r="F96" s="56" t="s">
        <v>9</v>
      </c>
      <c r="G96" s="56" t="str">
        <f t="shared" si="97"/>
        <v>Bérköltség</v>
      </c>
      <c r="H96" s="25" t="s">
        <v>15</v>
      </c>
      <c r="I96" s="57">
        <v>480000</v>
      </c>
      <c r="J96" s="57">
        <f t="shared" si="98"/>
        <v>62400</v>
      </c>
      <c r="K96" s="58">
        <v>87</v>
      </c>
      <c r="L96" s="58">
        <v>87</v>
      </c>
      <c r="M96" s="168">
        <f t="shared" si="99"/>
        <v>1</v>
      </c>
      <c r="N96" s="88">
        <f t="shared" si="100"/>
        <v>480000</v>
      </c>
      <c r="O96" s="88">
        <f t="shared" si="101"/>
        <v>62400</v>
      </c>
      <c r="P96" s="100">
        <f t="shared" si="102"/>
        <v>0</v>
      </c>
      <c r="Q96" s="60">
        <v>0.13</v>
      </c>
      <c r="R96" s="187" t="s">
        <v>170</v>
      </c>
      <c r="S96" s="67">
        <v>44951</v>
      </c>
      <c r="T96" s="43" t="s">
        <v>224</v>
      </c>
      <c r="U96" s="89"/>
      <c r="V96" s="89"/>
    </row>
    <row r="97" spans="1:25" s="9" customFormat="1" ht="14.45" customHeight="1" x14ac:dyDescent="0.25">
      <c r="A97" s="25" t="s">
        <v>169</v>
      </c>
      <c r="B97" s="25" t="s">
        <v>149</v>
      </c>
      <c r="C97" s="42" t="s">
        <v>83</v>
      </c>
      <c r="D97" s="42" t="s">
        <v>165</v>
      </c>
      <c r="E97" s="42" t="s">
        <v>94</v>
      </c>
      <c r="F97" s="56" t="s">
        <v>9</v>
      </c>
      <c r="G97" s="56" t="str">
        <f t="shared" si="97"/>
        <v>Bérköltség</v>
      </c>
      <c r="H97" s="25" t="s">
        <v>15</v>
      </c>
      <c r="I97" s="57">
        <v>480000</v>
      </c>
      <c r="J97" s="57">
        <f t="shared" si="98"/>
        <v>62400</v>
      </c>
      <c r="K97" s="58">
        <v>87</v>
      </c>
      <c r="L97" s="58">
        <v>87</v>
      </c>
      <c r="M97" s="168">
        <f t="shared" si="99"/>
        <v>1</v>
      </c>
      <c r="N97" s="88">
        <f t="shared" si="100"/>
        <v>480000</v>
      </c>
      <c r="O97" s="88">
        <f t="shared" si="101"/>
        <v>62400</v>
      </c>
      <c r="P97" s="100">
        <f t="shared" si="102"/>
        <v>0</v>
      </c>
      <c r="Q97" s="60">
        <v>0.13</v>
      </c>
      <c r="R97" s="187" t="s">
        <v>170</v>
      </c>
      <c r="S97" s="67">
        <v>44951</v>
      </c>
      <c r="T97" s="43" t="s">
        <v>224</v>
      </c>
      <c r="U97" s="89"/>
      <c r="V97" s="89"/>
    </row>
    <row r="98" spans="1:25" s="9" customFormat="1" ht="14.45" customHeight="1" x14ac:dyDescent="0.25">
      <c r="A98" s="25" t="s">
        <v>169</v>
      </c>
      <c r="B98" s="25" t="s">
        <v>149</v>
      </c>
      <c r="C98" s="42" t="s">
        <v>83</v>
      </c>
      <c r="D98" s="42" t="s">
        <v>165</v>
      </c>
      <c r="E98" s="42" t="s">
        <v>95</v>
      </c>
      <c r="F98" s="56" t="s">
        <v>9</v>
      </c>
      <c r="G98" s="56" t="str">
        <f t="shared" si="97"/>
        <v>Bérköltség</v>
      </c>
      <c r="H98" s="25" t="s">
        <v>15</v>
      </c>
      <c r="I98" s="57">
        <v>480000</v>
      </c>
      <c r="J98" s="57">
        <f t="shared" si="98"/>
        <v>62400</v>
      </c>
      <c r="K98" s="58">
        <v>87</v>
      </c>
      <c r="L98" s="58">
        <v>87</v>
      </c>
      <c r="M98" s="168">
        <f t="shared" si="99"/>
        <v>1</v>
      </c>
      <c r="N98" s="88">
        <f t="shared" si="100"/>
        <v>480000</v>
      </c>
      <c r="O98" s="88">
        <f t="shared" si="101"/>
        <v>62400</v>
      </c>
      <c r="P98" s="100">
        <f t="shared" si="102"/>
        <v>0</v>
      </c>
      <c r="Q98" s="60">
        <v>0.13</v>
      </c>
      <c r="R98" s="187" t="s">
        <v>170</v>
      </c>
      <c r="S98" s="67">
        <v>44951</v>
      </c>
      <c r="T98" s="43" t="s">
        <v>224</v>
      </c>
      <c r="U98" s="89"/>
      <c r="V98" s="89"/>
    </row>
    <row r="99" spans="1:25" s="9" customFormat="1" ht="14.45" customHeight="1" x14ac:dyDescent="0.25">
      <c r="A99" s="25" t="s">
        <v>169</v>
      </c>
      <c r="B99" s="25" t="s">
        <v>149</v>
      </c>
      <c r="C99" s="42" t="s">
        <v>83</v>
      </c>
      <c r="D99" s="42" t="s">
        <v>165</v>
      </c>
      <c r="E99" s="42" t="s">
        <v>96</v>
      </c>
      <c r="F99" s="56" t="s">
        <v>9</v>
      </c>
      <c r="G99" s="56" t="str">
        <f t="shared" si="97"/>
        <v>Bérköltség</v>
      </c>
      <c r="H99" s="25" t="s">
        <v>15</v>
      </c>
      <c r="I99" s="57">
        <v>480000</v>
      </c>
      <c r="J99" s="57">
        <f t="shared" si="98"/>
        <v>62400</v>
      </c>
      <c r="K99" s="58">
        <v>87</v>
      </c>
      <c r="L99" s="58">
        <v>87</v>
      </c>
      <c r="M99" s="168">
        <f t="shared" si="99"/>
        <v>1</v>
      </c>
      <c r="N99" s="88">
        <f t="shared" si="100"/>
        <v>480000</v>
      </c>
      <c r="O99" s="88">
        <f t="shared" si="101"/>
        <v>62400</v>
      </c>
      <c r="P99" s="100">
        <f t="shared" si="102"/>
        <v>0</v>
      </c>
      <c r="Q99" s="60">
        <v>0.13</v>
      </c>
      <c r="R99" s="187" t="s">
        <v>170</v>
      </c>
      <c r="S99" s="67">
        <v>44951</v>
      </c>
      <c r="T99" s="43" t="s">
        <v>224</v>
      </c>
      <c r="U99" s="89"/>
      <c r="V99" s="89"/>
    </row>
    <row r="100" spans="1:25" s="9" customFormat="1" ht="14.45" customHeight="1" x14ac:dyDescent="0.25">
      <c r="A100" s="25" t="s">
        <v>235</v>
      </c>
      <c r="B100" s="25" t="s">
        <v>149</v>
      </c>
      <c r="C100" s="42" t="s">
        <v>83</v>
      </c>
      <c r="D100" s="42" t="s">
        <v>165</v>
      </c>
      <c r="E100" s="42" t="s">
        <v>88</v>
      </c>
      <c r="F100" s="56" t="s">
        <v>8</v>
      </c>
      <c r="G100" s="56" t="str">
        <f t="shared" ref="G100" si="103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4">ROUND(I100*Q100,0)</f>
        <v>206700</v>
      </c>
      <c r="K100" s="58">
        <v>174</v>
      </c>
      <c r="L100" s="58">
        <v>23</v>
      </c>
      <c r="M100" s="168">
        <f t="shared" ref="M100" si="105">L100/K100</f>
        <v>0.13218390804597702</v>
      </c>
      <c r="N100" s="88">
        <f t="shared" ref="N100" si="106">ROUND(I100*M100,0)</f>
        <v>210172</v>
      </c>
      <c r="O100" s="88">
        <f t="shared" ref="O100" si="107">ROUND(N100*Q100,0)</f>
        <v>27322</v>
      </c>
      <c r="P100" s="100">
        <f t="shared" ref="P100" si="108">L100/K100-N100/I100</f>
        <v>2.6024723487338974E-7</v>
      </c>
      <c r="Q100" s="60">
        <v>0.13</v>
      </c>
      <c r="R100" s="187" t="s">
        <v>236</v>
      </c>
      <c r="S100" s="67">
        <v>44981</v>
      </c>
      <c r="T100" s="43" t="s">
        <v>224</v>
      </c>
      <c r="U100" s="89"/>
      <c r="V100" s="89">
        <v>1</v>
      </c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235</v>
      </c>
      <c r="B101" s="25" t="s">
        <v>149</v>
      </c>
      <c r="C101" s="42" t="s">
        <v>83</v>
      </c>
      <c r="D101" s="42" t="s">
        <v>165</v>
      </c>
      <c r="E101" s="42" t="s">
        <v>89</v>
      </c>
      <c r="F101" s="56" t="s">
        <v>9</v>
      </c>
      <c r="G101" s="56" t="str">
        <f t="shared" ref="G101:G105" si="109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10">ROUND(I101*Q101,0)</f>
        <v>206700</v>
      </c>
      <c r="K101" s="58">
        <v>174</v>
      </c>
      <c r="L101" s="58">
        <v>23</v>
      </c>
      <c r="M101" s="168">
        <f t="shared" ref="M101:M105" si="111">L101/K101</f>
        <v>0.13218390804597702</v>
      </c>
      <c r="N101" s="88">
        <f t="shared" ref="N101:N105" si="112">ROUND(I101*M101,0)</f>
        <v>210172</v>
      </c>
      <c r="O101" s="88">
        <f t="shared" ref="O101:O105" si="113">ROUND(N101*Q101,0)</f>
        <v>27322</v>
      </c>
      <c r="P101" s="100">
        <f t="shared" ref="P101:P105" si="114">L101/K101-N101/I101</f>
        <v>2.6024723487338974E-7</v>
      </c>
      <c r="Q101" s="60">
        <v>0.13</v>
      </c>
      <c r="R101" s="187" t="s">
        <v>236</v>
      </c>
      <c r="S101" s="67">
        <v>44981</v>
      </c>
      <c r="T101" s="43" t="s">
        <v>224</v>
      </c>
      <c r="U101" s="89"/>
      <c r="V101" s="89"/>
    </row>
    <row r="102" spans="1:25" s="9" customFormat="1" ht="14.45" customHeight="1" x14ac:dyDescent="0.25">
      <c r="A102" s="25" t="s">
        <v>235</v>
      </c>
      <c r="B102" s="25" t="s">
        <v>149</v>
      </c>
      <c r="C102" s="42" t="s">
        <v>83</v>
      </c>
      <c r="D102" s="42" t="s">
        <v>165</v>
      </c>
      <c r="E102" s="42" t="s">
        <v>90</v>
      </c>
      <c r="F102" s="56" t="s">
        <v>9</v>
      </c>
      <c r="G102" s="56" t="str">
        <f t="shared" si="109"/>
        <v>Bérköltség</v>
      </c>
      <c r="H102" s="25" t="s">
        <v>15</v>
      </c>
      <c r="I102" s="57">
        <v>1590000</v>
      </c>
      <c r="J102" s="57">
        <f t="shared" si="110"/>
        <v>206700</v>
      </c>
      <c r="K102" s="58">
        <v>174</v>
      </c>
      <c r="L102" s="58">
        <v>23</v>
      </c>
      <c r="M102" s="168">
        <f t="shared" si="111"/>
        <v>0.13218390804597702</v>
      </c>
      <c r="N102" s="88">
        <f t="shared" si="112"/>
        <v>210172</v>
      </c>
      <c r="O102" s="88">
        <f t="shared" si="113"/>
        <v>27322</v>
      </c>
      <c r="P102" s="100">
        <f t="shared" si="114"/>
        <v>2.6024723487338974E-7</v>
      </c>
      <c r="Q102" s="60">
        <v>0.13</v>
      </c>
      <c r="R102" s="187" t="s">
        <v>236</v>
      </c>
      <c r="S102" s="67">
        <v>44981</v>
      </c>
      <c r="T102" s="43" t="s">
        <v>224</v>
      </c>
      <c r="U102" s="89"/>
      <c r="V102" s="89"/>
    </row>
    <row r="103" spans="1:25" s="9" customFormat="1" ht="14.45" customHeight="1" x14ac:dyDescent="0.25">
      <c r="A103" s="25" t="s">
        <v>235</v>
      </c>
      <c r="B103" s="25" t="s">
        <v>149</v>
      </c>
      <c r="C103" s="42" t="s">
        <v>83</v>
      </c>
      <c r="D103" s="42" t="s">
        <v>165</v>
      </c>
      <c r="E103" s="42" t="s">
        <v>91</v>
      </c>
      <c r="F103" s="56" t="s">
        <v>9</v>
      </c>
      <c r="G103" s="56" t="str">
        <f t="shared" si="109"/>
        <v>Bérköltség</v>
      </c>
      <c r="H103" s="25" t="s">
        <v>15</v>
      </c>
      <c r="I103" s="57">
        <v>1590000</v>
      </c>
      <c r="J103" s="57">
        <f t="shared" si="110"/>
        <v>206700</v>
      </c>
      <c r="K103" s="58">
        <v>174</v>
      </c>
      <c r="L103" s="58">
        <v>23</v>
      </c>
      <c r="M103" s="168">
        <f t="shared" si="111"/>
        <v>0.13218390804597702</v>
      </c>
      <c r="N103" s="88">
        <f t="shared" si="112"/>
        <v>210172</v>
      </c>
      <c r="O103" s="88">
        <f t="shared" si="113"/>
        <v>27322</v>
      </c>
      <c r="P103" s="100">
        <f t="shared" si="114"/>
        <v>2.6024723487338974E-7</v>
      </c>
      <c r="Q103" s="60">
        <v>0.13</v>
      </c>
      <c r="R103" s="187" t="s">
        <v>236</v>
      </c>
      <c r="S103" s="67">
        <v>44981</v>
      </c>
      <c r="T103" s="43" t="s">
        <v>224</v>
      </c>
      <c r="U103" s="89"/>
      <c r="V103" s="89"/>
    </row>
    <row r="104" spans="1:25" s="9" customFormat="1" ht="14.45" customHeight="1" x14ac:dyDescent="0.25">
      <c r="A104" s="25" t="s">
        <v>235</v>
      </c>
      <c r="B104" s="25" t="s">
        <v>149</v>
      </c>
      <c r="C104" s="42" t="s">
        <v>83</v>
      </c>
      <c r="D104" s="42" t="s">
        <v>165</v>
      </c>
      <c r="E104" s="42" t="s">
        <v>92</v>
      </c>
      <c r="F104" s="56" t="s">
        <v>9</v>
      </c>
      <c r="G104" s="56" t="str">
        <f t="shared" si="109"/>
        <v>Bérköltség</v>
      </c>
      <c r="H104" s="25" t="s">
        <v>15</v>
      </c>
      <c r="I104" s="57">
        <v>1590000</v>
      </c>
      <c r="J104" s="57">
        <f t="shared" si="110"/>
        <v>206700</v>
      </c>
      <c r="K104" s="58">
        <v>174</v>
      </c>
      <c r="L104" s="58">
        <v>23</v>
      </c>
      <c r="M104" s="168">
        <f t="shared" si="111"/>
        <v>0.13218390804597702</v>
      </c>
      <c r="N104" s="88">
        <f t="shared" si="112"/>
        <v>210172</v>
      </c>
      <c r="O104" s="88">
        <f t="shared" si="113"/>
        <v>27322</v>
      </c>
      <c r="P104" s="100">
        <f t="shared" si="114"/>
        <v>2.6024723487338974E-7</v>
      </c>
      <c r="Q104" s="60">
        <v>0.13</v>
      </c>
      <c r="R104" s="187" t="s">
        <v>236</v>
      </c>
      <c r="S104" s="67">
        <v>44981</v>
      </c>
      <c r="T104" s="43" t="s">
        <v>224</v>
      </c>
      <c r="U104" s="89"/>
      <c r="V104" s="89"/>
    </row>
    <row r="105" spans="1:25" s="9" customFormat="1" ht="14.45" customHeight="1" x14ac:dyDescent="0.25">
      <c r="A105" s="25" t="s">
        <v>235</v>
      </c>
      <c r="B105" s="25" t="s">
        <v>149</v>
      </c>
      <c r="C105" s="42" t="s">
        <v>83</v>
      </c>
      <c r="D105" s="42" t="s">
        <v>165</v>
      </c>
      <c r="E105" s="42" t="s">
        <v>93</v>
      </c>
      <c r="F105" s="56" t="s">
        <v>9</v>
      </c>
      <c r="G105" s="56" t="str">
        <f t="shared" si="109"/>
        <v>Bérköltség</v>
      </c>
      <c r="H105" s="25" t="s">
        <v>15</v>
      </c>
      <c r="I105" s="57">
        <v>1590000</v>
      </c>
      <c r="J105" s="57">
        <f t="shared" si="110"/>
        <v>206700</v>
      </c>
      <c r="K105" s="58">
        <v>174</v>
      </c>
      <c r="L105" s="58">
        <v>23</v>
      </c>
      <c r="M105" s="168">
        <f t="shared" si="111"/>
        <v>0.13218390804597702</v>
      </c>
      <c r="N105" s="88">
        <f t="shared" si="112"/>
        <v>210172</v>
      </c>
      <c r="O105" s="88">
        <f t="shared" si="113"/>
        <v>27322</v>
      </c>
      <c r="P105" s="100">
        <f t="shared" si="114"/>
        <v>2.6024723487338974E-7</v>
      </c>
      <c r="Q105" s="60">
        <v>0.13</v>
      </c>
      <c r="R105" s="187" t="s">
        <v>236</v>
      </c>
      <c r="S105" s="67">
        <v>44981</v>
      </c>
      <c r="T105" s="43" t="s">
        <v>224</v>
      </c>
      <c r="U105" s="89"/>
      <c r="V105" s="89"/>
    </row>
    <row r="106" spans="1:25" s="9" customFormat="1" ht="14.45" customHeight="1" x14ac:dyDescent="0.25">
      <c r="A106" s="25" t="s">
        <v>183</v>
      </c>
      <c r="B106" s="25" t="s">
        <v>149</v>
      </c>
      <c r="C106" s="42" t="s">
        <v>83</v>
      </c>
      <c r="D106" s="42" t="s">
        <v>178</v>
      </c>
      <c r="E106" s="42" t="s">
        <v>87</v>
      </c>
      <c r="F106" s="56" t="s">
        <v>8</v>
      </c>
      <c r="G106" s="56" t="str">
        <f t="shared" ref="G106" si="115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6">ROUND(I106*Q106,0)</f>
        <v>123500</v>
      </c>
      <c r="K106" s="58">
        <v>174</v>
      </c>
      <c r="L106" s="58">
        <v>37</v>
      </c>
      <c r="M106" s="168">
        <f t="shared" ref="M106" si="117">L106/K106</f>
        <v>0.21264367816091953</v>
      </c>
      <c r="N106" s="88">
        <f t="shared" ref="N106" si="118">ROUND(I106*M106,0)</f>
        <v>202011</v>
      </c>
      <c r="O106" s="88">
        <f t="shared" ref="O106" si="119">ROUND(N106*Q106,0)</f>
        <v>26261</v>
      </c>
      <c r="P106" s="100">
        <f t="shared" ref="P106" si="120">L106/K106-N106/I106</f>
        <v>5.202661826908539E-7</v>
      </c>
      <c r="Q106" s="60">
        <v>0.13</v>
      </c>
      <c r="R106" s="187" t="s">
        <v>184</v>
      </c>
      <c r="S106" s="67">
        <v>44957</v>
      </c>
      <c r="T106" s="43" t="s">
        <v>224</v>
      </c>
      <c r="U106" s="89"/>
      <c r="V106" s="89">
        <v>1</v>
      </c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183</v>
      </c>
      <c r="B107" s="25" t="s">
        <v>149</v>
      </c>
      <c r="C107" s="42" t="s">
        <v>83</v>
      </c>
      <c r="D107" s="42" t="s">
        <v>178</v>
      </c>
      <c r="E107" s="42" t="s">
        <v>88</v>
      </c>
      <c r="F107" s="56" t="s">
        <v>8</v>
      </c>
      <c r="G107" s="56" t="str">
        <f t="shared" ref="G107:G109" si="121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22">ROUND(I107*Q107,0)</f>
        <v>113395</v>
      </c>
      <c r="K107" s="58">
        <v>174</v>
      </c>
      <c r="L107" s="58">
        <v>37</v>
      </c>
      <c r="M107" s="168">
        <f t="shared" ref="M107:M109" si="123">L107/K107</f>
        <v>0.21264367816091953</v>
      </c>
      <c r="N107" s="88">
        <f t="shared" ref="N107:N109" si="124">ROUND(I107*M107,0)</f>
        <v>185483</v>
      </c>
      <c r="O107" s="88">
        <f t="shared" ref="O107:O109" si="125">ROUND(N107*Q107,0)</f>
        <v>24113</v>
      </c>
      <c r="P107" s="100">
        <f t="shared" ref="P107:P109" si="126">L107/K107-N107/I107</f>
        <v>3.8873203658806865E-7</v>
      </c>
      <c r="Q107" s="60">
        <v>0.13</v>
      </c>
      <c r="R107" s="187" t="s">
        <v>184</v>
      </c>
      <c r="S107" s="67">
        <v>44957</v>
      </c>
      <c r="T107" s="43" t="s">
        <v>224</v>
      </c>
      <c r="U107" s="89"/>
      <c r="V107" s="89">
        <v>1</v>
      </c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183</v>
      </c>
      <c r="B108" s="25" t="s">
        <v>149</v>
      </c>
      <c r="C108" s="42" t="s">
        <v>83</v>
      </c>
      <c r="D108" s="42" t="s">
        <v>178</v>
      </c>
      <c r="E108" s="42" t="s">
        <v>89</v>
      </c>
      <c r="F108" s="56" t="s">
        <v>9</v>
      </c>
      <c r="G108" s="56" t="str">
        <f t="shared" si="121"/>
        <v>Bérköltség</v>
      </c>
      <c r="H108" s="25" t="s">
        <v>15</v>
      </c>
      <c r="I108" s="57">
        <v>950000</v>
      </c>
      <c r="J108" s="57">
        <f t="shared" si="122"/>
        <v>123500</v>
      </c>
      <c r="K108" s="58">
        <v>174</v>
      </c>
      <c r="L108" s="58">
        <v>37</v>
      </c>
      <c r="M108" s="168">
        <f t="shared" si="123"/>
        <v>0.21264367816091953</v>
      </c>
      <c r="N108" s="88">
        <f t="shared" si="124"/>
        <v>202011</v>
      </c>
      <c r="O108" s="88">
        <f t="shared" si="125"/>
        <v>26261</v>
      </c>
      <c r="P108" s="100">
        <f t="shared" si="126"/>
        <v>5.202661826908539E-7</v>
      </c>
      <c r="Q108" s="60">
        <v>0.13</v>
      </c>
      <c r="R108" s="187" t="s">
        <v>184</v>
      </c>
      <c r="S108" s="67">
        <v>44957</v>
      </c>
      <c r="T108" s="43" t="s">
        <v>224</v>
      </c>
      <c r="U108" s="89"/>
      <c r="V108" s="89"/>
    </row>
    <row r="109" spans="1:25" s="9" customFormat="1" ht="14.45" customHeight="1" x14ac:dyDescent="0.25">
      <c r="A109" s="25" t="s">
        <v>183</v>
      </c>
      <c r="B109" s="25" t="s">
        <v>149</v>
      </c>
      <c r="C109" s="42" t="s">
        <v>83</v>
      </c>
      <c r="D109" s="42" t="s">
        <v>178</v>
      </c>
      <c r="E109" s="42" t="s">
        <v>90</v>
      </c>
      <c r="F109" s="56" t="s">
        <v>9</v>
      </c>
      <c r="G109" s="56" t="str">
        <f t="shared" si="121"/>
        <v>Bérköltség</v>
      </c>
      <c r="H109" s="25" t="s">
        <v>15</v>
      </c>
      <c r="I109" s="57">
        <v>950000</v>
      </c>
      <c r="J109" s="57">
        <f t="shared" si="122"/>
        <v>123500</v>
      </c>
      <c r="K109" s="58">
        <v>174</v>
      </c>
      <c r="L109" s="58">
        <v>37</v>
      </c>
      <c r="M109" s="168">
        <f t="shared" si="123"/>
        <v>0.21264367816091953</v>
      </c>
      <c r="N109" s="88">
        <f t="shared" si="124"/>
        <v>202011</v>
      </c>
      <c r="O109" s="88">
        <f t="shared" si="125"/>
        <v>26261</v>
      </c>
      <c r="P109" s="100">
        <f t="shared" si="126"/>
        <v>5.202661826908539E-7</v>
      </c>
      <c r="Q109" s="60">
        <v>0.13</v>
      </c>
      <c r="R109" s="187" t="s">
        <v>184</v>
      </c>
      <c r="S109" s="67">
        <v>44957</v>
      </c>
      <c r="T109" s="43" t="s">
        <v>224</v>
      </c>
      <c r="U109" s="89"/>
      <c r="V109" s="89"/>
    </row>
    <row r="110" spans="1:25" s="9" customFormat="1" ht="14.45" customHeight="1" x14ac:dyDescent="0.25">
      <c r="A110" s="25" t="s">
        <v>237</v>
      </c>
      <c r="B110" s="25" t="s">
        <v>149</v>
      </c>
      <c r="C110" s="42" t="s">
        <v>83</v>
      </c>
      <c r="D110" s="42" t="s">
        <v>67</v>
      </c>
      <c r="E110" s="42" t="s">
        <v>89</v>
      </c>
      <c r="F110" s="56" t="s">
        <v>9</v>
      </c>
      <c r="G110" s="56" t="str">
        <f t="shared" ref="G110" si="127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8">ROUND(I110*Q110,0)</f>
        <v>82680</v>
      </c>
      <c r="K110" s="58">
        <v>174</v>
      </c>
      <c r="L110" s="58">
        <v>174</v>
      </c>
      <c r="M110" s="168">
        <f t="shared" ref="M110" si="129">L110/K110</f>
        <v>1</v>
      </c>
      <c r="N110" s="88">
        <f t="shared" ref="N110" si="130">ROUND(I110*M110,0)</f>
        <v>636000</v>
      </c>
      <c r="O110" s="88">
        <f t="shared" ref="O110" si="131">ROUND(N110*Q110,0)</f>
        <v>82680</v>
      </c>
      <c r="P110" s="100">
        <f t="shared" ref="P110" si="132">L110/K110-N110/I110</f>
        <v>0</v>
      </c>
      <c r="Q110" s="60">
        <v>0.13</v>
      </c>
      <c r="R110" s="187" t="s">
        <v>238</v>
      </c>
      <c r="S110" s="67">
        <v>44987</v>
      </c>
      <c r="T110" s="43" t="s">
        <v>224</v>
      </c>
      <c r="U110" s="89"/>
      <c r="V110" s="89"/>
    </row>
    <row r="111" spans="1:25" s="9" customFormat="1" ht="14.45" customHeight="1" x14ac:dyDescent="0.25">
      <c r="A111" s="25" t="s">
        <v>237</v>
      </c>
      <c r="B111" s="25" t="s">
        <v>149</v>
      </c>
      <c r="C111" s="42" t="s">
        <v>83</v>
      </c>
      <c r="D111" s="42" t="s">
        <v>67</v>
      </c>
      <c r="E111" s="42" t="s">
        <v>90</v>
      </c>
      <c r="F111" s="56" t="s">
        <v>9</v>
      </c>
      <c r="G111" s="56" t="str">
        <f t="shared" ref="G111:G125" si="133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4">ROUND(I111*Q111,0)</f>
        <v>82680</v>
      </c>
      <c r="K111" s="58">
        <v>174</v>
      </c>
      <c r="L111" s="58">
        <v>174</v>
      </c>
      <c r="M111" s="168">
        <f t="shared" ref="M111:M125" si="135">L111/K111</f>
        <v>1</v>
      </c>
      <c r="N111" s="88">
        <f t="shared" ref="N111:N125" si="136">ROUND(I111*M111,0)</f>
        <v>636000</v>
      </c>
      <c r="O111" s="88">
        <f t="shared" ref="O111:O125" si="137">ROUND(N111*Q111,0)</f>
        <v>82680</v>
      </c>
      <c r="P111" s="100">
        <f t="shared" ref="P111:P125" si="138">L111/K111-N111/I111</f>
        <v>0</v>
      </c>
      <c r="Q111" s="60">
        <v>0.13</v>
      </c>
      <c r="R111" s="187" t="s">
        <v>238</v>
      </c>
      <c r="S111" s="67">
        <v>44987</v>
      </c>
      <c r="T111" s="43" t="s">
        <v>224</v>
      </c>
      <c r="U111" s="89"/>
      <c r="V111" s="89"/>
    </row>
    <row r="112" spans="1:25" s="9" customFormat="1" ht="14.45" customHeight="1" x14ac:dyDescent="0.25">
      <c r="A112" s="25" t="s">
        <v>237</v>
      </c>
      <c r="B112" s="25" t="s">
        <v>149</v>
      </c>
      <c r="C112" s="42" t="s">
        <v>83</v>
      </c>
      <c r="D112" s="42" t="s">
        <v>67</v>
      </c>
      <c r="E112" s="42" t="s">
        <v>91</v>
      </c>
      <c r="F112" s="56" t="s">
        <v>9</v>
      </c>
      <c r="G112" s="56" t="str">
        <f t="shared" si="133"/>
        <v>Bérköltség</v>
      </c>
      <c r="H112" s="25" t="s">
        <v>15</v>
      </c>
      <c r="I112" s="57">
        <v>636000</v>
      </c>
      <c r="J112" s="57">
        <f t="shared" si="134"/>
        <v>82680</v>
      </c>
      <c r="K112" s="58">
        <v>174</v>
      </c>
      <c r="L112" s="58">
        <v>174</v>
      </c>
      <c r="M112" s="168">
        <f t="shared" si="135"/>
        <v>1</v>
      </c>
      <c r="N112" s="88">
        <f t="shared" si="136"/>
        <v>636000</v>
      </c>
      <c r="O112" s="88">
        <f t="shared" si="137"/>
        <v>82680</v>
      </c>
      <c r="P112" s="100">
        <f t="shared" si="138"/>
        <v>0</v>
      </c>
      <c r="Q112" s="60">
        <v>0.13</v>
      </c>
      <c r="R112" s="187" t="s">
        <v>238</v>
      </c>
      <c r="S112" s="67">
        <v>44987</v>
      </c>
      <c r="T112" s="43" t="s">
        <v>224</v>
      </c>
      <c r="U112" s="89"/>
      <c r="V112" s="89"/>
    </row>
    <row r="113" spans="1:22" s="9" customFormat="1" ht="14.45" customHeight="1" x14ac:dyDescent="0.25">
      <c r="A113" s="25" t="s">
        <v>237</v>
      </c>
      <c r="B113" s="25" t="s">
        <v>149</v>
      </c>
      <c r="C113" s="42" t="s">
        <v>83</v>
      </c>
      <c r="D113" s="42" t="s">
        <v>67</v>
      </c>
      <c r="E113" s="42" t="s">
        <v>92</v>
      </c>
      <c r="F113" s="56" t="s">
        <v>9</v>
      </c>
      <c r="G113" s="56" t="str">
        <f t="shared" si="133"/>
        <v>Bérköltség</v>
      </c>
      <c r="H113" s="25" t="s">
        <v>15</v>
      </c>
      <c r="I113" s="57">
        <v>636000</v>
      </c>
      <c r="J113" s="57">
        <f t="shared" si="134"/>
        <v>82680</v>
      </c>
      <c r="K113" s="58">
        <v>174</v>
      </c>
      <c r="L113" s="58">
        <v>174</v>
      </c>
      <c r="M113" s="168">
        <f t="shared" si="135"/>
        <v>1</v>
      </c>
      <c r="N113" s="88">
        <f t="shared" si="136"/>
        <v>636000</v>
      </c>
      <c r="O113" s="88">
        <f t="shared" si="137"/>
        <v>82680</v>
      </c>
      <c r="P113" s="100">
        <f t="shared" si="138"/>
        <v>0</v>
      </c>
      <c r="Q113" s="60">
        <v>0.13</v>
      </c>
      <c r="R113" s="187" t="s">
        <v>238</v>
      </c>
      <c r="S113" s="67">
        <v>44987</v>
      </c>
      <c r="T113" s="43" t="s">
        <v>224</v>
      </c>
      <c r="U113" s="89"/>
      <c r="V113" s="89"/>
    </row>
    <row r="114" spans="1:22" s="9" customFormat="1" ht="14.45" customHeight="1" x14ac:dyDescent="0.25">
      <c r="A114" s="25" t="s">
        <v>237</v>
      </c>
      <c r="B114" s="25" t="s">
        <v>149</v>
      </c>
      <c r="C114" s="42" t="s">
        <v>83</v>
      </c>
      <c r="D114" s="42" t="s">
        <v>67</v>
      </c>
      <c r="E114" s="42" t="s">
        <v>93</v>
      </c>
      <c r="F114" s="56" t="s">
        <v>9</v>
      </c>
      <c r="G114" s="56" t="str">
        <f t="shared" si="133"/>
        <v>Bérköltség</v>
      </c>
      <c r="H114" s="25" t="s">
        <v>15</v>
      </c>
      <c r="I114" s="57">
        <v>636000</v>
      </c>
      <c r="J114" s="57">
        <f t="shared" si="134"/>
        <v>82680</v>
      </c>
      <c r="K114" s="58">
        <v>174</v>
      </c>
      <c r="L114" s="58">
        <v>174</v>
      </c>
      <c r="M114" s="168">
        <f t="shared" si="135"/>
        <v>1</v>
      </c>
      <c r="N114" s="88">
        <f t="shared" si="136"/>
        <v>636000</v>
      </c>
      <c r="O114" s="88">
        <f t="shared" si="137"/>
        <v>82680</v>
      </c>
      <c r="P114" s="100">
        <f t="shared" si="138"/>
        <v>0</v>
      </c>
      <c r="Q114" s="60">
        <v>0.13</v>
      </c>
      <c r="R114" s="187" t="s">
        <v>238</v>
      </c>
      <c r="S114" s="67">
        <v>44987</v>
      </c>
      <c r="T114" s="43" t="s">
        <v>224</v>
      </c>
      <c r="U114" s="89"/>
      <c r="V114" s="89"/>
    </row>
    <row r="115" spans="1:22" s="9" customFormat="1" ht="14.45" customHeight="1" x14ac:dyDescent="0.25">
      <c r="A115" s="25" t="s">
        <v>237</v>
      </c>
      <c r="B115" s="25" t="s">
        <v>149</v>
      </c>
      <c r="C115" s="42" t="s">
        <v>83</v>
      </c>
      <c r="D115" s="42" t="s">
        <v>67</v>
      </c>
      <c r="E115" s="42" t="s">
        <v>94</v>
      </c>
      <c r="F115" s="56" t="s">
        <v>9</v>
      </c>
      <c r="G115" s="56" t="str">
        <f t="shared" si="133"/>
        <v>Bérköltség</v>
      </c>
      <c r="H115" s="25" t="s">
        <v>15</v>
      </c>
      <c r="I115" s="57">
        <v>636000</v>
      </c>
      <c r="J115" s="57">
        <f t="shared" si="134"/>
        <v>82680</v>
      </c>
      <c r="K115" s="58">
        <v>174</v>
      </c>
      <c r="L115" s="58">
        <v>174</v>
      </c>
      <c r="M115" s="168">
        <f t="shared" si="135"/>
        <v>1</v>
      </c>
      <c r="N115" s="88">
        <f t="shared" si="136"/>
        <v>636000</v>
      </c>
      <c r="O115" s="88">
        <f t="shared" si="137"/>
        <v>82680</v>
      </c>
      <c r="P115" s="100">
        <f t="shared" si="138"/>
        <v>0</v>
      </c>
      <c r="Q115" s="60">
        <v>0.13</v>
      </c>
      <c r="R115" s="187" t="s">
        <v>238</v>
      </c>
      <c r="S115" s="67">
        <v>44987</v>
      </c>
      <c r="T115" s="43" t="s">
        <v>224</v>
      </c>
      <c r="U115" s="89"/>
      <c r="V115" s="89"/>
    </row>
    <row r="116" spans="1:22" s="9" customFormat="1" ht="14.45" customHeight="1" x14ac:dyDescent="0.25">
      <c r="A116" s="25" t="s">
        <v>237</v>
      </c>
      <c r="B116" s="25" t="s">
        <v>149</v>
      </c>
      <c r="C116" s="42" t="s">
        <v>83</v>
      </c>
      <c r="D116" s="42" t="s">
        <v>67</v>
      </c>
      <c r="E116" s="42" t="s">
        <v>95</v>
      </c>
      <c r="F116" s="56" t="s">
        <v>9</v>
      </c>
      <c r="G116" s="56" t="str">
        <f t="shared" si="133"/>
        <v>Bérköltség</v>
      </c>
      <c r="H116" s="25" t="s">
        <v>15</v>
      </c>
      <c r="I116" s="57">
        <v>636000</v>
      </c>
      <c r="J116" s="57">
        <f t="shared" si="134"/>
        <v>82680</v>
      </c>
      <c r="K116" s="58">
        <v>174</v>
      </c>
      <c r="L116" s="58">
        <v>174</v>
      </c>
      <c r="M116" s="168">
        <f t="shared" si="135"/>
        <v>1</v>
      </c>
      <c r="N116" s="88">
        <f t="shared" si="136"/>
        <v>636000</v>
      </c>
      <c r="O116" s="88">
        <f t="shared" si="137"/>
        <v>82680</v>
      </c>
      <c r="P116" s="100">
        <f t="shared" si="138"/>
        <v>0</v>
      </c>
      <c r="Q116" s="60">
        <v>0.13</v>
      </c>
      <c r="R116" s="187" t="s">
        <v>238</v>
      </c>
      <c r="S116" s="67">
        <v>44987</v>
      </c>
      <c r="T116" s="43" t="s">
        <v>224</v>
      </c>
      <c r="U116" s="89"/>
      <c r="V116" s="89"/>
    </row>
    <row r="117" spans="1:22" s="9" customFormat="1" ht="14.45" customHeight="1" x14ac:dyDescent="0.25">
      <c r="A117" s="25" t="s">
        <v>237</v>
      </c>
      <c r="B117" s="25" t="s">
        <v>149</v>
      </c>
      <c r="C117" s="42" t="s">
        <v>83</v>
      </c>
      <c r="D117" s="42" t="s">
        <v>67</v>
      </c>
      <c r="E117" s="42" t="s">
        <v>96</v>
      </c>
      <c r="F117" s="56" t="s">
        <v>9</v>
      </c>
      <c r="G117" s="56" t="str">
        <f t="shared" si="133"/>
        <v>Bérköltség</v>
      </c>
      <c r="H117" s="25" t="s">
        <v>15</v>
      </c>
      <c r="I117" s="57">
        <v>636000</v>
      </c>
      <c r="J117" s="57">
        <f t="shared" si="134"/>
        <v>82680</v>
      </c>
      <c r="K117" s="58">
        <v>174</v>
      </c>
      <c r="L117" s="58">
        <v>174</v>
      </c>
      <c r="M117" s="168">
        <f t="shared" si="135"/>
        <v>1</v>
      </c>
      <c r="N117" s="88">
        <f t="shared" si="136"/>
        <v>636000</v>
      </c>
      <c r="O117" s="88">
        <f t="shared" si="137"/>
        <v>82680</v>
      </c>
      <c r="P117" s="100">
        <f t="shared" si="138"/>
        <v>0</v>
      </c>
      <c r="Q117" s="60">
        <v>0.13</v>
      </c>
      <c r="R117" s="187" t="s">
        <v>238</v>
      </c>
      <c r="S117" s="67">
        <v>44987</v>
      </c>
      <c r="T117" s="43" t="s">
        <v>224</v>
      </c>
      <c r="U117" s="89"/>
      <c r="V117" s="89"/>
    </row>
    <row r="118" spans="1:22" s="9" customFormat="1" ht="14.45" customHeight="1" x14ac:dyDescent="0.25">
      <c r="A118" s="25" t="s">
        <v>249</v>
      </c>
      <c r="B118" s="25" t="s">
        <v>149</v>
      </c>
      <c r="C118" s="42" t="s">
        <v>83</v>
      </c>
      <c r="D118" s="42"/>
      <c r="E118" s="42" t="s">
        <v>248</v>
      </c>
      <c r="F118" s="56" t="s">
        <v>9</v>
      </c>
      <c r="G118" s="56" t="str">
        <f t="shared" si="133"/>
        <v>Bérköltség</v>
      </c>
      <c r="H118" s="25" t="s">
        <v>15</v>
      </c>
      <c r="I118" s="57">
        <v>200000</v>
      </c>
      <c r="J118" s="57">
        <f t="shared" si="134"/>
        <v>26000</v>
      </c>
      <c r="K118" s="58">
        <v>174</v>
      </c>
      <c r="L118" s="58">
        <v>174</v>
      </c>
      <c r="M118" s="168">
        <f t="shared" si="135"/>
        <v>1</v>
      </c>
      <c r="N118" s="88">
        <f t="shared" si="136"/>
        <v>200000</v>
      </c>
      <c r="O118" s="88">
        <f t="shared" si="137"/>
        <v>26000</v>
      </c>
      <c r="P118" s="100">
        <f t="shared" si="138"/>
        <v>0</v>
      </c>
      <c r="Q118" s="60">
        <v>0.13</v>
      </c>
      <c r="R118" s="187" t="s">
        <v>250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249</v>
      </c>
      <c r="B119" s="25" t="s">
        <v>149</v>
      </c>
      <c r="C119" s="42" t="s">
        <v>83</v>
      </c>
      <c r="D119" s="42"/>
      <c r="E119" s="42" t="s">
        <v>90</v>
      </c>
      <c r="F119" s="56" t="s">
        <v>9</v>
      </c>
      <c r="G119" s="56" t="str">
        <f t="shared" si="133"/>
        <v>Bérköltség</v>
      </c>
      <c r="H119" s="25" t="s">
        <v>15</v>
      </c>
      <c r="I119" s="57">
        <v>400000</v>
      </c>
      <c r="J119" s="57">
        <f t="shared" si="134"/>
        <v>52000</v>
      </c>
      <c r="K119" s="58">
        <v>174</v>
      </c>
      <c r="L119" s="58">
        <v>174</v>
      </c>
      <c r="M119" s="168">
        <f t="shared" si="135"/>
        <v>1</v>
      </c>
      <c r="N119" s="88">
        <f t="shared" si="136"/>
        <v>400000</v>
      </c>
      <c r="O119" s="88">
        <f t="shared" si="137"/>
        <v>52000</v>
      </c>
      <c r="P119" s="100">
        <f t="shared" si="138"/>
        <v>0</v>
      </c>
      <c r="Q119" s="60">
        <v>0.13</v>
      </c>
      <c r="R119" s="187" t="s">
        <v>250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249</v>
      </c>
      <c r="B120" s="25" t="s">
        <v>149</v>
      </c>
      <c r="C120" s="42" t="s">
        <v>83</v>
      </c>
      <c r="D120" s="42"/>
      <c r="E120" s="42" t="s">
        <v>91</v>
      </c>
      <c r="F120" s="56" t="s">
        <v>9</v>
      </c>
      <c r="G120" s="56" t="str">
        <f t="shared" si="133"/>
        <v>Bérköltség</v>
      </c>
      <c r="H120" s="25" t="s">
        <v>15</v>
      </c>
      <c r="I120" s="57">
        <v>400000</v>
      </c>
      <c r="J120" s="57">
        <f t="shared" si="134"/>
        <v>52000</v>
      </c>
      <c r="K120" s="58">
        <v>174</v>
      </c>
      <c r="L120" s="58">
        <v>174</v>
      </c>
      <c r="M120" s="168">
        <f t="shared" si="135"/>
        <v>1</v>
      </c>
      <c r="N120" s="88">
        <f t="shared" si="136"/>
        <v>400000</v>
      </c>
      <c r="O120" s="88">
        <f t="shared" si="137"/>
        <v>52000</v>
      </c>
      <c r="P120" s="100">
        <f t="shared" si="138"/>
        <v>0</v>
      </c>
      <c r="Q120" s="60">
        <v>0.13</v>
      </c>
      <c r="R120" s="187" t="s">
        <v>250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249</v>
      </c>
      <c r="B121" s="25" t="s">
        <v>149</v>
      </c>
      <c r="C121" s="42" t="s">
        <v>83</v>
      </c>
      <c r="D121" s="42"/>
      <c r="E121" s="42" t="s">
        <v>92</v>
      </c>
      <c r="F121" s="56" t="s">
        <v>9</v>
      </c>
      <c r="G121" s="56" t="str">
        <f t="shared" si="133"/>
        <v>Bérköltség</v>
      </c>
      <c r="H121" s="25" t="s">
        <v>15</v>
      </c>
      <c r="I121" s="57">
        <v>400000</v>
      </c>
      <c r="J121" s="57">
        <f t="shared" si="134"/>
        <v>52000</v>
      </c>
      <c r="K121" s="58">
        <v>174</v>
      </c>
      <c r="L121" s="58">
        <v>174</v>
      </c>
      <c r="M121" s="168">
        <f t="shared" si="135"/>
        <v>1</v>
      </c>
      <c r="N121" s="88">
        <f t="shared" si="136"/>
        <v>400000</v>
      </c>
      <c r="O121" s="88">
        <f t="shared" si="137"/>
        <v>52000</v>
      </c>
      <c r="P121" s="100">
        <f t="shared" si="138"/>
        <v>0</v>
      </c>
      <c r="Q121" s="60">
        <v>0.13</v>
      </c>
      <c r="R121" s="187" t="s">
        <v>250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249</v>
      </c>
      <c r="B122" s="25" t="s">
        <v>149</v>
      </c>
      <c r="C122" s="42" t="s">
        <v>83</v>
      </c>
      <c r="D122" s="42"/>
      <c r="E122" s="42" t="s">
        <v>93</v>
      </c>
      <c r="F122" s="56" t="s">
        <v>9</v>
      </c>
      <c r="G122" s="56" t="str">
        <f t="shared" si="133"/>
        <v>Bérköltség</v>
      </c>
      <c r="H122" s="25" t="s">
        <v>15</v>
      </c>
      <c r="I122" s="57">
        <v>400000</v>
      </c>
      <c r="J122" s="57">
        <f t="shared" si="134"/>
        <v>52000</v>
      </c>
      <c r="K122" s="58">
        <v>174</v>
      </c>
      <c r="L122" s="58">
        <v>174</v>
      </c>
      <c r="M122" s="168">
        <f t="shared" si="135"/>
        <v>1</v>
      </c>
      <c r="N122" s="88">
        <f t="shared" si="136"/>
        <v>400000</v>
      </c>
      <c r="O122" s="88">
        <f t="shared" si="137"/>
        <v>52000</v>
      </c>
      <c r="P122" s="100">
        <f t="shared" si="138"/>
        <v>0</v>
      </c>
      <c r="Q122" s="60">
        <v>0.13</v>
      </c>
      <c r="R122" s="187" t="s">
        <v>250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249</v>
      </c>
      <c r="B123" s="25" t="s">
        <v>149</v>
      </c>
      <c r="C123" s="42" t="s">
        <v>83</v>
      </c>
      <c r="D123" s="42"/>
      <c r="E123" s="42" t="s">
        <v>94</v>
      </c>
      <c r="F123" s="56" t="s">
        <v>9</v>
      </c>
      <c r="G123" s="56" t="str">
        <f t="shared" si="133"/>
        <v>Bérköltség</v>
      </c>
      <c r="H123" s="25" t="s">
        <v>15</v>
      </c>
      <c r="I123" s="57">
        <v>400000</v>
      </c>
      <c r="J123" s="57">
        <f t="shared" si="134"/>
        <v>52000</v>
      </c>
      <c r="K123" s="58">
        <v>174</v>
      </c>
      <c r="L123" s="58">
        <v>174</v>
      </c>
      <c r="M123" s="168">
        <f t="shared" si="135"/>
        <v>1</v>
      </c>
      <c r="N123" s="88">
        <f t="shared" si="136"/>
        <v>400000</v>
      </c>
      <c r="O123" s="88">
        <f t="shared" si="137"/>
        <v>52000</v>
      </c>
      <c r="P123" s="100">
        <f t="shared" si="138"/>
        <v>0</v>
      </c>
      <c r="Q123" s="60">
        <v>0.13</v>
      </c>
      <c r="R123" s="187" t="s">
        <v>250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249</v>
      </c>
      <c r="B124" s="25" t="s">
        <v>149</v>
      </c>
      <c r="C124" s="42" t="s">
        <v>83</v>
      </c>
      <c r="D124" s="42"/>
      <c r="E124" s="42" t="s">
        <v>95</v>
      </c>
      <c r="F124" s="56" t="s">
        <v>9</v>
      </c>
      <c r="G124" s="56" t="str">
        <f t="shared" si="133"/>
        <v>Bérköltség</v>
      </c>
      <c r="H124" s="25" t="s">
        <v>15</v>
      </c>
      <c r="I124" s="57">
        <v>400000</v>
      </c>
      <c r="J124" s="57">
        <f t="shared" si="134"/>
        <v>52000</v>
      </c>
      <c r="K124" s="58">
        <v>174</v>
      </c>
      <c r="L124" s="58">
        <v>174</v>
      </c>
      <c r="M124" s="168">
        <f t="shared" si="135"/>
        <v>1</v>
      </c>
      <c r="N124" s="88">
        <f t="shared" si="136"/>
        <v>400000</v>
      </c>
      <c r="O124" s="88">
        <f t="shared" si="137"/>
        <v>52000</v>
      </c>
      <c r="P124" s="100">
        <f t="shared" si="138"/>
        <v>0</v>
      </c>
      <c r="Q124" s="60">
        <v>0.13</v>
      </c>
      <c r="R124" s="187" t="s">
        <v>250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249</v>
      </c>
      <c r="B125" s="25" t="s">
        <v>149</v>
      </c>
      <c r="C125" s="42" t="s">
        <v>83</v>
      </c>
      <c r="D125" s="42"/>
      <c r="E125" s="42" t="s">
        <v>96</v>
      </c>
      <c r="F125" s="56" t="s">
        <v>9</v>
      </c>
      <c r="G125" s="56" t="str">
        <f t="shared" si="133"/>
        <v>Bérköltség</v>
      </c>
      <c r="H125" s="25" t="s">
        <v>15</v>
      </c>
      <c r="I125" s="57">
        <v>400000</v>
      </c>
      <c r="J125" s="57">
        <f t="shared" si="134"/>
        <v>52000</v>
      </c>
      <c r="K125" s="58">
        <v>174</v>
      </c>
      <c r="L125" s="58">
        <v>174</v>
      </c>
      <c r="M125" s="168">
        <f t="shared" si="135"/>
        <v>1</v>
      </c>
      <c r="N125" s="88">
        <f t="shared" si="136"/>
        <v>400000</v>
      </c>
      <c r="O125" s="88">
        <f t="shared" si="137"/>
        <v>52000</v>
      </c>
      <c r="P125" s="100">
        <f t="shared" si="138"/>
        <v>0</v>
      </c>
      <c r="Q125" s="60">
        <v>0.13</v>
      </c>
      <c r="R125" s="187" t="s">
        <v>250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246</v>
      </c>
      <c r="B126" s="25" t="s">
        <v>149</v>
      </c>
      <c r="C126" s="42" t="s">
        <v>83</v>
      </c>
      <c r="D126" s="42"/>
      <c r="E126" s="42" t="s">
        <v>248</v>
      </c>
      <c r="F126" s="56" t="s">
        <v>9</v>
      </c>
      <c r="G126" s="56" t="str">
        <f t="shared" ref="G126" si="139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40">ROUND(I126*Q126,0)</f>
        <v>26000</v>
      </c>
      <c r="K126" s="58">
        <v>174</v>
      </c>
      <c r="L126" s="58">
        <v>174</v>
      </c>
      <c r="M126" s="168">
        <f t="shared" ref="M126" si="141">L126/K126</f>
        <v>1</v>
      </c>
      <c r="N126" s="88">
        <f t="shared" ref="N126" si="142">ROUND(I126*M126,0)</f>
        <v>200000</v>
      </c>
      <c r="O126" s="88">
        <f t="shared" ref="O126" si="143">ROUND(N126*Q126,0)</f>
        <v>26000</v>
      </c>
      <c r="P126" s="100">
        <f t="shared" ref="P126" si="144">L126/K126-N126/I126</f>
        <v>0</v>
      </c>
      <c r="Q126" s="60">
        <v>0.13</v>
      </c>
      <c r="R126" s="187" t="s">
        <v>247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246</v>
      </c>
      <c r="B127" s="25" t="s">
        <v>149</v>
      </c>
      <c r="C127" s="42" t="s">
        <v>83</v>
      </c>
      <c r="D127" s="42"/>
      <c r="E127" s="42" t="s">
        <v>90</v>
      </c>
      <c r="F127" s="56" t="s">
        <v>9</v>
      </c>
      <c r="G127" s="56" t="str">
        <f t="shared" ref="G127:G133" si="145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6">ROUND(I127*Q127,0)</f>
        <v>52000</v>
      </c>
      <c r="K127" s="58">
        <v>174</v>
      </c>
      <c r="L127" s="58">
        <v>174</v>
      </c>
      <c r="M127" s="168">
        <f t="shared" ref="M127:M133" si="147">L127/K127</f>
        <v>1</v>
      </c>
      <c r="N127" s="88">
        <f t="shared" ref="N127:N133" si="148">ROUND(I127*M127,0)</f>
        <v>400000</v>
      </c>
      <c r="O127" s="88">
        <f t="shared" ref="O127:O133" si="149">ROUND(N127*Q127,0)</f>
        <v>52000</v>
      </c>
      <c r="P127" s="100">
        <f t="shared" ref="P127:P133" si="150">L127/K127-N127/I127</f>
        <v>0</v>
      </c>
      <c r="Q127" s="60">
        <v>0.13</v>
      </c>
      <c r="R127" s="187" t="s">
        <v>247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246</v>
      </c>
      <c r="B128" s="25" t="s">
        <v>149</v>
      </c>
      <c r="C128" s="42" t="s">
        <v>83</v>
      </c>
      <c r="D128" s="42"/>
      <c r="E128" s="42" t="s">
        <v>91</v>
      </c>
      <c r="F128" s="56" t="s">
        <v>9</v>
      </c>
      <c r="G128" s="56" t="str">
        <f t="shared" si="145"/>
        <v>Bérköltség</v>
      </c>
      <c r="H128" s="25" t="s">
        <v>15</v>
      </c>
      <c r="I128" s="57">
        <v>400000</v>
      </c>
      <c r="J128" s="57">
        <f t="shared" si="146"/>
        <v>52000</v>
      </c>
      <c r="K128" s="58">
        <v>174</v>
      </c>
      <c r="L128" s="58">
        <v>174</v>
      </c>
      <c r="M128" s="168">
        <f t="shared" si="147"/>
        <v>1</v>
      </c>
      <c r="N128" s="88">
        <f t="shared" si="148"/>
        <v>400000</v>
      </c>
      <c r="O128" s="88">
        <f t="shared" si="149"/>
        <v>52000</v>
      </c>
      <c r="P128" s="100">
        <f t="shared" si="150"/>
        <v>0</v>
      </c>
      <c r="Q128" s="60">
        <v>0.13</v>
      </c>
      <c r="R128" s="187" t="s">
        <v>247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246</v>
      </c>
      <c r="B129" s="25" t="s">
        <v>149</v>
      </c>
      <c r="C129" s="42" t="s">
        <v>83</v>
      </c>
      <c r="D129" s="42"/>
      <c r="E129" s="42" t="s">
        <v>92</v>
      </c>
      <c r="F129" s="56" t="s">
        <v>9</v>
      </c>
      <c r="G129" s="56" t="str">
        <f t="shared" si="145"/>
        <v>Bérköltség</v>
      </c>
      <c r="H129" s="25" t="s">
        <v>15</v>
      </c>
      <c r="I129" s="57">
        <v>400000</v>
      </c>
      <c r="J129" s="57">
        <f t="shared" si="146"/>
        <v>52000</v>
      </c>
      <c r="K129" s="58">
        <v>174</v>
      </c>
      <c r="L129" s="58">
        <v>174</v>
      </c>
      <c r="M129" s="168">
        <f t="shared" si="147"/>
        <v>1</v>
      </c>
      <c r="N129" s="88">
        <f t="shared" si="148"/>
        <v>400000</v>
      </c>
      <c r="O129" s="88">
        <f t="shared" si="149"/>
        <v>52000</v>
      </c>
      <c r="P129" s="100">
        <f t="shared" si="150"/>
        <v>0</v>
      </c>
      <c r="Q129" s="60">
        <v>0.13</v>
      </c>
      <c r="R129" s="187" t="s">
        <v>247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246</v>
      </c>
      <c r="B130" s="25" t="s">
        <v>149</v>
      </c>
      <c r="C130" s="42" t="s">
        <v>83</v>
      </c>
      <c r="D130" s="42"/>
      <c r="E130" s="42" t="s">
        <v>93</v>
      </c>
      <c r="F130" s="56" t="s">
        <v>9</v>
      </c>
      <c r="G130" s="56" t="str">
        <f t="shared" si="145"/>
        <v>Bérköltség</v>
      </c>
      <c r="H130" s="25" t="s">
        <v>15</v>
      </c>
      <c r="I130" s="57">
        <v>400000</v>
      </c>
      <c r="J130" s="57">
        <f t="shared" si="146"/>
        <v>52000</v>
      </c>
      <c r="K130" s="58">
        <v>174</v>
      </c>
      <c r="L130" s="58">
        <v>174</v>
      </c>
      <c r="M130" s="168">
        <f t="shared" si="147"/>
        <v>1</v>
      </c>
      <c r="N130" s="88">
        <f t="shared" si="148"/>
        <v>400000</v>
      </c>
      <c r="O130" s="88">
        <f t="shared" si="149"/>
        <v>52000</v>
      </c>
      <c r="P130" s="100">
        <f t="shared" si="150"/>
        <v>0</v>
      </c>
      <c r="Q130" s="60">
        <v>0.13</v>
      </c>
      <c r="R130" s="187" t="s">
        <v>247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246</v>
      </c>
      <c r="B131" s="25" t="s">
        <v>149</v>
      </c>
      <c r="C131" s="42" t="s">
        <v>83</v>
      </c>
      <c r="D131" s="42"/>
      <c r="E131" s="42" t="s">
        <v>94</v>
      </c>
      <c r="F131" s="56" t="s">
        <v>9</v>
      </c>
      <c r="G131" s="56" t="str">
        <f t="shared" si="145"/>
        <v>Bérköltség</v>
      </c>
      <c r="H131" s="25" t="s">
        <v>15</v>
      </c>
      <c r="I131" s="57">
        <v>400000</v>
      </c>
      <c r="J131" s="57">
        <f t="shared" si="146"/>
        <v>52000</v>
      </c>
      <c r="K131" s="58">
        <v>174</v>
      </c>
      <c r="L131" s="58">
        <v>174</v>
      </c>
      <c r="M131" s="168">
        <f t="shared" si="147"/>
        <v>1</v>
      </c>
      <c r="N131" s="88">
        <f t="shared" si="148"/>
        <v>400000</v>
      </c>
      <c r="O131" s="88">
        <f t="shared" si="149"/>
        <v>52000</v>
      </c>
      <c r="P131" s="100">
        <f t="shared" si="150"/>
        <v>0</v>
      </c>
      <c r="Q131" s="60">
        <v>0.13</v>
      </c>
      <c r="R131" s="187" t="s">
        <v>247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246</v>
      </c>
      <c r="B132" s="25" t="s">
        <v>149</v>
      </c>
      <c r="C132" s="42" t="s">
        <v>83</v>
      </c>
      <c r="D132" s="42"/>
      <c r="E132" s="42" t="s">
        <v>95</v>
      </c>
      <c r="F132" s="56" t="s">
        <v>9</v>
      </c>
      <c r="G132" s="56" t="str">
        <f t="shared" si="145"/>
        <v>Bérköltség</v>
      </c>
      <c r="H132" s="25" t="s">
        <v>15</v>
      </c>
      <c r="I132" s="57">
        <v>400000</v>
      </c>
      <c r="J132" s="57">
        <f t="shared" si="146"/>
        <v>52000</v>
      </c>
      <c r="K132" s="58">
        <v>174</v>
      </c>
      <c r="L132" s="58">
        <v>174</v>
      </c>
      <c r="M132" s="168">
        <f t="shared" si="147"/>
        <v>1</v>
      </c>
      <c r="N132" s="88">
        <f t="shared" si="148"/>
        <v>400000</v>
      </c>
      <c r="O132" s="88">
        <f t="shared" si="149"/>
        <v>52000</v>
      </c>
      <c r="P132" s="100">
        <f t="shared" si="150"/>
        <v>0</v>
      </c>
      <c r="Q132" s="60">
        <v>0.13</v>
      </c>
      <c r="R132" s="187" t="s">
        <v>247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246</v>
      </c>
      <c r="B133" s="25" t="s">
        <v>149</v>
      </c>
      <c r="C133" s="42" t="s">
        <v>83</v>
      </c>
      <c r="D133" s="42"/>
      <c r="E133" s="42" t="s">
        <v>96</v>
      </c>
      <c r="F133" s="56" t="s">
        <v>9</v>
      </c>
      <c r="G133" s="56" t="str">
        <f t="shared" si="145"/>
        <v>Bérköltség</v>
      </c>
      <c r="H133" s="25" t="s">
        <v>15</v>
      </c>
      <c r="I133" s="57">
        <v>400000</v>
      </c>
      <c r="J133" s="57">
        <f t="shared" si="146"/>
        <v>52000</v>
      </c>
      <c r="K133" s="58">
        <v>174</v>
      </c>
      <c r="L133" s="58">
        <v>174</v>
      </c>
      <c r="M133" s="168">
        <f t="shared" si="147"/>
        <v>1</v>
      </c>
      <c r="N133" s="88">
        <f t="shared" si="148"/>
        <v>400000</v>
      </c>
      <c r="O133" s="88">
        <f t="shared" si="149"/>
        <v>52000</v>
      </c>
      <c r="P133" s="100">
        <f t="shared" si="150"/>
        <v>0</v>
      </c>
      <c r="Q133" s="60">
        <v>0.13</v>
      </c>
      <c r="R133" s="187" t="s">
        <v>247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177</v>
      </c>
      <c r="B134" s="25" t="s">
        <v>149</v>
      </c>
      <c r="C134" s="42" t="s">
        <v>83</v>
      </c>
      <c r="D134" s="42" t="s">
        <v>178</v>
      </c>
      <c r="E134" s="42" t="s">
        <v>87</v>
      </c>
      <c r="F134" s="56" t="s">
        <v>8</v>
      </c>
      <c r="G134" s="56" t="str">
        <f t="shared" si="97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102"/>
        <v>3.6388355570958236E-2</v>
      </c>
      <c r="Q134" s="60">
        <v>0.13</v>
      </c>
      <c r="R134" s="187" t="s">
        <v>179</v>
      </c>
      <c r="S134" s="67">
        <v>44951</v>
      </c>
      <c r="T134" s="43" t="s">
        <v>224</v>
      </c>
      <c r="U134" s="89"/>
      <c r="V134" s="89">
        <v>1</v>
      </c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177</v>
      </c>
      <c r="B135" s="25" t="s">
        <v>149</v>
      </c>
      <c r="C135" s="42" t="s">
        <v>83</v>
      </c>
      <c r="D135" s="42" t="s">
        <v>178</v>
      </c>
      <c r="E135" s="42" t="s">
        <v>88</v>
      </c>
      <c r="F135" s="56" t="s">
        <v>8</v>
      </c>
      <c r="G135" s="56" t="str">
        <f t="shared" si="97"/>
        <v>Bérköltség</v>
      </c>
      <c r="H135" s="25" t="s">
        <v>15</v>
      </c>
      <c r="I135" s="57">
        <v>995000</v>
      </c>
      <c r="J135" s="57">
        <f t="shared" ref="J135:J143" si="151">ROUND(I135*Q135,0)</f>
        <v>129350</v>
      </c>
      <c r="K135" s="58">
        <v>174</v>
      </c>
      <c r="L135" s="58">
        <v>42</v>
      </c>
      <c r="M135" s="168">
        <f t="shared" ref="M135:M143" si="152">L135/K135</f>
        <v>0.2413793103448276</v>
      </c>
      <c r="N135" s="88">
        <v>203966</v>
      </c>
      <c r="O135" s="88">
        <f t="shared" ref="O135:O143" si="153">ROUND(N135*Q135,0)</f>
        <v>26516</v>
      </c>
      <c r="P135" s="100">
        <f t="shared" ref="P135:P143" si="154">L135/K135-N135/I135</f>
        <v>3.6388355570958236E-2</v>
      </c>
      <c r="Q135" s="60">
        <v>0.13</v>
      </c>
      <c r="R135" s="187" t="s">
        <v>179</v>
      </c>
      <c r="S135" s="67">
        <v>44951</v>
      </c>
      <c r="T135" s="43" t="s">
        <v>224</v>
      </c>
      <c r="U135" s="89"/>
      <c r="V135" s="89">
        <v>1</v>
      </c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177</v>
      </c>
      <c r="B136" s="25" t="s">
        <v>149</v>
      </c>
      <c r="C136" s="42" t="s">
        <v>83</v>
      </c>
      <c r="D136" s="42" t="s">
        <v>178</v>
      </c>
      <c r="E136" s="42" t="s">
        <v>89</v>
      </c>
      <c r="F136" s="56" t="s">
        <v>9</v>
      </c>
      <c r="G136" s="56" t="str">
        <f t="shared" si="97"/>
        <v>Bérköltség</v>
      </c>
      <c r="H136" s="25" t="s">
        <v>15</v>
      </c>
      <c r="I136" s="57">
        <v>995000</v>
      </c>
      <c r="J136" s="57">
        <f t="shared" si="151"/>
        <v>129350</v>
      </c>
      <c r="K136" s="58">
        <v>174</v>
      </c>
      <c r="L136" s="58">
        <v>42</v>
      </c>
      <c r="M136" s="168">
        <f t="shared" si="152"/>
        <v>0.2413793103448276</v>
      </c>
      <c r="N136" s="88">
        <v>203966</v>
      </c>
      <c r="O136" s="88">
        <f t="shared" si="153"/>
        <v>26516</v>
      </c>
      <c r="P136" s="100">
        <f t="shared" si="154"/>
        <v>3.6388355570958236E-2</v>
      </c>
      <c r="Q136" s="60">
        <v>0.13</v>
      </c>
      <c r="R136" s="187" t="s">
        <v>179</v>
      </c>
      <c r="S136" s="67">
        <v>44951</v>
      </c>
      <c r="T136" s="43" t="s">
        <v>224</v>
      </c>
      <c r="U136" s="89"/>
      <c r="V136" s="89"/>
    </row>
    <row r="137" spans="1:25" s="9" customFormat="1" ht="14.45" customHeight="1" x14ac:dyDescent="0.25">
      <c r="A137" s="25" t="s">
        <v>177</v>
      </c>
      <c r="B137" s="25" t="s">
        <v>149</v>
      </c>
      <c r="C137" s="42" t="s">
        <v>83</v>
      </c>
      <c r="D137" s="42" t="s">
        <v>178</v>
      </c>
      <c r="E137" s="42" t="s">
        <v>90</v>
      </c>
      <c r="F137" s="56" t="s">
        <v>9</v>
      </c>
      <c r="G137" s="56" t="str">
        <f t="shared" si="97"/>
        <v>Bérköltség</v>
      </c>
      <c r="H137" s="25" t="s">
        <v>15</v>
      </c>
      <c r="I137" s="57">
        <v>995000</v>
      </c>
      <c r="J137" s="57">
        <f t="shared" si="151"/>
        <v>129350</v>
      </c>
      <c r="K137" s="58">
        <v>174</v>
      </c>
      <c r="L137" s="58">
        <v>42</v>
      </c>
      <c r="M137" s="168">
        <f t="shared" si="152"/>
        <v>0.2413793103448276</v>
      </c>
      <c r="N137" s="88">
        <v>203966</v>
      </c>
      <c r="O137" s="88">
        <f t="shared" si="153"/>
        <v>26516</v>
      </c>
      <c r="P137" s="100">
        <f t="shared" si="154"/>
        <v>3.6388355570958236E-2</v>
      </c>
      <c r="Q137" s="60">
        <v>0.13</v>
      </c>
      <c r="R137" s="187" t="s">
        <v>179</v>
      </c>
      <c r="S137" s="67">
        <v>44951</v>
      </c>
      <c r="T137" s="43" t="s">
        <v>224</v>
      </c>
      <c r="U137" s="89"/>
      <c r="V137" s="89"/>
    </row>
    <row r="138" spans="1:25" s="9" customFormat="1" ht="14.45" customHeight="1" x14ac:dyDescent="0.25">
      <c r="A138" s="25" t="s">
        <v>177</v>
      </c>
      <c r="B138" s="25" t="s">
        <v>149</v>
      </c>
      <c r="C138" s="42" t="s">
        <v>83</v>
      </c>
      <c r="D138" s="42" t="s">
        <v>178</v>
      </c>
      <c r="E138" s="42" t="s">
        <v>91</v>
      </c>
      <c r="F138" s="56" t="s">
        <v>9</v>
      </c>
      <c r="G138" s="56" t="str">
        <f t="shared" si="97"/>
        <v>Bérköltség</v>
      </c>
      <c r="H138" s="25" t="s">
        <v>15</v>
      </c>
      <c r="I138" s="57">
        <v>995000</v>
      </c>
      <c r="J138" s="57">
        <f t="shared" si="151"/>
        <v>129350</v>
      </c>
      <c r="K138" s="58">
        <v>174</v>
      </c>
      <c r="L138" s="58">
        <v>42</v>
      </c>
      <c r="M138" s="168">
        <f t="shared" si="152"/>
        <v>0.2413793103448276</v>
      </c>
      <c r="N138" s="88">
        <v>203966</v>
      </c>
      <c r="O138" s="88">
        <f t="shared" si="153"/>
        <v>26516</v>
      </c>
      <c r="P138" s="100">
        <f t="shared" si="154"/>
        <v>3.6388355570958236E-2</v>
      </c>
      <c r="Q138" s="60">
        <v>0.13</v>
      </c>
      <c r="R138" s="187" t="s">
        <v>179</v>
      </c>
      <c r="S138" s="67">
        <v>44951</v>
      </c>
      <c r="T138" s="43" t="s">
        <v>224</v>
      </c>
      <c r="U138" s="89"/>
      <c r="V138" s="89"/>
    </row>
    <row r="139" spans="1:25" s="9" customFormat="1" ht="14.45" customHeight="1" x14ac:dyDescent="0.25">
      <c r="A139" s="25" t="s">
        <v>177</v>
      </c>
      <c r="B139" s="25" t="s">
        <v>149</v>
      </c>
      <c r="C139" s="42" t="s">
        <v>83</v>
      </c>
      <c r="D139" s="42" t="s">
        <v>178</v>
      </c>
      <c r="E139" s="42" t="s">
        <v>92</v>
      </c>
      <c r="F139" s="56" t="s">
        <v>9</v>
      </c>
      <c r="G139" s="56" t="str">
        <f t="shared" si="97"/>
        <v>Bérköltség</v>
      </c>
      <c r="H139" s="25" t="s">
        <v>15</v>
      </c>
      <c r="I139" s="57">
        <v>995000</v>
      </c>
      <c r="J139" s="57">
        <f t="shared" si="151"/>
        <v>129350</v>
      </c>
      <c r="K139" s="58">
        <v>174</v>
      </c>
      <c r="L139" s="58">
        <v>42</v>
      </c>
      <c r="M139" s="168">
        <f t="shared" si="152"/>
        <v>0.2413793103448276</v>
      </c>
      <c r="N139" s="88">
        <v>203966</v>
      </c>
      <c r="O139" s="88">
        <f t="shared" si="153"/>
        <v>26516</v>
      </c>
      <c r="P139" s="100">
        <f t="shared" si="154"/>
        <v>3.6388355570958236E-2</v>
      </c>
      <c r="Q139" s="60">
        <v>0.13</v>
      </c>
      <c r="R139" s="187" t="s">
        <v>179</v>
      </c>
      <c r="S139" s="67">
        <v>44951</v>
      </c>
      <c r="T139" s="43" t="s">
        <v>224</v>
      </c>
      <c r="U139" s="89"/>
      <c r="V139" s="89"/>
    </row>
    <row r="140" spans="1:25" s="9" customFormat="1" ht="14.45" customHeight="1" x14ac:dyDescent="0.25">
      <c r="A140" s="25" t="s">
        <v>177</v>
      </c>
      <c r="B140" s="25" t="s">
        <v>149</v>
      </c>
      <c r="C140" s="42" t="s">
        <v>83</v>
      </c>
      <c r="D140" s="42" t="s">
        <v>178</v>
      </c>
      <c r="E140" s="42" t="s">
        <v>93</v>
      </c>
      <c r="F140" s="56" t="s">
        <v>9</v>
      </c>
      <c r="G140" s="56" t="str">
        <f t="shared" si="97"/>
        <v>Bérköltség</v>
      </c>
      <c r="H140" s="25" t="s">
        <v>15</v>
      </c>
      <c r="I140" s="57">
        <v>995000</v>
      </c>
      <c r="J140" s="57">
        <f t="shared" si="151"/>
        <v>129350</v>
      </c>
      <c r="K140" s="58">
        <v>174</v>
      </c>
      <c r="L140" s="58">
        <v>42</v>
      </c>
      <c r="M140" s="168">
        <f t="shared" si="152"/>
        <v>0.2413793103448276</v>
      </c>
      <c r="N140" s="88">
        <v>203966</v>
      </c>
      <c r="O140" s="88">
        <f t="shared" si="153"/>
        <v>26516</v>
      </c>
      <c r="P140" s="100">
        <f t="shared" si="154"/>
        <v>3.6388355570958236E-2</v>
      </c>
      <c r="Q140" s="60">
        <v>0.13</v>
      </c>
      <c r="R140" s="187" t="s">
        <v>179</v>
      </c>
      <c r="S140" s="67">
        <v>44951</v>
      </c>
      <c r="T140" s="43" t="s">
        <v>224</v>
      </c>
      <c r="U140" s="89"/>
      <c r="V140" s="89"/>
    </row>
    <row r="141" spans="1:25" s="9" customFormat="1" ht="14.45" customHeight="1" x14ac:dyDescent="0.25">
      <c r="A141" s="25" t="s">
        <v>177</v>
      </c>
      <c r="B141" s="25" t="s">
        <v>149</v>
      </c>
      <c r="C141" s="42" t="s">
        <v>83</v>
      </c>
      <c r="D141" s="42" t="s">
        <v>178</v>
      </c>
      <c r="E141" s="42" t="s">
        <v>94</v>
      </c>
      <c r="F141" s="56" t="s">
        <v>9</v>
      </c>
      <c r="G141" s="56" t="str">
        <f t="shared" si="97"/>
        <v>Bérköltség</v>
      </c>
      <c r="H141" s="25" t="s">
        <v>15</v>
      </c>
      <c r="I141" s="57">
        <v>995000</v>
      </c>
      <c r="J141" s="57">
        <f t="shared" si="151"/>
        <v>129350</v>
      </c>
      <c r="K141" s="58">
        <v>174</v>
      </c>
      <c r="L141" s="58">
        <v>42</v>
      </c>
      <c r="M141" s="168">
        <f t="shared" si="152"/>
        <v>0.2413793103448276</v>
      </c>
      <c r="N141" s="88">
        <v>203966</v>
      </c>
      <c r="O141" s="88">
        <f t="shared" si="153"/>
        <v>26516</v>
      </c>
      <c r="P141" s="100">
        <f t="shared" si="154"/>
        <v>3.6388355570958236E-2</v>
      </c>
      <c r="Q141" s="60">
        <v>0.13</v>
      </c>
      <c r="R141" s="187" t="s">
        <v>179</v>
      </c>
      <c r="S141" s="67">
        <v>44951</v>
      </c>
      <c r="T141" s="43" t="s">
        <v>224</v>
      </c>
      <c r="U141" s="89"/>
      <c r="V141" s="89"/>
    </row>
    <row r="142" spans="1:25" s="9" customFormat="1" ht="14.45" customHeight="1" x14ac:dyDescent="0.25">
      <c r="A142" s="25" t="s">
        <v>177</v>
      </c>
      <c r="B142" s="25" t="s">
        <v>149</v>
      </c>
      <c r="C142" s="42" t="s">
        <v>83</v>
      </c>
      <c r="D142" s="42" t="s">
        <v>178</v>
      </c>
      <c r="E142" s="42" t="s">
        <v>95</v>
      </c>
      <c r="F142" s="56" t="s">
        <v>9</v>
      </c>
      <c r="G142" s="56" t="str">
        <f t="shared" si="97"/>
        <v>Bérköltség</v>
      </c>
      <c r="H142" s="25" t="s">
        <v>15</v>
      </c>
      <c r="I142" s="57">
        <v>995000</v>
      </c>
      <c r="J142" s="57">
        <f t="shared" si="151"/>
        <v>129350</v>
      </c>
      <c r="K142" s="58">
        <v>174</v>
      </c>
      <c r="L142" s="58">
        <v>42</v>
      </c>
      <c r="M142" s="168">
        <f t="shared" si="152"/>
        <v>0.2413793103448276</v>
      </c>
      <c r="N142" s="88">
        <v>203966</v>
      </c>
      <c r="O142" s="88">
        <f t="shared" si="153"/>
        <v>26516</v>
      </c>
      <c r="P142" s="100">
        <f t="shared" si="154"/>
        <v>3.6388355570958236E-2</v>
      </c>
      <c r="Q142" s="60">
        <v>0.13</v>
      </c>
      <c r="R142" s="187" t="s">
        <v>179</v>
      </c>
      <c r="S142" s="67">
        <v>44951</v>
      </c>
      <c r="T142" s="43" t="s">
        <v>224</v>
      </c>
      <c r="U142" s="89"/>
      <c r="V142" s="89"/>
    </row>
    <row r="143" spans="1:25" s="9" customFormat="1" ht="14.45" customHeight="1" x14ac:dyDescent="0.25">
      <c r="A143" s="25" t="s">
        <v>177</v>
      </c>
      <c r="B143" s="25" t="s">
        <v>149</v>
      </c>
      <c r="C143" s="42" t="s">
        <v>83</v>
      </c>
      <c r="D143" s="42" t="s">
        <v>178</v>
      </c>
      <c r="E143" s="42" t="s">
        <v>96</v>
      </c>
      <c r="F143" s="56" t="s">
        <v>9</v>
      </c>
      <c r="G143" s="56" t="str">
        <f t="shared" si="97"/>
        <v>Bérköltség</v>
      </c>
      <c r="H143" s="25" t="s">
        <v>15</v>
      </c>
      <c r="I143" s="57">
        <v>995000</v>
      </c>
      <c r="J143" s="57">
        <f t="shared" si="151"/>
        <v>129350</v>
      </c>
      <c r="K143" s="58">
        <v>174</v>
      </c>
      <c r="L143" s="58">
        <v>42</v>
      </c>
      <c r="M143" s="168">
        <f t="shared" si="152"/>
        <v>0.2413793103448276</v>
      </c>
      <c r="N143" s="88">
        <v>203966</v>
      </c>
      <c r="O143" s="88">
        <f t="shared" si="153"/>
        <v>26516</v>
      </c>
      <c r="P143" s="100">
        <f t="shared" si="154"/>
        <v>3.6388355570958236E-2</v>
      </c>
      <c r="Q143" s="60">
        <v>0.13</v>
      </c>
      <c r="R143" s="187" t="s">
        <v>179</v>
      </c>
      <c r="S143" s="67">
        <v>44951</v>
      </c>
      <c r="T143" s="43" t="s">
        <v>224</v>
      </c>
      <c r="U143" s="89"/>
      <c r="V143" s="89"/>
    </row>
    <row r="144" spans="1:25" s="9" customFormat="1" ht="14.45" customHeight="1" x14ac:dyDescent="0.25">
      <c r="A144" s="25" t="s">
        <v>148</v>
      </c>
      <c r="B144" s="25" t="s">
        <v>150</v>
      </c>
      <c r="C144" s="42" t="s">
        <v>84</v>
      </c>
      <c r="D144" s="42" t="s">
        <v>49</v>
      </c>
      <c r="E144" s="42" t="s">
        <v>86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7"/>
        <v>89700</v>
      </c>
      <c r="K144" s="58">
        <v>174</v>
      </c>
      <c r="L144" s="58">
        <v>92</v>
      </c>
      <c r="M144" s="168">
        <f t="shared" si="88"/>
        <v>0.52873563218390807</v>
      </c>
      <c r="N144" s="88">
        <f t="shared" si="89"/>
        <v>364828</v>
      </c>
      <c r="O144" s="88">
        <f t="shared" si="90"/>
        <v>47428</v>
      </c>
      <c r="P144" s="100">
        <f t="shared" si="91"/>
        <v>-5.9970014987253961E-7</v>
      </c>
      <c r="Q144" s="60">
        <v>0.13</v>
      </c>
      <c r="R144" s="187" t="s">
        <v>163</v>
      </c>
      <c r="S144" s="67"/>
      <c r="T144" s="43" t="s">
        <v>224</v>
      </c>
      <c r="U144" s="89"/>
      <c r="V144" s="89">
        <v>1</v>
      </c>
      <c r="W144" s="9" t="s">
        <v>234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148</v>
      </c>
      <c r="B145" s="25" t="s">
        <v>150</v>
      </c>
      <c r="C145" s="42" t="s">
        <v>84</v>
      </c>
      <c r="D145" s="42" t="s">
        <v>239</v>
      </c>
      <c r="E145" s="42" t="s">
        <v>87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5">ROUND(I145*Q145,0)</f>
        <v>89700</v>
      </c>
      <c r="K145" s="58">
        <v>174</v>
      </c>
      <c r="L145" s="58">
        <v>92</v>
      </c>
      <c r="M145" s="168">
        <f t="shared" ref="M145:M147" si="156">L145/K145</f>
        <v>0.52873563218390807</v>
      </c>
      <c r="N145" s="88">
        <f t="shared" ref="N145:N147" si="157">ROUND(I145*M145,0)</f>
        <v>364828</v>
      </c>
      <c r="O145" s="88">
        <f t="shared" ref="O145:O147" si="158">ROUND(N145*Q145,0)</f>
        <v>47428</v>
      </c>
      <c r="P145" s="100">
        <f t="shared" ref="P145:P147" si="159">L145/K145-N145/I145</f>
        <v>-5.9970014987253961E-7</v>
      </c>
      <c r="Q145" s="60">
        <v>0.13</v>
      </c>
      <c r="R145" s="187" t="s">
        <v>163</v>
      </c>
      <c r="S145" s="67"/>
      <c r="T145" s="43" t="s">
        <v>224</v>
      </c>
      <c r="U145" s="89"/>
      <c r="V145" s="89">
        <v>2</v>
      </c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148</v>
      </c>
      <c r="B146" s="25" t="s">
        <v>150</v>
      </c>
      <c r="C146" s="42" t="s">
        <v>84</v>
      </c>
      <c r="D146" s="42" t="s">
        <v>239</v>
      </c>
      <c r="E146" s="42" t="s">
        <v>88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5"/>
        <v>89700</v>
      </c>
      <c r="K146" s="58">
        <v>174</v>
      </c>
      <c r="L146" s="58">
        <v>92</v>
      </c>
      <c r="M146" s="168">
        <f t="shared" si="156"/>
        <v>0.52873563218390807</v>
      </c>
      <c r="N146" s="88">
        <f t="shared" si="157"/>
        <v>364828</v>
      </c>
      <c r="O146" s="88">
        <f t="shared" si="158"/>
        <v>47428</v>
      </c>
      <c r="P146" s="100">
        <f t="shared" si="159"/>
        <v>-5.9970014987253961E-7</v>
      </c>
      <c r="Q146" s="60">
        <v>0.13</v>
      </c>
      <c r="R146" s="187" t="s">
        <v>163</v>
      </c>
      <c r="S146" s="67"/>
      <c r="T146" s="43" t="s">
        <v>224</v>
      </c>
      <c r="U146" s="89"/>
      <c r="V146" s="89">
        <v>2</v>
      </c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148</v>
      </c>
      <c r="B147" s="25" t="s">
        <v>150</v>
      </c>
      <c r="C147" s="42" t="s">
        <v>84</v>
      </c>
      <c r="D147" s="42" t="s">
        <v>49</v>
      </c>
      <c r="E147" s="42" t="s">
        <v>89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5"/>
        <v>92333</v>
      </c>
      <c r="K147" s="58">
        <v>174</v>
      </c>
      <c r="L147" s="58">
        <v>47</v>
      </c>
      <c r="M147" s="168">
        <f t="shared" si="156"/>
        <v>0.27011494252873564</v>
      </c>
      <c r="N147" s="88">
        <f t="shared" si="157"/>
        <v>191849</v>
      </c>
      <c r="O147" s="88">
        <f t="shared" si="158"/>
        <v>24940</v>
      </c>
      <c r="P147" s="100">
        <f t="shared" si="159"/>
        <v>1.9420068214648367E-7</v>
      </c>
      <c r="Q147" s="60">
        <v>0.13</v>
      </c>
      <c r="R147" s="187" t="s">
        <v>163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148</v>
      </c>
      <c r="B148" s="25" t="s">
        <v>150</v>
      </c>
      <c r="C148" s="42" t="s">
        <v>84</v>
      </c>
      <c r="D148" s="42" t="s">
        <v>49</v>
      </c>
      <c r="E148" s="42" t="s">
        <v>90</v>
      </c>
      <c r="F148" s="56" t="s">
        <v>9</v>
      </c>
      <c r="G148" s="56" t="str">
        <f t="shared" ref="G148:G150" si="160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61">ROUND(I148*Q148,0)</f>
        <v>92333</v>
      </c>
      <c r="K148" s="58">
        <v>174</v>
      </c>
      <c r="L148" s="58">
        <v>47</v>
      </c>
      <c r="M148" s="168">
        <f t="shared" ref="M148" si="162">L148/K148</f>
        <v>0.27011494252873564</v>
      </c>
      <c r="N148" s="88">
        <f t="shared" ref="N148" si="163">ROUND(I148*M148,0)</f>
        <v>191849</v>
      </c>
      <c r="O148" s="88">
        <f t="shared" ref="O148" si="164">ROUND(N148*Q148,0)</f>
        <v>24940</v>
      </c>
      <c r="P148" s="100">
        <f t="shared" ref="P148" si="165">L148/K148-N148/I148</f>
        <v>1.9420068214648367E-7</v>
      </c>
      <c r="Q148" s="60">
        <v>0.13</v>
      </c>
      <c r="R148" s="187" t="s">
        <v>163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148</v>
      </c>
      <c r="B149" s="25" t="s">
        <v>150</v>
      </c>
      <c r="C149" s="42" t="s">
        <v>84</v>
      </c>
      <c r="D149" s="42" t="s">
        <v>49</v>
      </c>
      <c r="E149" s="42" t="s">
        <v>91</v>
      </c>
      <c r="F149" s="56" t="s">
        <v>9</v>
      </c>
      <c r="G149" s="56" t="str">
        <f t="shared" si="160"/>
        <v>Bérköltség</v>
      </c>
      <c r="H149" s="25" t="s">
        <v>15</v>
      </c>
      <c r="I149" s="57">
        <v>710250</v>
      </c>
      <c r="J149" s="57">
        <f t="shared" ref="J149:J150" si="166">ROUND(I149*Q149,0)</f>
        <v>92333</v>
      </c>
      <c r="K149" s="58">
        <v>174</v>
      </c>
      <c r="L149" s="58">
        <v>47</v>
      </c>
      <c r="M149" s="168">
        <f t="shared" ref="M149:M150" si="167">L149/K149</f>
        <v>0.27011494252873564</v>
      </c>
      <c r="N149" s="88">
        <f t="shared" ref="N149:N150" si="168">ROUND(I149*M149,0)</f>
        <v>191849</v>
      </c>
      <c r="O149" s="88">
        <f t="shared" ref="O149:O150" si="169">ROUND(N149*Q149,0)</f>
        <v>24940</v>
      </c>
      <c r="P149" s="100">
        <f t="shared" ref="P149:P150" si="170">L149/K149-N149/I149</f>
        <v>1.9420068214648367E-7</v>
      </c>
      <c r="Q149" s="60">
        <v>0.13</v>
      </c>
      <c r="R149" s="187" t="s">
        <v>163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148</v>
      </c>
      <c r="B150" s="25" t="s">
        <v>150</v>
      </c>
      <c r="C150" s="42" t="s">
        <v>84</v>
      </c>
      <c r="D150" s="42" t="s">
        <v>49</v>
      </c>
      <c r="E150" s="42" t="s">
        <v>92</v>
      </c>
      <c r="F150" s="56" t="s">
        <v>9</v>
      </c>
      <c r="G150" s="56" t="str">
        <f t="shared" si="160"/>
        <v>Bérköltség</v>
      </c>
      <c r="H150" s="25" t="s">
        <v>15</v>
      </c>
      <c r="I150" s="57">
        <v>710250</v>
      </c>
      <c r="J150" s="57">
        <f t="shared" si="166"/>
        <v>92333</v>
      </c>
      <c r="K150" s="58">
        <v>174</v>
      </c>
      <c r="L150" s="58">
        <v>47</v>
      </c>
      <c r="M150" s="168">
        <f t="shared" si="167"/>
        <v>0.27011494252873564</v>
      </c>
      <c r="N150" s="88">
        <f t="shared" si="168"/>
        <v>191849</v>
      </c>
      <c r="O150" s="88">
        <f t="shared" si="169"/>
        <v>24940</v>
      </c>
      <c r="P150" s="100">
        <f t="shared" si="170"/>
        <v>1.9420068214648367E-7</v>
      </c>
      <c r="Q150" s="60">
        <v>0.13</v>
      </c>
      <c r="R150" s="187" t="s">
        <v>163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39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71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71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72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71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3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71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4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71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4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71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4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71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5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71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5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71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5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71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6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71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6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71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7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71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71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71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71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49652606</v>
      </c>
      <c r="O176" s="125">
        <f>SUBTOTAL(109,O6:O175)</f>
        <v>6454840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65ABF4E9-1AAA-40A1-B940-EAF07C35B0A8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 B6:C175 E8:E13 E127:E175 E119:E125 E91:E117 E62:E89 E6 E15:E60 F6:F175 H6:H175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4"/>
      <c r="G1" s="14"/>
      <c r="H1" s="14"/>
      <c r="I1" s="13"/>
      <c r="J1" s="16" t="s">
        <v>8</v>
      </c>
      <c r="K1" s="12" t="s">
        <v>83</v>
      </c>
    </row>
    <row r="2" spans="1:12" s="12" customFormat="1" hidden="1" outlineLevel="1" x14ac:dyDescent="0.25">
      <c r="B2" s="12" t="s">
        <v>75</v>
      </c>
      <c r="F2" s="14"/>
      <c r="G2" s="14"/>
      <c r="H2" s="14"/>
      <c r="I2" s="13"/>
      <c r="J2" s="16" t="s">
        <v>9</v>
      </c>
      <c r="K2" s="12" t="s">
        <v>84</v>
      </c>
    </row>
    <row r="3" spans="1:12" s="12" customFormat="1" hidden="1" outlineLevel="1" x14ac:dyDescent="0.25">
      <c r="B3" s="12" t="s">
        <v>136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77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61</v>
      </c>
      <c r="C7" s="133" t="s">
        <v>140</v>
      </c>
      <c r="D7" s="133" t="s">
        <v>4</v>
      </c>
      <c r="E7" s="133" t="s">
        <v>5</v>
      </c>
      <c r="F7" s="134" t="s">
        <v>40</v>
      </c>
      <c r="G7" s="135" t="s">
        <v>137</v>
      </c>
      <c r="H7" s="135" t="s">
        <v>138</v>
      </c>
      <c r="I7" s="135" t="s">
        <v>139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51</v>
      </c>
      <c r="G27" s="18"/>
      <c r="H27" s="18"/>
      <c r="I27" s="22" t="s">
        <v>69</v>
      </c>
      <c r="J27" s="18"/>
      <c r="K27" s="18"/>
      <c r="L27"/>
    </row>
    <row r="28" spans="1:12" x14ac:dyDescent="0.25">
      <c r="F28" s="10">
        <f>Bérköltség!N176+Bérköltség!O176</f>
        <v>56107446</v>
      </c>
      <c r="G28" s="10"/>
      <c r="H28" s="10"/>
      <c r="I28" s="10">
        <f>Bérköltség!N176+Bérköltség!O176+Dologi_felhalm.!I25</f>
        <v>56107446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BDFDB357-9228-44A0-8256-54913808AD03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85</v>
      </c>
    </row>
    <row r="2" spans="1:1" x14ac:dyDescent="0.25">
      <c r="A2" s="84" t="s">
        <v>86</v>
      </c>
    </row>
    <row r="3" spans="1:1" x14ac:dyDescent="0.25">
      <c r="A3" s="83" t="s">
        <v>87</v>
      </c>
    </row>
    <row r="4" spans="1:1" x14ac:dyDescent="0.25">
      <c r="A4" s="84" t="s">
        <v>88</v>
      </c>
    </row>
    <row r="5" spans="1:1" x14ac:dyDescent="0.25">
      <c r="A5" s="84" t="s">
        <v>89</v>
      </c>
    </row>
    <row r="6" spans="1:1" x14ac:dyDescent="0.25">
      <c r="A6" s="84" t="s">
        <v>90</v>
      </c>
    </row>
    <row r="7" spans="1:1" x14ac:dyDescent="0.25">
      <c r="A7" s="84" t="s">
        <v>91</v>
      </c>
    </row>
    <row r="8" spans="1:1" x14ac:dyDescent="0.25">
      <c r="A8" s="84" t="s">
        <v>92</v>
      </c>
    </row>
    <row r="9" spans="1:1" x14ac:dyDescent="0.25">
      <c r="A9" s="84" t="s">
        <v>93</v>
      </c>
    </row>
    <row r="10" spans="1:1" x14ac:dyDescent="0.25">
      <c r="A10" s="84" t="s">
        <v>94</v>
      </c>
    </row>
    <row r="11" spans="1:1" x14ac:dyDescent="0.25">
      <c r="A11" s="84" t="s">
        <v>95</v>
      </c>
    </row>
    <row r="12" spans="1:1" x14ac:dyDescent="0.25">
      <c r="A12" s="84" t="s">
        <v>96</v>
      </c>
    </row>
    <row r="13" spans="1:1" x14ac:dyDescent="0.25">
      <c r="A13" s="84" t="s">
        <v>97</v>
      </c>
    </row>
    <row r="14" spans="1:1" x14ac:dyDescent="0.25">
      <c r="A14" s="84" t="s">
        <v>98</v>
      </c>
    </row>
    <row r="15" spans="1:1" x14ac:dyDescent="0.25">
      <c r="A15" s="84" t="s">
        <v>99</v>
      </c>
    </row>
    <row r="16" spans="1:1" x14ac:dyDescent="0.25">
      <c r="A16" s="84" t="s">
        <v>100</v>
      </c>
    </row>
    <row r="17" spans="1:1" x14ac:dyDescent="0.25">
      <c r="A17" s="84" t="s">
        <v>101</v>
      </c>
    </row>
    <row r="18" spans="1:1" x14ac:dyDescent="0.25">
      <c r="A18" s="84" t="s">
        <v>102</v>
      </c>
    </row>
    <row r="19" spans="1:1" x14ac:dyDescent="0.25">
      <c r="A19" s="84" t="s">
        <v>103</v>
      </c>
    </row>
    <row r="20" spans="1:1" x14ac:dyDescent="0.25">
      <c r="A20" s="84" t="s">
        <v>104</v>
      </c>
    </row>
    <row r="21" spans="1:1" x14ac:dyDescent="0.25">
      <c r="A21" s="84" t="s">
        <v>105</v>
      </c>
    </row>
    <row r="22" spans="1:1" x14ac:dyDescent="0.25">
      <c r="A22" s="84" t="s">
        <v>106</v>
      </c>
    </row>
    <row r="23" spans="1:1" x14ac:dyDescent="0.25">
      <c r="A23" s="84" t="s">
        <v>107</v>
      </c>
    </row>
    <row r="24" spans="1:1" x14ac:dyDescent="0.25">
      <c r="A24" s="84" t="s">
        <v>108</v>
      </c>
    </row>
    <row r="25" spans="1:1" x14ac:dyDescent="0.25">
      <c r="A25" s="84" t="s">
        <v>109</v>
      </c>
    </row>
    <row r="26" spans="1:1" x14ac:dyDescent="0.25">
      <c r="A26" s="84" t="s">
        <v>110</v>
      </c>
    </row>
    <row r="27" spans="1:1" x14ac:dyDescent="0.25">
      <c r="A27" s="84" t="s">
        <v>111</v>
      </c>
    </row>
    <row r="28" spans="1:1" x14ac:dyDescent="0.25">
      <c r="A28" t="s">
        <v>112</v>
      </c>
    </row>
    <row r="29" spans="1:1" x14ac:dyDescent="0.25">
      <c r="A29" t="s">
        <v>113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83</v>
      </c>
    </row>
    <row r="2" spans="1:1" s="24" customFormat="1" ht="18.75" customHeight="1" x14ac:dyDescent="0.25">
      <c r="A2" s="24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56</v>
      </c>
    </row>
    <row r="2" spans="1:1" x14ac:dyDescent="0.25">
      <c r="A2" s="101" t="s">
        <v>74</v>
      </c>
    </row>
    <row r="3" spans="1:1" x14ac:dyDescent="0.25">
      <c r="A3" s="101" t="s">
        <v>55</v>
      </c>
    </row>
    <row r="4" spans="1:1" x14ac:dyDescent="0.25">
      <c r="A4" s="101" t="s">
        <v>75</v>
      </c>
    </row>
    <row r="5" spans="1:1" x14ac:dyDescent="0.25">
      <c r="A5" s="107" t="s">
        <v>54</v>
      </c>
    </row>
    <row r="6" spans="1:1" x14ac:dyDescent="0.25">
      <c r="A6" s="1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192</v>
      </c>
      <c r="D1" t="s">
        <v>191</v>
      </c>
    </row>
    <row r="2" spans="1:5" x14ac:dyDescent="0.25">
      <c r="A2" t="s">
        <v>190</v>
      </c>
      <c r="D2" s="190">
        <v>319993170</v>
      </c>
    </row>
    <row r="3" spans="1:5" x14ac:dyDescent="0.25">
      <c r="A3" t="s">
        <v>185</v>
      </c>
    </row>
    <row r="4" spans="1:5" x14ac:dyDescent="0.25">
      <c r="B4" t="s">
        <v>186</v>
      </c>
      <c r="D4" s="190">
        <v>79999685</v>
      </c>
      <c r="E4" t="s">
        <v>193</v>
      </c>
    </row>
    <row r="5" spans="1:5" x14ac:dyDescent="0.25">
      <c r="B5" t="s">
        <v>187</v>
      </c>
      <c r="D5" s="190">
        <v>79994105</v>
      </c>
      <c r="E5" t="s">
        <v>194</v>
      </c>
    </row>
    <row r="6" spans="1:5" x14ac:dyDescent="0.25">
      <c r="B6" t="s">
        <v>188</v>
      </c>
      <c r="D6" s="190">
        <v>79999990</v>
      </c>
      <c r="E6" t="s">
        <v>195</v>
      </c>
    </row>
    <row r="7" spans="1:5" x14ac:dyDescent="0.25">
      <c r="B7" t="s">
        <v>189</v>
      </c>
      <c r="D7" s="190">
        <v>79999390</v>
      </c>
      <c r="E7" t="s">
        <v>196</v>
      </c>
    </row>
    <row r="8" spans="1:5" x14ac:dyDescent="0.25">
      <c r="A8" t="s">
        <v>197</v>
      </c>
    </row>
    <row r="9" spans="1:5" x14ac:dyDescent="0.25">
      <c r="B9" t="s">
        <v>198</v>
      </c>
    </row>
    <row r="10" spans="1:5" x14ac:dyDescent="0.25">
      <c r="B10" t="s">
        <v>199</v>
      </c>
    </row>
    <row r="11" spans="1:5" x14ac:dyDescent="0.25">
      <c r="B11" t="s">
        <v>200</v>
      </c>
    </row>
    <row r="12" spans="1:5" x14ac:dyDescent="0.25">
      <c r="B12" t="s">
        <v>201</v>
      </c>
    </row>
    <row r="13" spans="1:5" x14ac:dyDescent="0.25">
      <c r="B13" t="s">
        <v>202</v>
      </c>
    </row>
    <row r="15" spans="1:5" x14ac:dyDescent="0.25">
      <c r="A15" t="s">
        <v>203</v>
      </c>
    </row>
    <row r="16" spans="1:5" x14ac:dyDescent="0.25">
      <c r="A16" t="s">
        <v>204</v>
      </c>
    </row>
    <row r="17" spans="1:4" x14ac:dyDescent="0.25">
      <c r="A17" t="s">
        <v>205</v>
      </c>
    </row>
    <row r="18" spans="1:4" x14ac:dyDescent="0.25">
      <c r="A18" t="s">
        <v>206</v>
      </c>
    </row>
    <row r="19" spans="1:4" x14ac:dyDescent="0.25">
      <c r="A19" t="s">
        <v>207</v>
      </c>
    </row>
    <row r="21" spans="1:4" x14ac:dyDescent="0.25">
      <c r="A21" t="s">
        <v>208</v>
      </c>
    </row>
    <row r="22" spans="1:4" x14ac:dyDescent="0.25">
      <c r="A22" t="s">
        <v>209</v>
      </c>
    </row>
    <row r="23" spans="1:4" x14ac:dyDescent="0.25">
      <c r="A23" t="s">
        <v>210</v>
      </c>
    </row>
    <row r="24" spans="1:4" x14ac:dyDescent="0.25">
      <c r="A24" t="s">
        <v>211</v>
      </c>
    </row>
    <row r="25" spans="1:4" x14ac:dyDescent="0.25">
      <c r="A25" t="s">
        <v>213</v>
      </c>
    </row>
    <row r="26" spans="1:4" x14ac:dyDescent="0.25">
      <c r="A26" t="s">
        <v>214</v>
      </c>
    </row>
    <row r="27" spans="1:4" x14ac:dyDescent="0.25">
      <c r="A27" t="s">
        <v>215</v>
      </c>
    </row>
    <row r="28" spans="1:4" x14ac:dyDescent="0.25">
      <c r="B28" t="s">
        <v>216</v>
      </c>
      <c r="D28" t="s">
        <v>217</v>
      </c>
    </row>
    <row r="29" spans="1:4" x14ac:dyDescent="0.25">
      <c r="B29" t="s">
        <v>218</v>
      </c>
      <c r="D29" t="s">
        <v>219</v>
      </c>
    </row>
    <row r="30" spans="1:4" x14ac:dyDescent="0.25">
      <c r="A30" t="s">
        <v>220</v>
      </c>
    </row>
    <row r="31" spans="1:4" x14ac:dyDescent="0.25">
      <c r="A31" t="s">
        <v>221</v>
      </c>
    </row>
    <row r="32" spans="1:4" x14ac:dyDescent="0.25">
      <c r="A32" t="s">
        <v>222</v>
      </c>
    </row>
    <row r="34" spans="1:1" x14ac:dyDescent="0.25">
      <c r="A34" t="s">
        <v>212</v>
      </c>
    </row>
    <row r="35" spans="1:1" x14ac:dyDescent="0.25">
      <c r="A35" t="s">
        <v>223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231</v>
      </c>
      <c r="B1" s="196" t="s">
        <v>232</v>
      </c>
      <c r="C1" s="196" t="s">
        <v>233</v>
      </c>
      <c r="D1" s="196" t="s">
        <v>15</v>
      </c>
      <c r="E1" s="196" t="s">
        <v>229</v>
      </c>
    </row>
    <row r="2" spans="1:5" x14ac:dyDescent="0.25">
      <c r="A2" s="199" t="s">
        <v>50</v>
      </c>
      <c r="B2" s="200" t="s">
        <v>161</v>
      </c>
      <c r="C2" s="201" t="s">
        <v>52</v>
      </c>
      <c r="D2" s="202">
        <v>599200</v>
      </c>
      <c r="E2" s="202">
        <v>77896</v>
      </c>
    </row>
    <row r="3" spans="1:5" x14ac:dyDescent="0.25">
      <c r="A3" s="199" t="s">
        <v>148</v>
      </c>
      <c r="B3" s="200" t="s">
        <v>163</v>
      </c>
      <c r="C3" s="201" t="s">
        <v>239</v>
      </c>
      <c r="D3" s="202">
        <v>690001</v>
      </c>
      <c r="E3" s="202">
        <v>89700</v>
      </c>
    </row>
    <row r="4" spans="1:5" x14ac:dyDescent="0.25">
      <c r="A4" s="199" t="s">
        <v>240</v>
      </c>
      <c r="B4" s="200" t="s">
        <v>162</v>
      </c>
      <c r="C4" s="201" t="s">
        <v>67</v>
      </c>
      <c r="D4" s="202">
        <v>916000</v>
      </c>
      <c r="E4" s="202">
        <v>119080</v>
      </c>
    </row>
    <row r="5" spans="1:5" x14ac:dyDescent="0.25">
      <c r="A5" s="199" t="s">
        <v>241</v>
      </c>
      <c r="B5" s="200" t="s">
        <v>179</v>
      </c>
      <c r="C5" s="201" t="s">
        <v>178</v>
      </c>
      <c r="D5" s="202">
        <v>995000</v>
      </c>
      <c r="E5" s="202">
        <v>129350</v>
      </c>
    </row>
    <row r="6" spans="1:5" x14ac:dyDescent="0.25">
      <c r="A6" s="199" t="s">
        <v>242</v>
      </c>
      <c r="B6" s="200" t="s">
        <v>184</v>
      </c>
      <c r="C6" s="201" t="s">
        <v>178</v>
      </c>
      <c r="D6" s="202">
        <v>872273</v>
      </c>
      <c r="E6" s="202">
        <v>113395</v>
      </c>
    </row>
    <row r="7" spans="1:5" x14ac:dyDescent="0.25">
      <c r="A7" s="199" t="s">
        <v>180</v>
      </c>
      <c r="B7" s="200" t="s">
        <v>182</v>
      </c>
      <c r="C7" s="201" t="s">
        <v>181</v>
      </c>
      <c r="D7" s="202">
        <v>650000</v>
      </c>
      <c r="E7" s="202">
        <v>84500</v>
      </c>
    </row>
    <row r="8" spans="1:5" x14ac:dyDescent="0.25">
      <c r="A8" s="199" t="s">
        <v>243</v>
      </c>
      <c r="B8" s="200" t="s">
        <v>176</v>
      </c>
      <c r="C8" s="201" t="s">
        <v>165</v>
      </c>
      <c r="D8" s="202">
        <v>980000</v>
      </c>
      <c r="E8" s="202">
        <v>127400</v>
      </c>
    </row>
    <row r="9" spans="1:5" x14ac:dyDescent="0.25">
      <c r="A9" s="199" t="s">
        <v>244</v>
      </c>
      <c r="B9" s="200" t="s">
        <v>168</v>
      </c>
      <c r="C9" s="201" t="s">
        <v>165</v>
      </c>
      <c r="D9" s="202">
        <v>480000</v>
      </c>
      <c r="E9" s="202">
        <v>62400</v>
      </c>
    </row>
    <row r="10" spans="1:5" x14ac:dyDescent="0.25">
      <c r="A10" s="199" t="s">
        <v>245</v>
      </c>
      <c r="B10" s="200" t="s">
        <v>166</v>
      </c>
      <c r="C10" s="201" t="s">
        <v>165</v>
      </c>
      <c r="D10" s="202">
        <v>120000</v>
      </c>
      <c r="E10" s="202">
        <v>15600</v>
      </c>
    </row>
    <row r="11" spans="1:5" x14ac:dyDescent="0.25">
      <c r="A11" s="199" t="s">
        <v>171</v>
      </c>
      <c r="B11" s="200" t="s">
        <v>172</v>
      </c>
      <c r="C11" s="201" t="s">
        <v>67</v>
      </c>
      <c r="D11" s="202">
        <v>440000</v>
      </c>
      <c r="E11" s="202">
        <v>57200</v>
      </c>
    </row>
    <row r="12" spans="1:5" x14ac:dyDescent="0.25">
      <c r="A12" s="199" t="s">
        <v>251</v>
      </c>
      <c r="B12" s="200" t="s">
        <v>236</v>
      </c>
      <c r="C12" s="201" t="s">
        <v>165</v>
      </c>
      <c r="D12" s="202">
        <v>1590000</v>
      </c>
      <c r="E12" s="202">
        <v>206700</v>
      </c>
    </row>
    <row r="13" spans="1:5" x14ac:dyDescent="0.25">
      <c r="A13" s="199" t="s">
        <v>227</v>
      </c>
      <c r="B13" s="200" t="s">
        <v>228</v>
      </c>
      <c r="C13" s="201" t="s">
        <v>67</v>
      </c>
      <c r="D13" s="202">
        <v>120000</v>
      </c>
      <c r="E13" s="202">
        <v>15600</v>
      </c>
    </row>
    <row r="14" spans="1:5" x14ac:dyDescent="0.25">
      <c r="A14" s="199" t="s">
        <v>225</v>
      </c>
      <c r="B14" s="200" t="s">
        <v>226</v>
      </c>
      <c r="C14" s="201" t="s">
        <v>67</v>
      </c>
      <c r="D14" s="202">
        <v>120000</v>
      </c>
      <c r="E14" s="202">
        <v>15600</v>
      </c>
    </row>
    <row r="15" spans="1:5" x14ac:dyDescent="0.25">
      <c r="A15" s="199" t="s">
        <v>252</v>
      </c>
      <c r="B15" s="200" t="s">
        <v>170</v>
      </c>
      <c r="C15" s="201" t="s">
        <v>165</v>
      </c>
      <c r="D15" s="202">
        <v>480000</v>
      </c>
      <c r="E15" s="202">
        <v>62400</v>
      </c>
    </row>
    <row r="16" spans="1:5" x14ac:dyDescent="0.25">
      <c r="A16" s="199" t="s">
        <v>253</v>
      </c>
      <c r="B16" s="200" t="s">
        <v>160</v>
      </c>
      <c r="C16" s="201" t="s">
        <v>63</v>
      </c>
      <c r="D16" s="202">
        <v>240000</v>
      </c>
      <c r="E16" s="202">
        <v>31200</v>
      </c>
    </row>
    <row r="17" spans="1:5" x14ac:dyDescent="0.25">
      <c r="A17" s="199" t="s">
        <v>173</v>
      </c>
      <c r="B17" s="200" t="s">
        <v>174</v>
      </c>
      <c r="C17" s="201" t="s">
        <v>63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Domjan Gabor</cp:lastModifiedBy>
  <cp:lastPrinted>2023-04-04T06:09:03Z</cp:lastPrinted>
  <dcterms:created xsi:type="dcterms:W3CDTF">2012-04-12T14:47:49Z</dcterms:created>
  <dcterms:modified xsi:type="dcterms:W3CDTF">2023-04-27T20:45:20Z</dcterms:modified>
</cp:coreProperties>
</file>