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OTKA\OTKA_137979\"/>
    </mc:Choice>
  </mc:AlternateContent>
  <xr:revisionPtr revIDLastSave="0" documentId="13_ncr:1_{09F2912D-B2ED-4082-BA07-6727E35E94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Információk" sheetId="18" r:id="rId5"/>
    <sheet name="Havi béradatok" sheetId="19" r:id="rId6"/>
  </sheets>
  <definedNames>
    <definedName name="_xlnm._FilterDatabase" localSheetId="1" hidden="1">Bérköltség!$A$5:$AN$26</definedName>
    <definedName name="_xlnm._FilterDatabase" localSheetId="2" hidden="1">Dologi_felhalm.!$A$6:$I$24</definedName>
    <definedName name="_xlnm._FilterDatabase" localSheetId="0" hidden="1">'Terv-tény'!$A$3:$H$19</definedName>
    <definedName name="Z_B3053EE5_F487_4331_B4B6_28A1F2EF1617_.wvu.Cols" localSheetId="1" hidden="1">Bérköltség!$E:$E,Bérköltség!#REF!,Bérköltség!$M:$N,Bérköltség!$R:$R,Bérköltség!#REF!</definedName>
    <definedName name="Z_B3053EE5_F487_4331_B4B6_28A1F2EF1617_.wvu.FilterData" localSheetId="1" hidden="1">Bérköltség!$A$5:$AN$26</definedName>
    <definedName name="Z_B3053EE5_F487_4331_B4B6_28A1F2EF1617_.wvu.FilterData" localSheetId="2" hidden="1">Dologi_felhalm.!$A$6:$I$6</definedName>
    <definedName name="Z_B3053EE5_F487_4331_B4B6_28A1F2EF1617_.wvu.FilterData" localSheetId="0" hidden="1">'Terv-tény'!$A$3:$G$11</definedName>
    <definedName name="Z_B3053EE5_F487_4331_B4B6_28A1F2EF1617_.wvu.Rows" localSheetId="1" hidden="1">Bérköltség!$30:$62</definedName>
    <definedName name="Z_B3053EE5_F487_4331_B4B6_28A1F2EF1617_.wvu.Rows" localSheetId="2" hidden="1">Dologi_felhalm.!$1:$4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1" l="1"/>
  <c r="N18" i="11"/>
  <c r="L18" i="11"/>
  <c r="I18" i="11"/>
  <c r="O17" i="11"/>
  <c r="N17" i="11"/>
  <c r="L17" i="11"/>
  <c r="I17" i="11"/>
  <c r="N16" i="11"/>
  <c r="L16" i="11"/>
  <c r="I16" i="11"/>
  <c r="W13" i="11"/>
  <c r="V13" i="11"/>
  <c r="X2" i="11"/>
  <c r="W2" i="11"/>
  <c r="V2" i="11"/>
  <c r="O16" i="11" l="1"/>
  <c r="L15" i="11"/>
  <c r="L14" i="11"/>
  <c r="L13" i="11"/>
  <c r="L12" i="11"/>
  <c r="L11" i="11"/>
  <c r="L10" i="11"/>
  <c r="L9" i="11"/>
  <c r="L8" i="11"/>
  <c r="L7" i="11"/>
  <c r="L6" i="11"/>
  <c r="M15" i="11"/>
  <c r="O15" i="11" s="1"/>
  <c r="I15" i="11"/>
  <c r="M14" i="11"/>
  <c r="O14" i="11" s="1"/>
  <c r="I14" i="11"/>
  <c r="M13" i="11"/>
  <c r="N13" i="11" s="1"/>
  <c r="I13" i="11"/>
  <c r="X13" i="11" s="1"/>
  <c r="M12" i="11"/>
  <c r="O12" i="11" s="1"/>
  <c r="I12" i="11"/>
  <c r="M11" i="11"/>
  <c r="O11" i="11" s="1"/>
  <c r="I11" i="11"/>
  <c r="M10" i="11"/>
  <c r="O10" i="11" s="1"/>
  <c r="I10" i="11"/>
  <c r="M9" i="11"/>
  <c r="O9" i="11" s="1"/>
  <c r="I9" i="11"/>
  <c r="M8" i="11"/>
  <c r="O8" i="11" s="1"/>
  <c r="I8" i="11"/>
  <c r="M7" i="11"/>
  <c r="O7" i="11" s="1"/>
  <c r="I7" i="11"/>
  <c r="M6" i="11"/>
  <c r="O6" i="11" s="1"/>
  <c r="I6" i="11"/>
  <c r="O13" i="11" l="1"/>
  <c r="N15" i="11"/>
  <c r="N14" i="11"/>
  <c r="N7" i="11"/>
  <c r="N10" i="11"/>
  <c r="N8" i="11"/>
  <c r="N11" i="11"/>
  <c r="N6" i="11"/>
  <c r="N9" i="11"/>
  <c r="N12" i="11"/>
  <c r="D5" i="2" l="1"/>
  <c r="F43" i="2" l="1"/>
  <c r="D43" i="2"/>
  <c r="F30" i="2"/>
  <c r="D30" i="2"/>
  <c r="F17" i="2"/>
  <c r="D17" i="2"/>
  <c r="C61" i="2"/>
  <c r="C59" i="2"/>
  <c r="C58" i="2"/>
  <c r="C57" i="2"/>
  <c r="C56" i="2"/>
  <c r="F48" i="2"/>
  <c r="F49" i="2" s="1"/>
  <c r="F46" i="2"/>
  <c r="F45" i="2"/>
  <c r="F44" i="2"/>
  <c r="D48" i="2"/>
  <c r="D49" i="2" s="1"/>
  <c r="D46" i="2"/>
  <c r="E46" i="2" s="1"/>
  <c r="D45" i="2"/>
  <c r="E45" i="2" s="1"/>
  <c r="D44" i="2"/>
  <c r="E44" i="2" s="1"/>
  <c r="C49" i="2"/>
  <c r="C47" i="2"/>
  <c r="F35" i="2"/>
  <c r="F36" i="2" s="1"/>
  <c r="F33" i="2"/>
  <c r="F31" i="2"/>
  <c r="F32" i="2"/>
  <c r="D35" i="2"/>
  <c r="D36" i="2" s="1"/>
  <c r="D33" i="2"/>
  <c r="E33" i="2" s="1"/>
  <c r="D32" i="2"/>
  <c r="E32" i="2" s="1"/>
  <c r="D31" i="2"/>
  <c r="E31" i="2" s="1"/>
  <c r="F22" i="2"/>
  <c r="F23" i="2" s="1"/>
  <c r="F20" i="2"/>
  <c r="F19" i="2"/>
  <c r="F18" i="2"/>
  <c r="D22" i="2"/>
  <c r="E22" i="2" s="1"/>
  <c r="D20" i="2"/>
  <c r="E20" i="2" s="1"/>
  <c r="D19" i="2"/>
  <c r="E19" i="2" s="1"/>
  <c r="D18" i="2"/>
  <c r="E18" i="2" s="1"/>
  <c r="C36" i="2"/>
  <c r="C34" i="2"/>
  <c r="C23" i="2"/>
  <c r="C21" i="2"/>
  <c r="F7" i="2"/>
  <c r="F6" i="2"/>
  <c r="F5" i="2"/>
  <c r="F9" i="2"/>
  <c r="D7" i="2"/>
  <c r="D6" i="2"/>
  <c r="D9" i="2"/>
  <c r="J9" i="2"/>
  <c r="C8" i="2"/>
  <c r="C50" i="2" l="1"/>
  <c r="C60" i="2"/>
  <c r="C24" i="2"/>
  <c r="G45" i="2"/>
  <c r="F61" i="2"/>
  <c r="D57" i="2"/>
  <c r="G46" i="2"/>
  <c r="D58" i="2"/>
  <c r="F58" i="2"/>
  <c r="F57" i="2"/>
  <c r="D61" i="2"/>
  <c r="G33" i="2"/>
  <c r="F59" i="2"/>
  <c r="D59" i="2"/>
  <c r="C37" i="2"/>
  <c r="G44" i="2"/>
  <c r="D47" i="2"/>
  <c r="D50" i="2" s="1"/>
  <c r="E43" i="2"/>
  <c r="E48" i="2"/>
  <c r="G32" i="2"/>
  <c r="G31" i="2"/>
  <c r="D34" i="2"/>
  <c r="D37" i="2" s="1"/>
  <c r="G22" i="2"/>
  <c r="G23" i="2" s="1"/>
  <c r="G20" i="2"/>
  <c r="G19" i="2"/>
  <c r="G18" i="2"/>
  <c r="D23" i="2"/>
  <c r="D21" i="2"/>
  <c r="E30" i="2"/>
  <c r="E35" i="2"/>
  <c r="E23" i="2"/>
  <c r="E17" i="2"/>
  <c r="D4" i="2" l="1"/>
  <c r="D56" i="2" s="1"/>
  <c r="F21" i="2"/>
  <c r="F24" i="2" s="1"/>
  <c r="F47" i="2"/>
  <c r="F50" i="2" s="1"/>
  <c r="F34" i="2"/>
  <c r="F37" i="2" s="1"/>
  <c r="D24" i="2"/>
  <c r="E49" i="2"/>
  <c r="G48" i="2"/>
  <c r="G49" i="2" s="1"/>
  <c r="E47" i="2"/>
  <c r="E34" i="2"/>
  <c r="E36" i="2"/>
  <c r="G35" i="2"/>
  <c r="G36" i="2" s="1"/>
  <c r="E21" i="2"/>
  <c r="E24" i="2" s="1"/>
  <c r="G17" i="2" l="1"/>
  <c r="G21" i="2" s="1"/>
  <c r="G24" i="2" s="1"/>
  <c r="G30" i="2"/>
  <c r="G34" i="2" s="1"/>
  <c r="G37" i="2" s="1"/>
  <c r="G43" i="2"/>
  <c r="G47" i="2" s="1"/>
  <c r="G50" i="2" s="1"/>
  <c r="E37" i="2"/>
  <c r="E50" i="2"/>
  <c r="F10" i="2"/>
  <c r="F62" i="2" s="1"/>
  <c r="E9" i="2"/>
  <c r="C10" i="2"/>
  <c r="C11" i="2" l="1"/>
  <c r="C63" i="2" s="1"/>
  <c r="C62" i="2"/>
  <c r="E10" i="2"/>
  <c r="E62" i="2" s="1"/>
  <c r="E61" i="2"/>
  <c r="D10" i="2"/>
  <c r="D62" i="2" s="1"/>
  <c r="G9" i="2"/>
  <c r="G10" i="2" l="1"/>
  <c r="G62" i="2" s="1"/>
  <c r="G61" i="2"/>
  <c r="F4" i="2"/>
  <c r="F56" i="2" s="1"/>
  <c r="D8" i="2" l="1"/>
  <c r="E6" i="2"/>
  <c r="E58" i="2" s="1"/>
  <c r="D11" i="2" l="1"/>
  <c r="D63" i="2" s="1"/>
  <c r="D60" i="2"/>
  <c r="G6" i="2"/>
  <c r="G58" i="2" s="1"/>
  <c r="E5" i="2" l="1"/>
  <c r="E57" i="2" s="1"/>
  <c r="G5" i="2" l="1"/>
  <c r="G57" i="2" s="1"/>
  <c r="E4" i="2" l="1"/>
  <c r="E56" i="2" s="1"/>
  <c r="G4" i="2" l="1"/>
  <c r="G56" i="2" s="1"/>
  <c r="G48" i="13" l="1"/>
  <c r="E7" i="2" l="1"/>
  <c r="E8" i="2" l="1"/>
  <c r="E59" i="2"/>
  <c r="M27" i="11"/>
  <c r="F8" i="2"/>
  <c r="F11" i="2" l="1"/>
  <c r="F63" i="2" s="1"/>
  <c r="F60" i="2"/>
  <c r="E11" i="2"/>
  <c r="E63" i="2" s="1"/>
  <c r="E60" i="2"/>
  <c r="N27" i="11"/>
  <c r="G7" i="2"/>
  <c r="G8" i="2" l="1"/>
  <c r="G59" i="2"/>
  <c r="G11" i="2" l="1"/>
  <c r="G63" i="2" s="1"/>
  <c r="G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W2" authorId="0" shapeId="0" xr:uid="{4DA5F93A-7097-4C35-812B-EB59FC7475E6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9" authorId="0" shapeId="0" xr:uid="{F09B7272-63B7-4D84-BD57-5983770C2023}">
      <text>
        <r>
          <rPr>
            <b/>
            <sz val="9"/>
            <color indexed="81"/>
            <rFont val="Tahoma"/>
            <family val="2"/>
            <charset val="238"/>
          </rPr>
          <t>931 euró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<sst xmlns="http://schemas.openxmlformats.org/spreadsheetml/2006/main" count="553" uniqueCount="216">
  <si>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</si>
  <si>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</si>
  <si>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</si>
  <si>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</si>
  <si>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</si>
  <si>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</si>
  <si>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</si>
  <si>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</si>
  <si>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</si>
  <si>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</si>
  <si>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</si>
  <si>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</si>
  <si>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</si>
  <si>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</si>
  <si>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Tény/Köt. váll.</t>
  </si>
  <si>
    <t>Kifizetési kérelem</t>
  </si>
  <si>
    <t>Felhasználás</t>
  </si>
  <si>
    <t>Pénzügyi</t>
  </si>
  <si>
    <t>költségsor</t>
  </si>
  <si>
    <t>Sorszám/SAP</t>
  </si>
  <si>
    <t>Mindösszesen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</si>
  <si>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</si>
  <si>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</si>
  <si>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</si>
  <si>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</si>
  <si>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</si>
  <si>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</si>
  <si>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</si>
  <si>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</si>
  <si>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</si>
  <si>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dátuma</t>
  </si>
  <si>
    <t>közreműködő munkatársak (Név)</t>
  </si>
  <si>
    <t>(Hónap)</t>
  </si>
  <si>
    <t>központ (számfejtés)</t>
  </si>
  <si>
    <t>MEGBÍZÁSOK</t>
  </si>
  <si>
    <t>Megrendelés/ szerződés száma</t>
  </si>
  <si>
    <t>mértéke</t>
  </si>
  <si>
    <t>bruttó járuléka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</si>
  <si>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</si>
  <si>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</si>
  <si>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</si>
  <si>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</si>
  <si>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</si>
  <si>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</si>
  <si>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</si>
  <si>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</si>
  <si>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</si>
  <si>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</si>
  <si>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</si>
  <si>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</si>
  <si>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</si>
  <si>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</si>
  <si>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</si>
  <si>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</si>
  <si>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</si>
  <si>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</si>
  <si>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</si>
  <si>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</si>
  <si>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</si>
  <si>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Szoc. Ho.</t>
  </si>
  <si>
    <t>adó</t>
  </si>
  <si>
    <t>Pályázat benyújtásának időpontja:</t>
  </si>
  <si>
    <t>Konzorcium vezetője:</t>
  </si>
  <si>
    <t>Futamidő:</t>
  </si>
  <si>
    <t>elszámolás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</si>
  <si>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</si>
  <si>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</si>
  <si>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</si>
  <si>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</si>
  <si>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</si>
  <si>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</si>
  <si>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</si>
  <si>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</si>
  <si>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</si>
  <si>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</si>
  <si>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</si>
  <si>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</si>
  <si>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</si>
  <si>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</si>
  <si>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</si>
  <si>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</si>
  <si>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</si>
  <si>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Összesen</t>
  </si>
  <si>
    <t>i</t>
  </si>
  <si>
    <t>Befektetett eszközök</t>
  </si>
  <si>
    <t>Vezető kutató</t>
  </si>
  <si>
    <t>Teljes munkaidős kutató</t>
  </si>
  <si>
    <t>Személyi jellegű költségek</t>
  </si>
  <si>
    <t>Dologi költségek</t>
  </si>
  <si>
    <t>Általános költségek</t>
  </si>
  <si>
    <t>Működési költségek összesen</t>
  </si>
  <si>
    <t>Felhalmozási költségek összesen</t>
  </si>
  <si>
    <t>Munkaszakasz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</si>
  <si>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</si>
  <si>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</si>
  <si>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</si>
  <si>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</si>
  <si>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</si>
  <si>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</si>
  <si>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</si>
  <si>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</si>
  <si>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</si>
  <si>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</si>
  <si>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</si>
  <si>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</si>
  <si>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</si>
  <si>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</si>
  <si>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</si>
  <si>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</si>
  <si>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MINDÖSSZESEN</t>
  </si>
  <si>
    <t>Open Access, tud. Információk beszerzése</t>
  </si>
  <si>
    <t>Beosztás</t>
  </si>
  <si>
    <t>Beérkezett támogatások:</t>
  </si>
  <si>
    <t>Pályázat azonosítója:</t>
  </si>
  <si>
    <t>Terepi asszisztens</t>
  </si>
  <si>
    <t>C241110000</t>
  </si>
  <si>
    <t>C247400052</t>
  </si>
  <si>
    <t>FK_137979</t>
  </si>
  <si>
    <t>2021.12.01-2025.11.30</t>
  </si>
  <si>
    <t>2025.10</t>
  </si>
  <si>
    <t>2025.11</t>
  </si>
  <si>
    <r>
      <rPr>
        <b/>
        <sz val="14"/>
        <rFont val="Times New Roman"/>
        <family val="1"/>
        <charset val="238"/>
      </rPr>
      <t>OTKA_137979</t>
    </r>
    <r>
      <rPr>
        <sz val="14"/>
        <rFont val="Times New Roman"/>
        <family val="1"/>
        <charset val="238"/>
      </rPr>
      <t xml:space="preserve"> (2021.12.01-2025.11.30) - C247400052</t>
    </r>
  </si>
  <si>
    <t>2021.12.01-2022.11.30</t>
  </si>
  <si>
    <t>2022.12.01-2023.11.30</t>
  </si>
  <si>
    <t>2023.12.01-2024.11.30</t>
  </si>
  <si>
    <t>2024.12.01-2025.11.30</t>
  </si>
  <si>
    <t>Király Edit</t>
  </si>
  <si>
    <t>Erlenmeyer lombik szűknyakú</t>
  </si>
  <si>
    <t>Üzemanyagköltség 202112</t>
  </si>
  <si>
    <t>Fagyasztó minták tárolására</t>
  </si>
  <si>
    <t>Homokfürdő rozsdamentes, saválló</t>
  </si>
  <si>
    <t>Üzemanyagköltség 202201</t>
  </si>
  <si>
    <t>Mola Patosolv Dehidro helyettesítő</t>
  </si>
  <si>
    <t>Tárolódedény, széles szájú</t>
  </si>
  <si>
    <t>Nitrát ionerősség beállító</t>
  </si>
  <si>
    <t>Üzemanyagköltség</t>
  </si>
  <si>
    <t>betét és méretskála</t>
  </si>
  <si>
    <t>Üzemanyagköltség 202205</t>
  </si>
  <si>
    <t>MOL Nyrt.</t>
  </si>
  <si>
    <t>Scharlab Magyarország Kft.</t>
  </si>
  <si>
    <t>Labsystem Kft.</t>
  </si>
  <si>
    <t>Hach Lange Kft.</t>
  </si>
  <si>
    <t>Carl Zeiss Technika Kft.</t>
  </si>
  <si>
    <t>VWR International Kft.</t>
  </si>
  <si>
    <t>5100003172</t>
  </si>
  <si>
    <t>5100005985</t>
  </si>
  <si>
    <t>5100006218</t>
  </si>
  <si>
    <t>Selmeczy Géza</t>
  </si>
  <si>
    <t>Tokaji kiküldetés</t>
  </si>
  <si>
    <t>Club Service Kft.</t>
  </si>
  <si>
    <t>Tiszafüredi konferencia részvételi díj és szállásktg Padisák Judit</t>
  </si>
  <si>
    <t>5100007642</t>
  </si>
  <si>
    <t>Elektro Optika Kft.</t>
  </si>
  <si>
    <t>Zeiss mikroszkóp karbantartás</t>
  </si>
  <si>
    <t>5100007858</t>
  </si>
  <si>
    <t>5100008519</t>
  </si>
  <si>
    <t>5100008934</t>
  </si>
  <si>
    <t>Rezsi költség</t>
  </si>
  <si>
    <t>5100007670</t>
  </si>
  <si>
    <t>MVM Next Energiakereskedelmi Zrt.</t>
  </si>
  <si>
    <t>X-System Zrt (MaxPower Műszaki Áruház)</t>
  </si>
  <si>
    <t>1900000523</t>
  </si>
  <si>
    <t>5100010978</t>
  </si>
  <si>
    <t>Üzemanyagköltség 202207</t>
  </si>
  <si>
    <t>Üzemanyagköltség 202208</t>
  </si>
  <si>
    <t>Üzemanyagköltség 202209</t>
  </si>
  <si>
    <t>Üzemanyagköltség 202212</t>
  </si>
  <si>
    <t>Kénsav beszerzése</t>
  </si>
  <si>
    <t>Magyar Hidrológiai Társaság</t>
  </si>
  <si>
    <t>2023. évi tagdíj</t>
  </si>
  <si>
    <t>Izinta Kereskedelmi Kft.</t>
  </si>
  <si>
    <t>NucleSpin Soil beszerzése</t>
  </si>
  <si>
    <t>szakmai könyv vásárlása</t>
  </si>
  <si>
    <t>5100011996</t>
  </si>
  <si>
    <t>Flaccus Kiadó Kft.</t>
  </si>
  <si>
    <t>RKC Hungary Kft.</t>
  </si>
  <si>
    <t>Vízi minta taxonómiai meghatározása</t>
  </si>
  <si>
    <t>5100012044</t>
  </si>
  <si>
    <t>5100012194</t>
  </si>
  <si>
    <t>Debreceni kiküldetés</t>
  </si>
  <si>
    <t>5100012011</t>
  </si>
  <si>
    <t>5100012641</t>
  </si>
  <si>
    <t>Siki Andrea</t>
  </si>
  <si>
    <t>C011110000</t>
  </si>
  <si>
    <t xml:space="preserve">munkaidő </t>
  </si>
  <si>
    <t>arány</t>
  </si>
  <si>
    <t>450009810</t>
  </si>
  <si>
    <t>Tube, centrifrugacsövek beszerzése</t>
  </si>
  <si>
    <t>5100013592</t>
  </si>
  <si>
    <t xml:space="preserve">Üzemanyagköltség </t>
  </si>
  <si>
    <t>utazási terv</t>
  </si>
  <si>
    <t>Sárvár-Győri kiküldetés szállásktg</t>
  </si>
  <si>
    <t>5100013863</t>
  </si>
  <si>
    <t>Patosolv beszerzése</t>
  </si>
  <si>
    <t>Etanol beszerzése</t>
  </si>
  <si>
    <t>5100013819</t>
  </si>
  <si>
    <t>központ (terhelés)</t>
  </si>
  <si>
    <t>Név</t>
  </si>
  <si>
    <t>Terhelés</t>
  </si>
  <si>
    <t>Számfejtés</t>
  </si>
  <si>
    <t>Hónap</t>
  </si>
  <si>
    <t>Bér</t>
  </si>
  <si>
    <t>Járulék</t>
  </si>
  <si>
    <t>Kihagyás</t>
  </si>
  <si>
    <t>Adóazonosító</t>
  </si>
  <si>
    <t>Dolgozó</t>
  </si>
  <si>
    <t>Témaszám</t>
  </si>
  <si>
    <t>eltérés</t>
  </si>
  <si>
    <t>Adóazonosító jel</t>
  </si>
  <si>
    <t>Pénzügyi központ</t>
  </si>
  <si>
    <t>bér</t>
  </si>
  <si>
    <t>8399231932</t>
  </si>
  <si>
    <t>5100014236</t>
  </si>
  <si>
    <t>5100014637</t>
  </si>
  <si>
    <t>6V 20W tükrös halogén izzó</t>
  </si>
  <si>
    <t>4500010736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</si>
</sst>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208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0" borderId="0" xfId="0" applyNumberFormat="1"/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4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3" fontId="36" fillId="32" borderId="1" xfId="0" applyNumberFormat="1" applyFont="1" applyFill="1" applyBorder="1" applyAlignment="1">
      <alignment vertical="center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48" fillId="35" borderId="0" xfId="0" applyFont="1" applyFill="1"/>
    <xf numFmtId="0" fontId="36" fillId="0" borderId="0" xfId="0" applyFont="1"/>
    <xf numFmtId="0" fontId="48" fillId="39" borderId="27" xfId="0" applyFont="1" applyFill="1" applyBorder="1"/>
    <xf numFmtId="0" fontId="36" fillId="39" borderId="28" xfId="0" applyFont="1" applyFill="1" applyBorder="1"/>
    <xf numFmtId="0" fontId="0" fillId="39" borderId="28" xfId="0" applyFill="1" applyBorder="1" applyAlignment="1">
      <alignment horizontal="center"/>
    </xf>
    <xf numFmtId="167" fontId="13" fillId="39" borderId="28" xfId="0" applyNumberFormat="1" applyFont="1" applyFill="1" applyBorder="1"/>
    <xf numFmtId="167" fontId="13" fillId="39" borderId="29" xfId="0" applyNumberFormat="1" applyFont="1" applyFill="1" applyBorder="1"/>
    <xf numFmtId="3" fontId="2" fillId="0" borderId="30" xfId="0" applyNumberFormat="1" applyFont="1" applyBorder="1" applyAlignment="1">
      <alignment horizontal="left" vertical="center" wrapText="1"/>
    </xf>
    <xf numFmtId="167" fontId="2" fillId="0" borderId="31" xfId="0" applyNumberFormat="1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left"/>
    </xf>
    <xf numFmtId="167" fontId="13" fillId="4" borderId="31" xfId="0" applyNumberFormat="1" applyFont="1" applyFill="1" applyBorder="1"/>
    <xf numFmtId="0" fontId="41" fillId="0" borderId="30" xfId="0" applyFont="1" applyBorder="1"/>
    <xf numFmtId="167" fontId="13" fillId="0" borderId="31" xfId="0" applyNumberFormat="1" applyFont="1" applyBorder="1"/>
    <xf numFmtId="0" fontId="0" fillId="31" borderId="30" xfId="0" applyFill="1" applyBorder="1"/>
    <xf numFmtId="3" fontId="0" fillId="31" borderId="31" xfId="0" applyNumberFormat="1" applyFill="1" applyBorder="1"/>
    <xf numFmtId="0" fontId="0" fillId="31" borderId="30" xfId="0" applyFill="1" applyBorder="1" applyAlignment="1">
      <alignment wrapText="1"/>
    </xf>
    <xf numFmtId="3" fontId="13" fillId="31" borderId="31" xfId="0" applyNumberFormat="1" applyFont="1" applyFill="1" applyBorder="1"/>
    <xf numFmtId="3" fontId="36" fillId="32" borderId="33" xfId="0" applyNumberFormat="1" applyFont="1" applyFill="1" applyBorder="1" applyAlignment="1">
      <alignment vertical="center"/>
    </xf>
    <xf numFmtId="3" fontId="36" fillId="32" borderId="34" xfId="0" applyNumberFormat="1" applyFont="1" applyFill="1" applyBorder="1" applyAlignment="1">
      <alignment vertical="center"/>
    </xf>
    <xf numFmtId="14" fontId="0" fillId="0" borderId="0" xfId="2" applyNumberFormat="1" applyFont="1"/>
    <xf numFmtId="14" fontId="36" fillId="0" borderId="0" xfId="2" applyNumberFormat="1" applyFont="1" applyAlignment="1">
      <alignment horizontal="center"/>
    </xf>
    <xf numFmtId="165" fontId="36" fillId="0" borderId="0" xfId="2" applyNumberFormat="1" applyFont="1"/>
    <xf numFmtId="0" fontId="48" fillId="4" borderId="0" xfId="0" applyFont="1" applyFill="1"/>
    <xf numFmtId="165" fontId="48" fillId="0" borderId="0" xfId="2" applyNumberFormat="1" applyFont="1"/>
    <xf numFmtId="0" fontId="0" fillId="0" borderId="0" xfId="0" quotePrefix="1" applyAlignment="1">
      <alignment horizontal="center" vertical="center" wrapText="1"/>
    </xf>
    <xf numFmtId="165" fontId="0" fillId="4" borderId="0" xfId="2" applyNumberFormat="1" applyFont="1" applyFill="1" applyBorder="1" applyAlignment="1">
      <alignment vertical="center" wrapText="1"/>
    </xf>
    <xf numFmtId="49" fontId="13" fillId="0" borderId="0" xfId="0" applyNumberFormat="1" applyFont="1" applyAlignment="1">
      <alignment horizontal="center" vertical="center" wrapText="1"/>
    </xf>
    <xf numFmtId="3" fontId="5" fillId="40" borderId="5" xfId="0" applyNumberFormat="1" applyFont="1" applyFill="1" applyBorder="1" applyAlignment="1">
      <alignment horizontal="center" vertical="center"/>
    </xf>
    <xf numFmtId="3" fontId="5" fillId="40" borderId="6" xfId="0" applyNumberFormat="1" applyFont="1" applyFill="1" applyBorder="1" applyAlignment="1">
      <alignment horizontal="center" vertical="center" wrapText="1"/>
    </xf>
    <xf numFmtId="3" fontId="5" fillId="40" borderId="7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 wrapText="1"/>
    </xf>
    <xf numFmtId="1" fontId="13" fillId="33" borderId="1" xfId="0" applyNumberFormat="1" applyFont="1" applyFill="1" applyBorder="1" applyAlignment="1">
      <alignment horizontal="center" wrapText="1"/>
    </xf>
    <xf numFmtId="1" fontId="13" fillId="0" borderId="23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0" fontId="39" fillId="0" borderId="1" xfId="0" applyFont="1" applyBorder="1" applyAlignment="1">
      <alignment horizontal="center"/>
    </xf>
    <xf numFmtId="0" fontId="39" fillId="33" borderId="1" xfId="0" applyFont="1" applyFill="1" applyBorder="1" applyAlignment="1">
      <alignment horizontal="center"/>
    </xf>
    <xf numFmtId="0" fontId="39" fillId="0" borderId="23" xfId="0" applyFont="1" applyBorder="1" applyAlignment="1">
      <alignment horizont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0" fillId="41" borderId="0" xfId="0" applyFill="1" applyAlignment="1">
      <alignment vertical="center"/>
    </xf>
    <xf numFmtId="0" fontId="36" fillId="41" borderId="0" xfId="0" applyFont="1" applyFill="1" applyAlignment="1">
      <alignment horizontal="center" vertical="center"/>
    </xf>
    <xf numFmtId="0" fontId="52" fillId="41" borderId="0" xfId="0" applyFont="1" applyFill="1" applyAlignment="1">
      <alignment horizontal="center" vertical="center" wrapText="1"/>
    </xf>
    <xf numFmtId="0" fontId="53" fillId="42" borderId="35" xfId="0" applyFont="1" applyFill="1" applyBorder="1"/>
    <xf numFmtId="0" fontId="53" fillId="0" borderId="35" xfId="0" applyFont="1" applyBorder="1" applyAlignment="1">
      <alignment horizontal="left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54" fillId="0" borderId="0" xfId="0" applyFont="1"/>
    <xf numFmtId="0" fontId="36" fillId="32" borderId="32" xfId="0" applyFont="1" applyFill="1" applyBorder="1" applyAlignment="1">
      <alignment horizontal="left" vertical="center"/>
    </xf>
    <xf numFmtId="0" fontId="36" fillId="32" borderId="33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63"/>
  <sheetViews>
    <sheetView zoomScaleNormal="100" workbookViewId="0">
      <selection activeCell="I6" sqref="I6"/>
    </sheetView>
  </sheetViews>
  <sheetFormatPr defaultRowHeight="15" x14ac:dyDescent="0.25"/>
  <cols>
    <col min="1" max="1" width="31" customWidth="1"/>
    <col min="2" max="2" width="34.5703125" customWidth="1"/>
    <col min="3" max="3" width="15.85546875" style="56" customWidth="1"/>
    <col min="4" max="4" width="15.42578125" style="52" customWidth="1"/>
    <col min="5" max="5" width="16.5703125" style="52" customWidth="1"/>
    <col min="6" max="6" width="14.85546875" style="52" customWidth="1"/>
    <col min="7" max="7" width="15" style="52" customWidth="1"/>
    <col min="8" max="8" width="4.85546875" customWidth="1"/>
    <col min="9" max="9" width="14.140625" style="27" customWidth="1"/>
    <col min="10" max="11" width="14.85546875" style="27" customWidth="1"/>
    <col min="12" max="15" width="13.28515625" customWidth="1"/>
  </cols>
  <sheetData>
    <row r="1" spans="1:16" ht="15" customHeight="1" x14ac:dyDescent="0.25">
      <c r="A1" s="152" t="s">
        <v>58</v>
      </c>
      <c r="B1" s="174" t="s">
        <v>122</v>
      </c>
      <c r="C1" s="99"/>
      <c r="D1" s="100"/>
      <c r="E1" s="100"/>
      <c r="F1" s="100"/>
      <c r="G1" s="100"/>
      <c r="I1" s="175" t="s">
        <v>116</v>
      </c>
      <c r="J1" s="145"/>
      <c r="K1" s="145"/>
      <c r="L1" s="145"/>
      <c r="M1" s="145"/>
      <c r="N1" s="145"/>
      <c r="O1" s="145"/>
      <c r="P1" s="100"/>
    </row>
    <row r="2" spans="1:16" ht="39.75" customHeight="1" x14ac:dyDescent="0.25">
      <c r="A2" s="1" t="s">
        <v>8</v>
      </c>
      <c r="B2" s="2" t="s">
        <v>51</v>
      </c>
      <c r="C2" s="2" t="s">
        <v>52</v>
      </c>
      <c r="D2" s="93" t="s">
        <v>16</v>
      </c>
      <c r="E2" s="93" t="s">
        <v>0</v>
      </c>
      <c r="F2" s="93" t="s">
        <v>12</v>
      </c>
      <c r="G2" s="93" t="s">
        <v>13</v>
      </c>
      <c r="I2" s="145"/>
      <c r="J2" s="145"/>
      <c r="K2" s="145"/>
      <c r="L2" s="145"/>
      <c r="M2" s="145"/>
      <c r="N2" s="145"/>
      <c r="O2" s="145"/>
    </row>
    <row r="3" spans="1:16" x14ac:dyDescent="0.25">
      <c r="A3" s="3"/>
      <c r="B3" s="3"/>
      <c r="C3" s="92"/>
      <c r="D3" s="53"/>
      <c r="E3" s="53"/>
      <c r="F3" s="53"/>
      <c r="G3" s="53"/>
      <c r="I3" s="173" t="s">
        <v>112</v>
      </c>
      <c r="J3" s="145"/>
      <c r="K3" s="145"/>
      <c r="L3" s="145"/>
      <c r="M3" s="145"/>
      <c r="N3" s="145"/>
      <c r="O3" s="145"/>
    </row>
    <row r="4" spans="1:16" x14ac:dyDescent="0.25">
      <c r="A4" s="132" t="s">
        <v>87</v>
      </c>
      <c r="B4" s="132" t="s">
        <v>87</v>
      </c>
      <c r="C4" s="133">
        <v>5682000</v>
      </c>
      <c r="D4" s="54">
        <f>SUMIFS(Bérköltség!$M$6:$M$26,Bérköltség!$D$6:$D$26,$B$1,Bérköltség!$G$6:$G$26,"Tény")+SUMIFS(Bérköltség!$N$6:$N$26,Bérköltség!$D$6:$D$26,$B$1,Bérköltség!$G$6:$G$26,"Tény")</f>
        <v>2324945</v>
      </c>
      <c r="E4" s="54">
        <f>C4-D4</f>
        <v>3357055</v>
      </c>
      <c r="F4" s="54">
        <f>SUMIFS(Bérköltség!$M$6:$M$26,Bérköltség!$D$6:$D$26,$B$1,Bérköltség!$G$6:$G$26,"Köt. váll.")+SUMIFS(Bérköltség!$N$6:$N$26,Bérköltség!$D$6:$D$26,$B$1,Bérköltség!$G$6:$G$26,"Köt. váll.")</f>
        <v>0</v>
      </c>
      <c r="G4" s="54">
        <f>E4-F4</f>
        <v>3357055</v>
      </c>
      <c r="I4" s="171">
        <v>44489</v>
      </c>
      <c r="J4" s="145">
        <v>9852000</v>
      </c>
      <c r="K4" s="145"/>
      <c r="L4" s="145"/>
      <c r="M4" s="145"/>
      <c r="N4" s="145"/>
      <c r="O4" s="145"/>
    </row>
    <row r="5" spans="1:16" x14ac:dyDescent="0.25">
      <c r="A5" s="132" t="s">
        <v>88</v>
      </c>
      <c r="B5" s="132" t="s">
        <v>88</v>
      </c>
      <c r="C5" s="133">
        <v>1400000</v>
      </c>
      <c r="D5" s="54">
        <f>SUMIFS(Dologi_felhalm.!$G$7:$G$47,Dologi_felhalm.!$B$7:$B$47,$B5,Dologi_felhalm.!$H$7:$H$47,"Tény",Dologi_felhalm.!$I$7:$I$47,$B$1)</f>
        <v>842625</v>
      </c>
      <c r="E5" s="54">
        <f t="shared" ref="E5:E7" si="0">C5-D5</f>
        <v>557375</v>
      </c>
      <c r="F5" s="54">
        <f>SUMIFS(Dologi_felhalm.!$G$7:$G$47,Dologi_felhalm.!$B$7:$B$47,$B5,Dologi_felhalm.!$H$7:$H$47,"Köt. váll.",Dologi_felhalm.!$I$7:$I$47,$B$1)</f>
        <v>0</v>
      </c>
      <c r="G5" s="54">
        <f t="shared" ref="G5:G7" si="1">E5-F5</f>
        <v>557375</v>
      </c>
      <c r="I5" s="171">
        <v>45022</v>
      </c>
      <c r="J5" s="145">
        <v>8852000</v>
      </c>
      <c r="K5" s="145"/>
      <c r="L5" s="145"/>
      <c r="M5" s="145"/>
      <c r="N5" s="145"/>
      <c r="O5" s="145"/>
    </row>
    <row r="6" spans="1:16" x14ac:dyDescent="0.25">
      <c r="A6" s="132" t="s">
        <v>89</v>
      </c>
      <c r="B6" s="132" t="s">
        <v>89</v>
      </c>
      <c r="C6" s="133">
        <v>1182000</v>
      </c>
      <c r="D6" s="54">
        <f>SUMIFS(Dologi_felhalm.!$G$7:$G$47,Dologi_felhalm.!$B$7:$B$47,$B6,Dologi_felhalm.!$H$7:$H$47,"Tény",Dologi_felhalm.!$I$7:$I$47,$B$1)</f>
        <v>1182000</v>
      </c>
      <c r="E6" s="54">
        <f t="shared" ref="E6" si="2">C6-D6</f>
        <v>0</v>
      </c>
      <c r="F6" s="54">
        <f>SUMIFS(Dologi_felhalm.!$G$7:$G$47,Dologi_felhalm.!$B$7:$B$47,$B6,Dologi_felhalm.!$H$7:$H$47,"Köt. váll.",Dologi_felhalm.!$I$7:$I$47,$B$1)</f>
        <v>0</v>
      </c>
      <c r="G6" s="54">
        <f t="shared" ref="G6" si="3">E6-F6</f>
        <v>0</v>
      </c>
      <c r="I6" s="171"/>
      <c r="J6" s="145"/>
      <c r="K6" s="145"/>
      <c r="L6" s="145"/>
      <c r="M6" s="145"/>
      <c r="N6" s="145"/>
      <c r="O6" s="145"/>
    </row>
    <row r="7" spans="1:16" x14ac:dyDescent="0.25">
      <c r="A7" s="132" t="s">
        <v>110</v>
      </c>
      <c r="B7" s="132" t="s">
        <v>110</v>
      </c>
      <c r="C7" s="133">
        <v>788000</v>
      </c>
      <c r="D7" s="54">
        <f>SUMIFS(Dologi_felhalm.!$G$7:$G$47,Dologi_felhalm.!$B$7:$B$47,$B7,Dologi_felhalm.!$H$7:$H$47,"Tény",Dologi_felhalm.!$I$7:$I$47,$B$1)</f>
        <v>0</v>
      </c>
      <c r="E7" s="54">
        <f t="shared" si="0"/>
        <v>788000</v>
      </c>
      <c r="F7" s="54">
        <f>SUMIFS(Dologi_felhalm.!$G$7:$G$47,Dologi_felhalm.!$B$7:$B$47,$B7,Dologi_felhalm.!$H$7:$H$47,"Köt. váll.",Dologi_felhalm.!$I$7:$I$47,$B$1)</f>
        <v>0</v>
      </c>
      <c r="G7" s="54">
        <f t="shared" si="1"/>
        <v>788000</v>
      </c>
      <c r="I7" s="171"/>
      <c r="J7" s="145"/>
      <c r="K7" s="145"/>
      <c r="L7" s="145"/>
      <c r="M7" s="145"/>
      <c r="N7" s="145"/>
      <c r="O7" s="145"/>
    </row>
    <row r="8" spans="1:16" x14ac:dyDescent="0.25">
      <c r="A8" s="134" t="s">
        <v>90</v>
      </c>
      <c r="B8" s="134"/>
      <c r="C8" s="135">
        <f>SUM(C4:C7)</f>
        <v>9052000</v>
      </c>
      <c r="D8" s="136">
        <f>SUM(D4:D7)</f>
        <v>4349570</v>
      </c>
      <c r="E8" s="136">
        <f>SUM(E4:E7)</f>
        <v>4702430</v>
      </c>
      <c r="F8" s="136">
        <f>SUM(F4:F7)</f>
        <v>0</v>
      </c>
      <c r="G8" s="136">
        <f>SUM(G4:G7)</f>
        <v>4702430</v>
      </c>
      <c r="I8" s="172"/>
    </row>
    <row r="9" spans="1:16" x14ac:dyDescent="0.25">
      <c r="A9" s="132" t="s">
        <v>84</v>
      </c>
      <c r="B9" s="132" t="s">
        <v>84</v>
      </c>
      <c r="C9" s="133">
        <v>800000</v>
      </c>
      <c r="D9" s="54">
        <f>SUMIFS(Dologi_felhalm.!$G$7:$G$47,Dologi_felhalm.!$B$7:$B$47,$B9,Dologi_felhalm.!$H$7:$H$47,"Tény",Dologi_felhalm.!$I$7:$I$47,$B$1)</f>
        <v>676899</v>
      </c>
      <c r="E9" s="54">
        <f t="shared" ref="E9" si="4">C9-D9</f>
        <v>123101</v>
      </c>
      <c r="F9" s="54">
        <f>SUMIFS(Dologi_felhalm.!$G$7:$G$47,Dologi_felhalm.!$B$7:$B$47,$B9,Dologi_felhalm.!$H$7:$H$47,"Köt. váll.",Dologi_felhalm.!$I$7:$I$47,$B$1)</f>
        <v>0</v>
      </c>
      <c r="G9" s="54">
        <f t="shared" ref="G9" si="5">E9-F9</f>
        <v>123101</v>
      </c>
      <c r="I9" s="146" t="s">
        <v>82</v>
      </c>
      <c r="J9" s="147">
        <f>SUM(J4:J8)</f>
        <v>18704000</v>
      </c>
      <c r="K9" s="144"/>
      <c r="L9" s="145"/>
      <c r="M9" s="145"/>
      <c r="N9" s="145"/>
      <c r="O9" s="145"/>
    </row>
    <row r="10" spans="1:16" x14ac:dyDescent="0.25">
      <c r="A10" s="137" t="s">
        <v>91</v>
      </c>
      <c r="B10" s="137"/>
      <c r="C10" s="135">
        <f t="shared" ref="C10:G10" si="6">C9</f>
        <v>800000</v>
      </c>
      <c r="D10" s="135">
        <f t="shared" si="6"/>
        <v>676899</v>
      </c>
      <c r="E10" s="135">
        <f t="shared" si="6"/>
        <v>123101</v>
      </c>
      <c r="F10" s="135">
        <f t="shared" si="6"/>
        <v>0</v>
      </c>
      <c r="G10" s="135">
        <f t="shared" si="6"/>
        <v>123101</v>
      </c>
      <c r="I10" s="146"/>
      <c r="J10" s="144"/>
      <c r="K10" s="144"/>
      <c r="L10" s="145"/>
      <c r="M10" s="145"/>
      <c r="N10" s="145"/>
      <c r="O10" s="145"/>
    </row>
    <row r="11" spans="1:16" s="36" customFormat="1" ht="21.75" customHeight="1" x14ac:dyDescent="0.25">
      <c r="A11" s="204" t="s">
        <v>20</v>
      </c>
      <c r="B11" s="204"/>
      <c r="C11" s="138">
        <f>C8+C10</f>
        <v>9852000</v>
      </c>
      <c r="D11" s="138">
        <f t="shared" ref="D11:G11" si="7">D8+D10</f>
        <v>5026469</v>
      </c>
      <c r="E11" s="138">
        <f t="shared" si="7"/>
        <v>4825531</v>
      </c>
      <c r="F11" s="138">
        <f t="shared" si="7"/>
        <v>0</v>
      </c>
      <c r="G11" s="138">
        <f t="shared" si="7"/>
        <v>4825531</v>
      </c>
      <c r="I11" s="146"/>
      <c r="J11" s="144"/>
      <c r="K11" s="144"/>
      <c r="L11" s="145"/>
      <c r="M11" s="145"/>
      <c r="N11" s="145"/>
      <c r="O11" s="145"/>
    </row>
    <row r="12" spans="1:16" x14ac:dyDescent="0.25">
      <c r="I12" s="146"/>
      <c r="J12" s="144"/>
      <c r="K12" s="144"/>
      <c r="L12" s="145"/>
      <c r="M12" s="145"/>
      <c r="N12" s="145"/>
      <c r="O12" s="145"/>
    </row>
    <row r="13" spans="1:16" x14ac:dyDescent="0.25">
      <c r="I13" s="146"/>
      <c r="J13" s="144"/>
      <c r="K13" s="144"/>
      <c r="L13" s="145"/>
      <c r="M13" s="145"/>
      <c r="N13" s="145"/>
      <c r="O13" s="145"/>
    </row>
    <row r="14" spans="1:16" ht="15.75" x14ac:dyDescent="0.25">
      <c r="A14" s="152" t="s">
        <v>58</v>
      </c>
      <c r="B14" s="174" t="s">
        <v>123</v>
      </c>
      <c r="C14" s="99"/>
      <c r="D14" s="100"/>
      <c r="E14" s="100"/>
      <c r="F14" s="100"/>
      <c r="G14" s="100"/>
      <c r="I14" s="146"/>
      <c r="J14" s="144"/>
      <c r="K14" s="144"/>
      <c r="L14" s="145"/>
      <c r="M14" s="145"/>
      <c r="N14" s="145"/>
      <c r="O14" s="145"/>
    </row>
    <row r="15" spans="1:16" ht="25.5" x14ac:dyDescent="0.25">
      <c r="A15" s="1" t="s">
        <v>8</v>
      </c>
      <c r="B15" s="2" t="s">
        <v>51</v>
      </c>
      <c r="C15" s="2" t="s">
        <v>52</v>
      </c>
      <c r="D15" s="93" t="s">
        <v>16</v>
      </c>
      <c r="E15" s="93" t="s">
        <v>0</v>
      </c>
      <c r="F15" s="93" t="s">
        <v>12</v>
      </c>
      <c r="G15" s="93" t="s">
        <v>13</v>
      </c>
      <c r="I15" s="146"/>
      <c r="J15" s="144"/>
      <c r="K15" s="144"/>
      <c r="L15" s="145"/>
      <c r="M15" s="145"/>
      <c r="N15" s="145"/>
      <c r="O15" s="145"/>
    </row>
    <row r="16" spans="1:16" x14ac:dyDescent="0.25">
      <c r="A16" s="3"/>
      <c r="B16" s="3"/>
      <c r="C16" s="92"/>
      <c r="D16" s="53"/>
      <c r="E16" s="53"/>
      <c r="F16" s="53"/>
      <c r="G16" s="53"/>
    </row>
    <row r="17" spans="1:7" x14ac:dyDescent="0.25">
      <c r="A17" s="132" t="s">
        <v>87</v>
      </c>
      <c r="B17" s="132" t="s">
        <v>87</v>
      </c>
      <c r="C17" s="133">
        <v>5682000</v>
      </c>
      <c r="D17" s="54">
        <f>SUMIFS(Bérköltség!$M$6:$M$26,Bérköltség!$D$6:$D$26,$B$14,Bérköltség!$G$6:$G$26,"Tény")+SUMIFS(Bérköltség!$N$6:$N$26,Bérköltség!$D$6:$D$26,$B$14,Bérköltség!$G$6:$G$26,"Tény")</f>
        <v>84679</v>
      </c>
      <c r="E17" s="54">
        <f>C17-D17</f>
        <v>5597321</v>
      </c>
      <c r="F17" s="54">
        <f>SUMIFS(Bérköltség!$M$6:$M$26,Bérköltség!$D$6:$D$26,$B$14,Bérköltség!$G$6:$G$26,"Köt. váll.")+SUMIFS(Bérköltség!$N$6:$N$26,Bérköltség!$D$6:$D$26,$B$14,Bérköltség!$G$6:$G$26,"Köt. váll.")</f>
        <v>423608</v>
      </c>
      <c r="G17" s="54">
        <f>E17-F17</f>
        <v>5173713</v>
      </c>
    </row>
    <row r="18" spans="1:7" x14ac:dyDescent="0.25">
      <c r="A18" s="132" t="s">
        <v>88</v>
      </c>
      <c r="B18" s="132" t="s">
        <v>88</v>
      </c>
      <c r="C18" s="133">
        <v>1400000</v>
      </c>
      <c r="D18" s="54">
        <f>SUMIFS(Dologi_felhalm.!$G$7:$G$47,Dologi_felhalm.!$B$7:$B$47,$B18,Dologi_felhalm.!$H$7:$H$47,"Tény",Dologi_felhalm.!$I$7:$I$47,$B$14)</f>
        <v>1136703</v>
      </c>
      <c r="E18" s="54">
        <f t="shared" ref="E18:E20" si="8">C18-D18</f>
        <v>263297</v>
      </c>
      <c r="F18" s="54">
        <f>SUMIFS(Dologi_felhalm.!$G$7:$G$47,Dologi_felhalm.!$B$7:$B$47,$B18,Dologi_felhalm.!$H$7:$H$47,"Köt. váll.",Dologi_felhalm.!$I$7:$I$47,$B$14)</f>
        <v>329926</v>
      </c>
      <c r="G18" s="54">
        <f t="shared" ref="G18:G20" si="9">E18-F18</f>
        <v>-66629</v>
      </c>
    </row>
    <row r="19" spans="1:7" x14ac:dyDescent="0.25">
      <c r="A19" s="132" t="s">
        <v>89</v>
      </c>
      <c r="B19" s="132" t="s">
        <v>89</v>
      </c>
      <c r="C19" s="133">
        <v>1062000</v>
      </c>
      <c r="D19" s="54">
        <f>SUMIFS(Dologi_felhalm.!$G$7:$G$47,Dologi_felhalm.!$B$7:$B$47,$B19,Dologi_felhalm.!$H$7:$H$47,"Tény",Dologi_felhalm.!$I$7:$I$47,$B$14)</f>
        <v>0</v>
      </c>
      <c r="E19" s="54">
        <f t="shared" si="8"/>
        <v>1062000</v>
      </c>
      <c r="F19" s="54">
        <f>SUMIFS(Dologi_felhalm.!$G$7:$G$47,Dologi_felhalm.!$B$7:$B$47,$B19,Dologi_felhalm.!$H$7:$H$47,"Köt. váll.",Dologi_felhalm.!$I$7:$I$47,$B$14)</f>
        <v>0</v>
      </c>
      <c r="G19" s="54">
        <f t="shared" si="9"/>
        <v>1062000</v>
      </c>
    </row>
    <row r="20" spans="1:7" x14ac:dyDescent="0.25">
      <c r="A20" s="132" t="s">
        <v>110</v>
      </c>
      <c r="B20" s="132" t="s">
        <v>110</v>
      </c>
      <c r="C20" s="133">
        <v>708000</v>
      </c>
      <c r="D20" s="54">
        <f>SUMIFS(Dologi_felhalm.!$G$7:$G$47,Dologi_felhalm.!$B$7:$B$47,$B20,Dologi_felhalm.!$H$7:$H$47,"Tény",Dologi_felhalm.!$I$7:$I$47,$B$14)</f>
        <v>0</v>
      </c>
      <c r="E20" s="54">
        <f t="shared" si="8"/>
        <v>708000</v>
      </c>
      <c r="F20" s="54">
        <f>SUMIFS(Dologi_felhalm.!$G$7:$G$47,Dologi_felhalm.!$B$7:$B$47,$B20,Dologi_felhalm.!$H$7:$H$47,"Köt. váll.",Dologi_felhalm.!$I$7:$I$47,$B$14)</f>
        <v>0</v>
      </c>
      <c r="G20" s="54">
        <f t="shared" si="9"/>
        <v>708000</v>
      </c>
    </row>
    <row r="21" spans="1:7" x14ac:dyDescent="0.25">
      <c r="A21" s="134" t="s">
        <v>90</v>
      </c>
      <c r="B21" s="134"/>
      <c r="C21" s="135">
        <f>SUM(C17:C20)</f>
        <v>8852000</v>
      </c>
      <c r="D21" s="136">
        <f>SUM(D17:D20)</f>
        <v>1221382</v>
      </c>
      <c r="E21" s="136">
        <f>SUM(E17:E20)</f>
        <v>7630618</v>
      </c>
      <c r="F21" s="136">
        <f>SUM(F17:F20)</f>
        <v>753534</v>
      </c>
      <c r="G21" s="136">
        <f>SUM(G17:G20)</f>
        <v>6877084</v>
      </c>
    </row>
    <row r="22" spans="1:7" x14ac:dyDescent="0.25">
      <c r="A22" s="132" t="s">
        <v>84</v>
      </c>
      <c r="B22" s="132" t="s">
        <v>84</v>
      </c>
      <c r="C22" s="133">
        <v>0</v>
      </c>
      <c r="D22" s="54">
        <f>SUMIFS(Dologi_felhalm.!$G$7:$G$47,Dologi_felhalm.!$B$7:$B$47,$B22,Dologi_felhalm.!$H$7:$H$47,"Tény",Dologi_felhalm.!$I$7:$I$47,$B$14)</f>
        <v>0</v>
      </c>
      <c r="E22" s="54">
        <f t="shared" ref="E22" si="10">C22-D22</f>
        <v>0</v>
      </c>
      <c r="F22" s="54">
        <f>SUMIFS(Dologi_felhalm.!$G$7:$G$47,Dologi_felhalm.!$B$7:$B$47,$B22,Dologi_felhalm.!$H$7:$H$47,"Köt. váll.",Dologi_felhalm.!$I$7:$I$47,$B$14)</f>
        <v>0</v>
      </c>
      <c r="G22" s="54">
        <f t="shared" ref="G22" si="11">E22-F22</f>
        <v>0</v>
      </c>
    </row>
    <row r="23" spans="1:7" x14ac:dyDescent="0.25">
      <c r="A23" s="137" t="s">
        <v>91</v>
      </c>
      <c r="B23" s="137"/>
      <c r="C23" s="135">
        <f t="shared" ref="C23:G23" si="12">C22</f>
        <v>0</v>
      </c>
      <c r="D23" s="135">
        <f t="shared" si="12"/>
        <v>0</v>
      </c>
      <c r="E23" s="135">
        <f t="shared" si="12"/>
        <v>0</v>
      </c>
      <c r="F23" s="135">
        <f t="shared" si="12"/>
        <v>0</v>
      </c>
      <c r="G23" s="135">
        <f t="shared" si="12"/>
        <v>0</v>
      </c>
    </row>
    <row r="24" spans="1:7" x14ac:dyDescent="0.25">
      <c r="A24" s="204" t="s">
        <v>20</v>
      </c>
      <c r="B24" s="204"/>
      <c r="C24" s="138">
        <f>C21+C23</f>
        <v>8852000</v>
      </c>
      <c r="D24" s="138">
        <f t="shared" ref="D24" si="13">D21+D23</f>
        <v>1221382</v>
      </c>
      <c r="E24" s="138">
        <f t="shared" ref="E24" si="14">E21+E23</f>
        <v>7630618</v>
      </c>
      <c r="F24" s="138">
        <f t="shared" ref="F24" si="15">F21+F23</f>
        <v>753534</v>
      </c>
      <c r="G24" s="138">
        <f t="shared" ref="G24" si="16">G21+G23</f>
        <v>6877084</v>
      </c>
    </row>
    <row r="27" spans="1:7" ht="15.75" x14ac:dyDescent="0.25">
      <c r="A27" s="152" t="s">
        <v>58</v>
      </c>
      <c r="B27" s="174" t="s">
        <v>124</v>
      </c>
      <c r="C27" s="99"/>
      <c r="D27" s="100"/>
      <c r="E27" s="100"/>
      <c r="F27" s="100"/>
      <c r="G27" s="100"/>
    </row>
    <row r="28" spans="1:7" ht="25.5" x14ac:dyDescent="0.25">
      <c r="A28" s="1" t="s">
        <v>8</v>
      </c>
      <c r="B28" s="2" t="s">
        <v>51</v>
      </c>
      <c r="C28" s="2" t="s">
        <v>52</v>
      </c>
      <c r="D28" s="93" t="s">
        <v>16</v>
      </c>
      <c r="E28" s="93" t="s">
        <v>0</v>
      </c>
      <c r="F28" s="93" t="s">
        <v>12</v>
      </c>
      <c r="G28" s="93" t="s">
        <v>13</v>
      </c>
    </row>
    <row r="29" spans="1:7" x14ac:dyDescent="0.25">
      <c r="A29" s="3"/>
      <c r="B29" s="3"/>
      <c r="C29" s="92"/>
      <c r="D29" s="53"/>
      <c r="E29" s="53"/>
      <c r="F29" s="53"/>
      <c r="G29" s="53"/>
    </row>
    <row r="30" spans="1:7" x14ac:dyDescent="0.25">
      <c r="A30" s="132" t="s">
        <v>87</v>
      </c>
      <c r="B30" s="132" t="s">
        <v>87</v>
      </c>
      <c r="C30" s="133">
        <v>5682000</v>
      </c>
      <c r="D30" s="54">
        <f>SUMIFS(Bérköltség!$M$6:$M$26,Bérköltség!$D$6:$D$26,$B$27,Bérköltség!$G$6:$G$26,"Tény")+SUMIFS(Bérköltség!$N$6:$N$26,Bérköltség!$D$6:$D$26,$B$27,Bérköltség!$G$6:$G$26,"Tény")</f>
        <v>0</v>
      </c>
      <c r="E30" s="54">
        <f>C30-D30</f>
        <v>5682000</v>
      </c>
      <c r="F30" s="54">
        <f>SUMIFS(Bérköltség!$M$6:$M$26,Bérköltség!$D$6:$D$26,$B$27,Bérköltség!$G$6:$G$26,"Köt. váll.")+SUMIFS(Bérköltség!$N$6:$N$26,Bérköltség!$D$6:$D$26,$B$27,Bérköltség!$G$6:$G$26,"Köt. váll.")</f>
        <v>0</v>
      </c>
      <c r="G30" s="54">
        <f>E30-F30</f>
        <v>5682000</v>
      </c>
    </row>
    <row r="31" spans="1:7" x14ac:dyDescent="0.25">
      <c r="A31" s="132" t="s">
        <v>88</v>
      </c>
      <c r="B31" s="132" t="s">
        <v>88</v>
      </c>
      <c r="C31" s="133">
        <v>2500000</v>
      </c>
      <c r="D31" s="54">
        <f>SUMIFS(Dologi_felhalm.!$G$7:$G$47,Dologi_felhalm.!$B$7:$B$47,$B31,Dologi_felhalm.!$H$7:$H$47,"Tény",Dologi_felhalm.!$I$7:$I$47,$B$27)</f>
        <v>0</v>
      </c>
      <c r="E31" s="54">
        <f t="shared" ref="E31:E33" si="17">C31-D31</f>
        <v>2500000</v>
      </c>
      <c r="F31" s="54">
        <f>SUMIFS(Dologi_felhalm.!$G$7:$G$47,Dologi_felhalm.!$B$7:$B$47,$B31,Dologi_felhalm.!$H$7:$H$47,"Köt. váll.",Dologi_felhalm.!$I$7:$I$47,$B$27)</f>
        <v>0</v>
      </c>
      <c r="G31" s="54">
        <f t="shared" ref="G31:G33" si="18">E31-F31</f>
        <v>2500000</v>
      </c>
    </row>
    <row r="32" spans="1:7" x14ac:dyDescent="0.25">
      <c r="A32" s="132" t="s">
        <v>89</v>
      </c>
      <c r="B32" s="132" t="s">
        <v>89</v>
      </c>
      <c r="C32" s="133">
        <v>1227000</v>
      </c>
      <c r="D32" s="54">
        <f>SUMIFS(Dologi_felhalm.!$G$7:$G$47,Dologi_felhalm.!$B$7:$B$47,$B32,Dologi_felhalm.!$H$7:$H$47,"Tény",Dologi_felhalm.!$I$7:$I$47,$B$27)</f>
        <v>0</v>
      </c>
      <c r="E32" s="54">
        <f t="shared" si="17"/>
        <v>1227000</v>
      </c>
      <c r="F32" s="54">
        <f>SUMIFS(Dologi_felhalm.!$G$7:$G$47,Dologi_felhalm.!$B$7:$B$47,$B32,Dologi_felhalm.!$H$7:$H$47,"Köt. váll.",Dologi_felhalm.!$I$7:$I$47,$B$27)</f>
        <v>0</v>
      </c>
      <c r="G32" s="54">
        <f t="shared" si="18"/>
        <v>1227000</v>
      </c>
    </row>
    <row r="33" spans="1:7" x14ac:dyDescent="0.25">
      <c r="A33" s="132" t="s">
        <v>110</v>
      </c>
      <c r="B33" s="132" t="s">
        <v>110</v>
      </c>
      <c r="C33" s="133">
        <v>818000</v>
      </c>
      <c r="D33" s="54">
        <f>SUMIFS(Dologi_felhalm.!$G$7:$G$47,Dologi_felhalm.!$B$7:$B$47,$B33,Dologi_felhalm.!$H$7:$H$47,"Tény",Dologi_felhalm.!$I$7:$I$47,$B$27)</f>
        <v>0</v>
      </c>
      <c r="E33" s="54">
        <f t="shared" si="17"/>
        <v>818000</v>
      </c>
      <c r="F33" s="54">
        <f>SUMIFS(Dologi_felhalm.!$G$7:$G$47,Dologi_felhalm.!$B$7:$B$47,$B33,Dologi_felhalm.!$H$7:$H$47,"Köt. váll.",Dologi_felhalm.!$I$7:$I$47,$B$27)</f>
        <v>0</v>
      </c>
      <c r="G33" s="54">
        <f t="shared" si="18"/>
        <v>818000</v>
      </c>
    </row>
    <row r="34" spans="1:7" x14ac:dyDescent="0.25">
      <c r="A34" s="134" t="s">
        <v>90</v>
      </c>
      <c r="B34" s="134"/>
      <c r="C34" s="135">
        <f>SUM(C30:C33)</f>
        <v>10227000</v>
      </c>
      <c r="D34" s="136">
        <f>SUM(D30:D33)</f>
        <v>0</v>
      </c>
      <c r="E34" s="136">
        <f>SUM(E30:E33)</f>
        <v>10227000</v>
      </c>
      <c r="F34" s="136">
        <f>SUM(F30:F33)</f>
        <v>0</v>
      </c>
      <c r="G34" s="136">
        <f>SUM(G30:G33)</f>
        <v>10227000</v>
      </c>
    </row>
    <row r="35" spans="1:7" x14ac:dyDescent="0.25">
      <c r="A35" s="132" t="s">
        <v>84</v>
      </c>
      <c r="B35" s="132" t="s">
        <v>84</v>
      </c>
      <c r="C35" s="133">
        <v>0</v>
      </c>
      <c r="D35" s="54">
        <f>SUMIFS(Dologi_felhalm.!$G$7:$G$47,Dologi_felhalm.!$B$7:$B$47,$B35,Dologi_felhalm.!$H$7:$H$47,"Tény",Dologi_felhalm.!$I$7:$I$47,$B$27)</f>
        <v>0</v>
      </c>
      <c r="E35" s="54">
        <f t="shared" ref="E35" si="19">C35-D35</f>
        <v>0</v>
      </c>
      <c r="F35" s="54">
        <f>SUMIFS(Dologi_felhalm.!$G$7:$G$47,Dologi_felhalm.!$B$7:$B$47,$B35,Dologi_felhalm.!$H$7:$H$47,"Köt. váll.",Dologi_felhalm.!$I$7:$I$47,$B$27)</f>
        <v>0</v>
      </c>
      <c r="G35" s="54">
        <f t="shared" ref="G35" si="20">E35-F35</f>
        <v>0</v>
      </c>
    </row>
    <row r="36" spans="1:7" x14ac:dyDescent="0.25">
      <c r="A36" s="137" t="s">
        <v>91</v>
      </c>
      <c r="B36" s="137"/>
      <c r="C36" s="135">
        <f t="shared" ref="C36:G36" si="21">C35</f>
        <v>0</v>
      </c>
      <c r="D36" s="135">
        <f t="shared" si="21"/>
        <v>0</v>
      </c>
      <c r="E36" s="135">
        <f t="shared" si="21"/>
        <v>0</v>
      </c>
      <c r="F36" s="135">
        <f t="shared" si="21"/>
        <v>0</v>
      </c>
      <c r="G36" s="135">
        <f t="shared" si="21"/>
        <v>0</v>
      </c>
    </row>
    <row r="37" spans="1:7" x14ac:dyDescent="0.25">
      <c r="A37" s="204" t="s">
        <v>20</v>
      </c>
      <c r="B37" s="204"/>
      <c r="C37" s="138">
        <f>C34+C36</f>
        <v>10227000</v>
      </c>
      <c r="D37" s="138">
        <f t="shared" ref="D37" si="22">D34+D36</f>
        <v>0</v>
      </c>
      <c r="E37" s="138">
        <f t="shared" ref="E37" si="23">E34+E36</f>
        <v>10227000</v>
      </c>
      <c r="F37" s="138">
        <f t="shared" ref="F37" si="24">F34+F36</f>
        <v>0</v>
      </c>
      <c r="G37" s="138">
        <f t="shared" ref="G37" si="25">G34+G36</f>
        <v>10227000</v>
      </c>
    </row>
    <row r="40" spans="1:7" ht="15.75" x14ac:dyDescent="0.25">
      <c r="A40" s="152" t="s">
        <v>58</v>
      </c>
      <c r="B40" s="174" t="s">
        <v>125</v>
      </c>
      <c r="C40" s="99"/>
      <c r="D40" s="100"/>
      <c r="E40" s="100"/>
      <c r="F40" s="100"/>
      <c r="G40" s="100"/>
    </row>
    <row r="41" spans="1:7" ht="25.5" x14ac:dyDescent="0.25">
      <c r="A41" s="1" t="s">
        <v>8</v>
      </c>
      <c r="B41" s="2" t="s">
        <v>51</v>
      </c>
      <c r="C41" s="2" t="s">
        <v>52</v>
      </c>
      <c r="D41" s="93" t="s">
        <v>16</v>
      </c>
      <c r="E41" s="93" t="s">
        <v>0</v>
      </c>
      <c r="F41" s="93" t="s">
        <v>12</v>
      </c>
      <c r="G41" s="93" t="s">
        <v>13</v>
      </c>
    </row>
    <row r="42" spans="1:7" x14ac:dyDescent="0.25">
      <c r="A42" s="3"/>
      <c r="B42" s="3"/>
      <c r="C42" s="92"/>
      <c r="D42" s="53"/>
      <c r="E42" s="53"/>
      <c r="F42" s="53"/>
      <c r="G42" s="53"/>
    </row>
    <row r="43" spans="1:7" x14ac:dyDescent="0.25">
      <c r="A43" s="132" t="s">
        <v>87</v>
      </c>
      <c r="B43" s="132" t="s">
        <v>87</v>
      </c>
      <c r="C43" s="133">
        <v>5682000</v>
      </c>
      <c r="D43" s="54">
        <f>SUMIFS(Bérköltség!$M$6:$M$26,Bérköltség!$D$6:$D$26,$B$40,Bérköltség!$G$6:$G$26,"Tény")+SUMIFS(Bérköltség!$N$6:$N$26,Bérköltség!$D$6:$D$26,$B$40,Bérköltség!$G$6:$G$26,"Tény")</f>
        <v>0</v>
      </c>
      <c r="E43" s="54">
        <f>C43-D43</f>
        <v>5682000</v>
      </c>
      <c r="F43" s="54">
        <f>SUMIFS(Bérköltség!$M$6:$M$26,Bérköltség!$D$6:$D$26,$B$40,Bérköltség!$G$6:$G$26,"Köt. váll.")+SUMIFS(Bérköltség!$N$6:$N$26,Bérköltség!$D$6:$D$26,$B$40,Bérköltség!$G$6:$G$26,"Köt. váll.")</f>
        <v>0</v>
      </c>
      <c r="G43" s="54">
        <f>E43-F43</f>
        <v>5682000</v>
      </c>
    </row>
    <row r="44" spans="1:7" x14ac:dyDescent="0.25">
      <c r="A44" s="132" t="s">
        <v>88</v>
      </c>
      <c r="B44" s="132" t="s">
        <v>88</v>
      </c>
      <c r="C44" s="133">
        <v>1400000</v>
      </c>
      <c r="D44" s="54">
        <f>SUMIFS(Dologi_felhalm.!$G$7:$G$47,Dologi_felhalm.!$B$7:$B$47,$B44,Dologi_felhalm.!$H$7:$H$47,"Tény",Dologi_felhalm.!$I$7:$I$47,$B$40)</f>
        <v>0</v>
      </c>
      <c r="E44" s="54">
        <f t="shared" ref="E44:E46" si="26">C44-D44</f>
        <v>1400000</v>
      </c>
      <c r="F44" s="54">
        <f>SUMIFS(Dologi_felhalm.!$G$7:$G$47,Dologi_felhalm.!$B$7:$B$47,$B44,Dologi_felhalm.!$H$7:$H$47,"Köt. váll.",Dologi_felhalm.!$I$7:$I$47,$B$40)</f>
        <v>0</v>
      </c>
      <c r="G44" s="54">
        <f t="shared" ref="G44:G46" si="27">E44-F44</f>
        <v>1400000</v>
      </c>
    </row>
    <row r="45" spans="1:7" x14ac:dyDescent="0.25">
      <c r="A45" s="132" t="s">
        <v>89</v>
      </c>
      <c r="B45" s="132" t="s">
        <v>89</v>
      </c>
      <c r="C45" s="133">
        <v>1062000</v>
      </c>
      <c r="D45" s="54">
        <f>SUMIFS(Dologi_felhalm.!$G$7:$G$47,Dologi_felhalm.!$B$7:$B$47,$B45,Dologi_felhalm.!$H$7:$H$47,"Tény",Dologi_felhalm.!$I$7:$I$47,$B$40)</f>
        <v>0</v>
      </c>
      <c r="E45" s="54">
        <f t="shared" si="26"/>
        <v>1062000</v>
      </c>
      <c r="F45" s="54">
        <f>SUMIFS(Dologi_felhalm.!$G$7:$G$47,Dologi_felhalm.!$B$7:$B$47,$B45,Dologi_felhalm.!$H$7:$H$47,"Köt. váll.",Dologi_felhalm.!$I$7:$I$47,$B$40)</f>
        <v>0</v>
      </c>
      <c r="G45" s="54">
        <f t="shared" si="27"/>
        <v>1062000</v>
      </c>
    </row>
    <row r="46" spans="1:7" x14ac:dyDescent="0.25">
      <c r="A46" s="132" t="s">
        <v>110</v>
      </c>
      <c r="B46" s="132" t="s">
        <v>110</v>
      </c>
      <c r="C46" s="133">
        <v>708000</v>
      </c>
      <c r="D46" s="54">
        <f>SUMIFS(Dologi_felhalm.!$G$7:$G$47,Dologi_felhalm.!$B$7:$B$47,$B46,Dologi_felhalm.!$H$7:$H$47,"Tény",Dologi_felhalm.!$I$7:$I$47,$B$40)</f>
        <v>0</v>
      </c>
      <c r="E46" s="54">
        <f t="shared" si="26"/>
        <v>708000</v>
      </c>
      <c r="F46" s="54">
        <f>SUMIFS(Dologi_felhalm.!$G$7:$G$47,Dologi_felhalm.!$B$7:$B$47,$B46,Dologi_felhalm.!$H$7:$H$47,"Köt. váll.",Dologi_felhalm.!$I$7:$I$47,$B$40)</f>
        <v>0</v>
      </c>
      <c r="G46" s="54">
        <f t="shared" si="27"/>
        <v>708000</v>
      </c>
    </row>
    <row r="47" spans="1:7" x14ac:dyDescent="0.25">
      <c r="A47" s="134" t="s">
        <v>90</v>
      </c>
      <c r="B47" s="134"/>
      <c r="C47" s="135">
        <f>SUM(C43:C46)</f>
        <v>8852000</v>
      </c>
      <c r="D47" s="136">
        <f>SUM(D43:D46)</f>
        <v>0</v>
      </c>
      <c r="E47" s="136">
        <f>SUM(E43:E46)</f>
        <v>8852000</v>
      </c>
      <c r="F47" s="136">
        <f>SUM(F43:F46)</f>
        <v>0</v>
      </c>
      <c r="G47" s="136">
        <f>SUM(G43:G46)</f>
        <v>8852000</v>
      </c>
    </row>
    <row r="48" spans="1:7" x14ac:dyDescent="0.25">
      <c r="A48" s="132" t="s">
        <v>84</v>
      </c>
      <c r="B48" s="132" t="s">
        <v>84</v>
      </c>
      <c r="C48" s="133">
        <v>0</v>
      </c>
      <c r="D48" s="54">
        <f>SUMIFS(Dologi_felhalm.!$G$7:$G$47,Dologi_felhalm.!$B$7:$B$47,$B48,Dologi_felhalm.!$H$7:$H$47,"Tény",Dologi_felhalm.!$I$7:$I$47,$B$40)</f>
        <v>0</v>
      </c>
      <c r="E48" s="54">
        <f t="shared" ref="E48" si="28">C48-D48</f>
        <v>0</v>
      </c>
      <c r="F48" s="54">
        <f>SUMIFS(Dologi_felhalm.!$G$7:$G$47,Dologi_felhalm.!$B$7:$B$47,$B48,Dologi_felhalm.!$H$7:$H$47,"Köt. váll.",Dologi_felhalm.!$I$7:$I$47,$B$40)</f>
        <v>0</v>
      </c>
      <c r="G48" s="54">
        <f t="shared" ref="G48" si="29">E48-F48</f>
        <v>0</v>
      </c>
    </row>
    <row r="49" spans="1:7" x14ac:dyDescent="0.25">
      <c r="A49" s="137" t="s">
        <v>91</v>
      </c>
      <c r="B49" s="137"/>
      <c r="C49" s="135">
        <f t="shared" ref="C49:G49" si="30">C48</f>
        <v>0</v>
      </c>
      <c r="D49" s="135">
        <f t="shared" si="30"/>
        <v>0</v>
      </c>
      <c r="E49" s="135">
        <f t="shared" si="30"/>
        <v>0</v>
      </c>
      <c r="F49" s="135">
        <f t="shared" si="30"/>
        <v>0</v>
      </c>
      <c r="G49" s="135">
        <f t="shared" si="30"/>
        <v>0</v>
      </c>
    </row>
    <row r="50" spans="1:7" x14ac:dyDescent="0.25">
      <c r="A50" s="204" t="s">
        <v>20</v>
      </c>
      <c r="B50" s="204"/>
      <c r="C50" s="138">
        <f>C47+C49</f>
        <v>8852000</v>
      </c>
      <c r="D50" s="138">
        <f t="shared" ref="D50" si="31">D47+D49</f>
        <v>0</v>
      </c>
      <c r="E50" s="138">
        <f t="shared" ref="E50" si="32">E47+E49</f>
        <v>8852000</v>
      </c>
      <c r="F50" s="138">
        <f t="shared" ref="F50" si="33">F47+F49</f>
        <v>0</v>
      </c>
      <c r="G50" s="138">
        <f t="shared" ref="G50" si="34">G47+G49</f>
        <v>8852000</v>
      </c>
    </row>
    <row r="52" spans="1:7" ht="15.75" thickBot="1" x14ac:dyDescent="0.3"/>
    <row r="53" spans="1:7" ht="15.75" x14ac:dyDescent="0.25">
      <c r="A53" s="154" t="s">
        <v>58</v>
      </c>
      <c r="B53" s="155" t="s">
        <v>109</v>
      </c>
      <c r="C53" s="156"/>
      <c r="D53" s="157"/>
      <c r="E53" s="157"/>
      <c r="F53" s="157"/>
      <c r="G53" s="158"/>
    </row>
    <row r="54" spans="1:7" ht="25.5" x14ac:dyDescent="0.25">
      <c r="A54" s="159" t="s">
        <v>8</v>
      </c>
      <c r="B54" s="2" t="s">
        <v>51</v>
      </c>
      <c r="C54" s="2" t="s">
        <v>52</v>
      </c>
      <c r="D54" s="93" t="s">
        <v>16</v>
      </c>
      <c r="E54" s="93" t="s">
        <v>0</v>
      </c>
      <c r="F54" s="93" t="s">
        <v>12</v>
      </c>
      <c r="G54" s="160" t="s">
        <v>13</v>
      </c>
    </row>
    <row r="55" spans="1:7" x14ac:dyDescent="0.25">
      <c r="A55" s="161"/>
      <c r="B55" s="3"/>
      <c r="C55" s="92"/>
      <c r="D55" s="53"/>
      <c r="E55" s="53"/>
      <c r="F55" s="53"/>
      <c r="G55" s="162"/>
    </row>
    <row r="56" spans="1:7" x14ac:dyDescent="0.25">
      <c r="A56" s="163" t="s">
        <v>87</v>
      </c>
      <c r="B56" s="132" t="s">
        <v>87</v>
      </c>
      <c r="C56" s="133">
        <f>C4+C17+C30+C43</f>
        <v>22728000</v>
      </c>
      <c r="D56" s="54">
        <f t="shared" ref="D56:G56" si="35">D4+D17+D30+D43</f>
        <v>2409624</v>
      </c>
      <c r="E56" s="54">
        <f t="shared" si="35"/>
        <v>20318376</v>
      </c>
      <c r="F56" s="54">
        <f t="shared" si="35"/>
        <v>423608</v>
      </c>
      <c r="G56" s="164">
        <f t="shared" si="35"/>
        <v>19894768</v>
      </c>
    </row>
    <row r="57" spans="1:7" x14ac:dyDescent="0.25">
      <c r="A57" s="163" t="s">
        <v>88</v>
      </c>
      <c r="B57" s="132" t="s">
        <v>88</v>
      </c>
      <c r="C57" s="133">
        <f t="shared" ref="C57:G57" si="36">C5+C18+C31+C44</f>
        <v>6700000</v>
      </c>
      <c r="D57" s="54">
        <f t="shared" si="36"/>
        <v>1979328</v>
      </c>
      <c r="E57" s="54">
        <f t="shared" si="36"/>
        <v>4720672</v>
      </c>
      <c r="F57" s="54">
        <f t="shared" si="36"/>
        <v>329926</v>
      </c>
      <c r="G57" s="164">
        <f t="shared" si="36"/>
        <v>4390746</v>
      </c>
    </row>
    <row r="58" spans="1:7" x14ac:dyDescent="0.25">
      <c r="A58" s="163" t="s">
        <v>89</v>
      </c>
      <c r="B58" s="132" t="s">
        <v>89</v>
      </c>
      <c r="C58" s="133">
        <f t="shared" ref="C58:G58" si="37">C6+C19+C32+C45</f>
        <v>4533000</v>
      </c>
      <c r="D58" s="54">
        <f t="shared" si="37"/>
        <v>1182000</v>
      </c>
      <c r="E58" s="54">
        <f t="shared" si="37"/>
        <v>3351000</v>
      </c>
      <c r="F58" s="54">
        <f t="shared" si="37"/>
        <v>0</v>
      </c>
      <c r="G58" s="164">
        <f t="shared" si="37"/>
        <v>3351000</v>
      </c>
    </row>
    <row r="59" spans="1:7" x14ac:dyDescent="0.25">
      <c r="A59" s="163" t="s">
        <v>110</v>
      </c>
      <c r="B59" s="132" t="s">
        <v>110</v>
      </c>
      <c r="C59" s="133">
        <f t="shared" ref="C59:G59" si="38">C7+C20+C33+C46</f>
        <v>3022000</v>
      </c>
      <c r="D59" s="54">
        <f t="shared" si="38"/>
        <v>0</v>
      </c>
      <c r="E59" s="54">
        <f t="shared" si="38"/>
        <v>3022000</v>
      </c>
      <c r="F59" s="54">
        <f t="shared" si="38"/>
        <v>0</v>
      </c>
      <c r="G59" s="164">
        <f t="shared" si="38"/>
        <v>3022000</v>
      </c>
    </row>
    <row r="60" spans="1:7" x14ac:dyDescent="0.25">
      <c r="A60" s="165" t="s">
        <v>90</v>
      </c>
      <c r="B60" s="134"/>
      <c r="C60" s="135">
        <f t="shared" ref="C60:G60" si="39">C8+C21+C34+C47</f>
        <v>36983000</v>
      </c>
      <c r="D60" s="136">
        <f t="shared" si="39"/>
        <v>5570952</v>
      </c>
      <c r="E60" s="136">
        <f t="shared" si="39"/>
        <v>31412048</v>
      </c>
      <c r="F60" s="136">
        <f t="shared" si="39"/>
        <v>753534</v>
      </c>
      <c r="G60" s="166">
        <f t="shared" si="39"/>
        <v>30658514</v>
      </c>
    </row>
    <row r="61" spans="1:7" x14ac:dyDescent="0.25">
      <c r="A61" s="163" t="s">
        <v>84</v>
      </c>
      <c r="B61" s="132" t="s">
        <v>84</v>
      </c>
      <c r="C61" s="133">
        <f t="shared" ref="C61:G61" si="40">C9+C22+C35+C48</f>
        <v>800000</v>
      </c>
      <c r="D61" s="54">
        <f t="shared" si="40"/>
        <v>676899</v>
      </c>
      <c r="E61" s="54">
        <f t="shared" si="40"/>
        <v>123101</v>
      </c>
      <c r="F61" s="54">
        <f t="shared" si="40"/>
        <v>0</v>
      </c>
      <c r="G61" s="164">
        <f t="shared" si="40"/>
        <v>123101</v>
      </c>
    </row>
    <row r="62" spans="1:7" x14ac:dyDescent="0.25">
      <c r="A62" s="167" t="s">
        <v>91</v>
      </c>
      <c r="B62" s="137"/>
      <c r="C62" s="135">
        <f t="shared" ref="C62:G62" si="41">C10+C23+C36+C49</f>
        <v>800000</v>
      </c>
      <c r="D62" s="135">
        <f t="shared" si="41"/>
        <v>676899</v>
      </c>
      <c r="E62" s="135">
        <f t="shared" si="41"/>
        <v>123101</v>
      </c>
      <c r="F62" s="135">
        <f t="shared" si="41"/>
        <v>0</v>
      </c>
      <c r="G62" s="168">
        <f t="shared" si="41"/>
        <v>123101</v>
      </c>
    </row>
    <row r="63" spans="1:7" ht="15.75" thickBot="1" x14ac:dyDescent="0.3">
      <c r="A63" s="202" t="s">
        <v>20</v>
      </c>
      <c r="B63" s="203"/>
      <c r="C63" s="169">
        <f t="shared" ref="C63:G63" si="42">C11+C24+C37+C50</f>
        <v>37783000</v>
      </c>
      <c r="D63" s="169">
        <f t="shared" si="42"/>
        <v>6247851</v>
      </c>
      <c r="E63" s="169">
        <f t="shared" si="42"/>
        <v>31535149</v>
      </c>
      <c r="F63" s="169">
        <f t="shared" si="42"/>
        <v>753534</v>
      </c>
      <c r="G63" s="170">
        <f t="shared" si="42"/>
        <v>30781615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BCFC5B98-71FB-4C79-9A25-5E8F6FAD9E2B}"/>
    </customSheetView>
  </customSheetViews>
  <mergeCells count="5">
    <mergeCell ref="A63:B63"/>
    <mergeCell ref="A11:B11"/>
    <mergeCell ref="A24:B24"/>
    <mergeCell ref="A37:B37"/>
    <mergeCell ref="A50:B50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N78"/>
  <sheetViews>
    <sheetView tabSelected="1" zoomScaleNormal="100" workbookViewId="0">
      <pane ySplit="5" topLeftCell="A6" activePane="bottomLeft" state="frozen"/>
      <selection pane="bottomLeft" activeCell="H17" sqref="H17"/>
    </sheetView>
  </sheetViews>
  <sheetFormatPr defaultRowHeight="15" outlineLevelRow="1" x14ac:dyDescent="0.25"/>
  <cols>
    <col min="1" max="1" width="26.140625" customWidth="1"/>
    <col min="2" max="2" width="20.42578125" customWidth="1"/>
    <col min="3" max="3" width="21.28515625" bestFit="1" customWidth="1"/>
    <col min="4" max="4" width="22.85546875" customWidth="1"/>
    <col min="5" max="5" width="23" bestFit="1" customWidth="1"/>
    <col min="6" max="6" width="16" style="27" customWidth="1"/>
    <col min="7" max="7" width="11.140625" customWidth="1"/>
    <col min="8" max="8" width="11.85546875" style="56" customWidth="1"/>
    <col min="9" max="9" width="10.7109375" style="56" customWidth="1"/>
    <col min="10" max="10" width="11.140625" style="27" customWidth="1"/>
    <col min="11" max="12" width="11" style="68" customWidth="1"/>
    <col min="13" max="13" width="13.85546875" style="4" customWidth="1"/>
    <col min="14" max="14" width="14.5703125" style="4" customWidth="1"/>
    <col min="15" max="15" width="12.28515625" style="107" customWidth="1"/>
    <col min="16" max="16" width="10.5703125" style="27" customWidth="1"/>
    <col min="17" max="17" width="14.85546875" style="27" customWidth="1"/>
    <col min="18" max="18" width="16.42578125" style="27" customWidth="1"/>
    <col min="19" max="19" width="10.5703125" style="27" customWidth="1"/>
    <col min="20" max="20" width="9.7109375" bestFit="1" customWidth="1"/>
    <col min="21" max="21" width="8.85546875"/>
    <col min="22" max="22" width="12.28515625" customWidth="1"/>
    <col min="23" max="23" width="14.42578125" customWidth="1"/>
    <col min="24" max="24" width="18.42578125" customWidth="1"/>
    <col min="25" max="40" width="8.85546875"/>
  </cols>
  <sheetData>
    <row r="1" spans="1:24" x14ac:dyDescent="0.25">
      <c r="A1" t="s">
        <v>197</v>
      </c>
      <c r="B1" t="s">
        <v>198</v>
      </c>
      <c r="C1" t="s">
        <v>199</v>
      </c>
      <c r="F1" s="27" t="s">
        <v>200</v>
      </c>
      <c r="M1" s="4" t="s">
        <v>201</v>
      </c>
      <c r="N1" s="4" t="s">
        <v>202</v>
      </c>
      <c r="Q1" s="27" t="s">
        <v>204</v>
      </c>
      <c r="T1" t="s">
        <v>203</v>
      </c>
    </row>
    <row r="2" spans="1:24" ht="18.75" x14ac:dyDescent="0.3">
      <c r="A2" s="205" t="s">
        <v>121</v>
      </c>
      <c r="B2" s="205"/>
      <c r="C2" s="205"/>
      <c r="D2" s="205"/>
      <c r="E2" s="206"/>
      <c r="F2" s="205"/>
      <c r="G2" s="94"/>
      <c r="H2" s="148"/>
      <c r="I2" s="65"/>
      <c r="O2" s="106"/>
      <c r="V2" s="191" t="e">
        <f>IF(VLOOKUP(LEFT($Q2,10),'Havi béradatok'!$B:$E,2,FALSE)=C2,"EGYEZIK","HIBÁS")</f>
        <v>#N/A</v>
      </c>
      <c r="W2" s="192" t="e">
        <f>VLOOKUP(LEFT($Q2,10),'Havi béradatok'!$B:$E,3,FALSE)-H2</f>
        <v>#N/A</v>
      </c>
      <c r="X2" s="192" t="e">
        <f>VLOOKUP(LEFT($Q2,10),'Havi béradatok'!$B:$E,4,FALSE)-I2</f>
        <v>#N/A</v>
      </c>
    </row>
    <row r="3" spans="1:24" ht="15" customHeight="1" x14ac:dyDescent="0.25">
      <c r="A3" s="9" t="s">
        <v>1</v>
      </c>
      <c r="B3" s="9"/>
      <c r="C3" s="9"/>
      <c r="D3" s="9"/>
      <c r="E3" s="143"/>
      <c r="F3" s="61"/>
      <c r="G3" s="70"/>
      <c r="H3" s="115"/>
      <c r="I3" s="116"/>
      <c r="J3" s="117" t="s">
        <v>24</v>
      </c>
      <c r="K3" s="117" t="s">
        <v>29</v>
      </c>
      <c r="L3" s="117"/>
      <c r="M3" s="118"/>
      <c r="N3" s="118"/>
      <c r="O3" s="117" t="s">
        <v>53</v>
      </c>
      <c r="P3" s="139" t="s">
        <v>59</v>
      </c>
      <c r="Q3" s="179"/>
      <c r="R3" s="119"/>
      <c r="S3" s="112" t="s">
        <v>56</v>
      </c>
      <c r="V3" s="193"/>
      <c r="W3" s="193"/>
      <c r="X3" s="193"/>
    </row>
    <row r="4" spans="1:24" ht="24.75" customHeight="1" x14ac:dyDescent="0.25">
      <c r="A4" s="10" t="s">
        <v>9</v>
      </c>
      <c r="B4" s="7" t="s">
        <v>17</v>
      </c>
      <c r="C4" s="7" t="s">
        <v>17</v>
      </c>
      <c r="D4" s="7" t="s">
        <v>92</v>
      </c>
      <c r="E4" s="7" t="s">
        <v>111</v>
      </c>
      <c r="F4" s="7" t="s">
        <v>4</v>
      </c>
      <c r="G4" s="7" t="s">
        <v>10</v>
      </c>
      <c r="H4" s="120" t="s">
        <v>22</v>
      </c>
      <c r="I4" s="121" t="s">
        <v>37</v>
      </c>
      <c r="J4" s="122" t="s">
        <v>25</v>
      </c>
      <c r="K4" s="123" t="s">
        <v>27</v>
      </c>
      <c r="L4" s="123" t="s">
        <v>184</v>
      </c>
      <c r="M4" s="124" t="s">
        <v>27</v>
      </c>
      <c r="N4" s="124" t="s">
        <v>27</v>
      </c>
      <c r="O4" s="124" t="s">
        <v>2</v>
      </c>
      <c r="P4" s="140" t="s">
        <v>60</v>
      </c>
      <c r="Q4" s="180" t="s">
        <v>205</v>
      </c>
      <c r="R4" s="125" t="s">
        <v>55</v>
      </c>
      <c r="S4" s="113" t="s">
        <v>57</v>
      </c>
      <c r="V4" s="194" t="s">
        <v>206</v>
      </c>
      <c r="W4" s="194" t="s">
        <v>201</v>
      </c>
      <c r="X4" s="194" t="s">
        <v>202</v>
      </c>
    </row>
    <row r="5" spans="1:24" ht="18.75" customHeight="1" x14ac:dyDescent="0.25">
      <c r="A5" s="11" t="s">
        <v>31</v>
      </c>
      <c r="B5" s="11" t="s">
        <v>196</v>
      </c>
      <c r="C5" s="11" t="s">
        <v>33</v>
      </c>
      <c r="D5" s="11"/>
      <c r="E5" s="8"/>
      <c r="F5" s="8" t="s">
        <v>32</v>
      </c>
      <c r="G5" s="8" t="s">
        <v>11</v>
      </c>
      <c r="H5" s="126" t="s">
        <v>23</v>
      </c>
      <c r="I5" s="127"/>
      <c r="J5" s="128" t="s">
        <v>26</v>
      </c>
      <c r="K5" s="129" t="s">
        <v>26</v>
      </c>
      <c r="L5" s="129" t="s">
        <v>185</v>
      </c>
      <c r="M5" s="128" t="s">
        <v>22</v>
      </c>
      <c r="N5" s="128" t="s">
        <v>28</v>
      </c>
      <c r="O5" s="130" t="s">
        <v>54</v>
      </c>
      <c r="P5" s="141" t="s">
        <v>36</v>
      </c>
      <c r="Q5" s="181" t="s">
        <v>204</v>
      </c>
      <c r="R5" s="131" t="s">
        <v>30</v>
      </c>
      <c r="S5" s="114" t="s">
        <v>21</v>
      </c>
      <c r="U5" t="s">
        <v>64</v>
      </c>
      <c r="V5" s="195" t="s">
        <v>207</v>
      </c>
      <c r="W5" s="195" t="s">
        <v>207</v>
      </c>
      <c r="X5" s="195" t="s">
        <v>207</v>
      </c>
    </row>
    <row r="6" spans="1:24" s="14" customFormat="1" ht="14.45" customHeight="1" x14ac:dyDescent="0.25">
      <c r="A6" s="38" t="s">
        <v>126</v>
      </c>
      <c r="B6" s="188" t="s">
        <v>116</v>
      </c>
      <c r="C6" s="58" t="s">
        <v>115</v>
      </c>
      <c r="D6" s="58" t="s">
        <v>122</v>
      </c>
      <c r="E6" s="73" t="s">
        <v>86</v>
      </c>
      <c r="F6" s="58" t="s">
        <v>38</v>
      </c>
      <c r="G6" s="73" t="s">
        <v>10</v>
      </c>
      <c r="H6" s="5">
        <v>251900</v>
      </c>
      <c r="I6" s="74">
        <f t="shared" ref="I6:I13" si="0">ROUND(H6*P6,0)</f>
        <v>39045</v>
      </c>
      <c r="J6" s="75">
        <v>174</v>
      </c>
      <c r="K6" s="75">
        <v>174</v>
      </c>
      <c r="L6" s="187">
        <f>K6/J6</f>
        <v>1</v>
      </c>
      <c r="M6" s="76">
        <f t="shared" ref="M6:M13" si="1">ROUND(H6*K6/J6,0)</f>
        <v>251900</v>
      </c>
      <c r="N6" s="76">
        <f t="shared" ref="N6:N13" si="2">ROUND(M6*P6,0)</f>
        <v>39045</v>
      </c>
      <c r="O6" s="142">
        <f t="shared" ref="O6:O13" si="3">K6/J6-M6/H6</f>
        <v>0</v>
      </c>
      <c r="P6" s="105">
        <v>0.155</v>
      </c>
      <c r="Q6" s="182"/>
      <c r="R6" s="82"/>
      <c r="S6" s="60" t="s">
        <v>83</v>
      </c>
      <c r="U6" s="14">
        <v>1</v>
      </c>
    </row>
    <row r="7" spans="1:24" s="14" customFormat="1" ht="14.45" customHeight="1" x14ac:dyDescent="0.25">
      <c r="A7" s="38" t="s">
        <v>126</v>
      </c>
      <c r="B7" s="188" t="s">
        <v>116</v>
      </c>
      <c r="C7" s="58" t="s">
        <v>115</v>
      </c>
      <c r="D7" s="58" t="s">
        <v>122</v>
      </c>
      <c r="E7" s="73" t="s">
        <v>86</v>
      </c>
      <c r="F7" s="58" t="s">
        <v>39</v>
      </c>
      <c r="G7" s="73" t="s">
        <v>10</v>
      </c>
      <c r="H7" s="5">
        <v>300000</v>
      </c>
      <c r="I7" s="74">
        <f t="shared" si="0"/>
        <v>39000</v>
      </c>
      <c r="J7" s="75">
        <v>174</v>
      </c>
      <c r="K7" s="75">
        <v>174</v>
      </c>
      <c r="L7" s="187">
        <f t="shared" ref="L7:L15" si="4">K7/J7</f>
        <v>1</v>
      </c>
      <c r="M7" s="76">
        <f t="shared" si="1"/>
        <v>300000</v>
      </c>
      <c r="N7" s="76">
        <f t="shared" si="2"/>
        <v>39000</v>
      </c>
      <c r="O7" s="142">
        <f t="shared" si="3"/>
        <v>0</v>
      </c>
      <c r="P7" s="105">
        <v>0.13</v>
      </c>
      <c r="Q7" s="182"/>
      <c r="R7" s="82"/>
      <c r="S7" s="60" t="s">
        <v>83</v>
      </c>
      <c r="U7" s="14">
        <v>1</v>
      </c>
    </row>
    <row r="8" spans="1:24" s="14" customFormat="1" ht="14.45" customHeight="1" x14ac:dyDescent="0.25">
      <c r="A8" s="38" t="s">
        <v>126</v>
      </c>
      <c r="B8" s="188" t="s">
        <v>116</v>
      </c>
      <c r="C8" s="58" t="s">
        <v>115</v>
      </c>
      <c r="D8" s="58" t="s">
        <v>122</v>
      </c>
      <c r="E8" s="73" t="s">
        <v>86</v>
      </c>
      <c r="F8" s="58" t="s">
        <v>40</v>
      </c>
      <c r="G8" s="73" t="s">
        <v>10</v>
      </c>
      <c r="H8" s="5">
        <v>300000</v>
      </c>
      <c r="I8" s="74">
        <f t="shared" si="0"/>
        <v>39000</v>
      </c>
      <c r="J8" s="75">
        <v>174</v>
      </c>
      <c r="K8" s="75">
        <v>174</v>
      </c>
      <c r="L8" s="187">
        <f t="shared" si="4"/>
        <v>1</v>
      </c>
      <c r="M8" s="76">
        <f t="shared" si="1"/>
        <v>300000</v>
      </c>
      <c r="N8" s="76">
        <f t="shared" si="2"/>
        <v>39000</v>
      </c>
      <c r="O8" s="142">
        <f t="shared" si="3"/>
        <v>0</v>
      </c>
      <c r="P8" s="105">
        <v>0.13</v>
      </c>
      <c r="Q8" s="182"/>
      <c r="R8" s="82"/>
      <c r="S8" s="60" t="s">
        <v>83</v>
      </c>
      <c r="U8" s="14">
        <v>1</v>
      </c>
    </row>
    <row r="9" spans="1:24" s="14" customFormat="1" ht="14.45" customHeight="1" x14ac:dyDescent="0.25">
      <c r="A9" s="38" t="s">
        <v>126</v>
      </c>
      <c r="B9" s="188" t="s">
        <v>116</v>
      </c>
      <c r="C9" s="58" t="s">
        <v>115</v>
      </c>
      <c r="D9" s="58" t="s">
        <v>122</v>
      </c>
      <c r="E9" s="73" t="s">
        <v>86</v>
      </c>
      <c r="F9" s="58" t="s">
        <v>41</v>
      </c>
      <c r="G9" s="73" t="s">
        <v>10</v>
      </c>
      <c r="H9" s="5">
        <v>300000</v>
      </c>
      <c r="I9" s="74">
        <f t="shared" si="0"/>
        <v>39000</v>
      </c>
      <c r="J9" s="75">
        <v>174</v>
      </c>
      <c r="K9" s="75">
        <v>174</v>
      </c>
      <c r="L9" s="187">
        <f t="shared" si="4"/>
        <v>1</v>
      </c>
      <c r="M9" s="76">
        <f t="shared" si="1"/>
        <v>300000</v>
      </c>
      <c r="N9" s="76">
        <f t="shared" si="2"/>
        <v>39000</v>
      </c>
      <c r="O9" s="142">
        <f t="shared" si="3"/>
        <v>0</v>
      </c>
      <c r="P9" s="105">
        <v>0.13</v>
      </c>
      <c r="Q9" s="182"/>
      <c r="R9" s="82"/>
      <c r="S9" s="60" t="s">
        <v>83</v>
      </c>
      <c r="U9" s="14">
        <v>1</v>
      </c>
    </row>
    <row r="10" spans="1:24" s="14" customFormat="1" ht="14.45" customHeight="1" x14ac:dyDescent="0.25">
      <c r="A10" s="38" t="s">
        <v>126</v>
      </c>
      <c r="B10" s="188" t="s">
        <v>116</v>
      </c>
      <c r="C10" s="58" t="s">
        <v>115</v>
      </c>
      <c r="D10" s="58" t="s">
        <v>122</v>
      </c>
      <c r="E10" s="73" t="s">
        <v>86</v>
      </c>
      <c r="F10" s="58" t="s">
        <v>42</v>
      </c>
      <c r="G10" s="73" t="s">
        <v>10</v>
      </c>
      <c r="H10" s="5">
        <v>300000</v>
      </c>
      <c r="I10" s="74">
        <f t="shared" si="0"/>
        <v>39000</v>
      </c>
      <c r="J10" s="75">
        <v>174</v>
      </c>
      <c r="K10" s="75">
        <v>174</v>
      </c>
      <c r="L10" s="187">
        <f t="shared" si="4"/>
        <v>1</v>
      </c>
      <c r="M10" s="76">
        <f t="shared" si="1"/>
        <v>300000</v>
      </c>
      <c r="N10" s="76">
        <f t="shared" si="2"/>
        <v>39000</v>
      </c>
      <c r="O10" s="142">
        <f t="shared" si="3"/>
        <v>0</v>
      </c>
      <c r="P10" s="105">
        <v>0.13</v>
      </c>
      <c r="Q10" s="182"/>
      <c r="R10" s="82"/>
      <c r="S10" s="60" t="s">
        <v>83</v>
      </c>
      <c r="U10" s="14">
        <v>1</v>
      </c>
    </row>
    <row r="11" spans="1:24" s="14" customFormat="1" ht="14.45" customHeight="1" x14ac:dyDescent="0.25">
      <c r="A11" s="38" t="s">
        <v>126</v>
      </c>
      <c r="B11" s="188" t="s">
        <v>116</v>
      </c>
      <c r="C11" s="58" t="s">
        <v>115</v>
      </c>
      <c r="D11" s="58" t="s">
        <v>122</v>
      </c>
      <c r="E11" s="73" t="s">
        <v>86</v>
      </c>
      <c r="F11" s="58" t="s">
        <v>43</v>
      </c>
      <c r="G11" s="73" t="s">
        <v>10</v>
      </c>
      <c r="H11" s="5">
        <v>300000</v>
      </c>
      <c r="I11" s="74">
        <f t="shared" si="0"/>
        <v>39000</v>
      </c>
      <c r="J11" s="75">
        <v>174</v>
      </c>
      <c r="K11" s="75">
        <v>174</v>
      </c>
      <c r="L11" s="187">
        <f t="shared" si="4"/>
        <v>1</v>
      </c>
      <c r="M11" s="76">
        <f t="shared" si="1"/>
        <v>300000</v>
      </c>
      <c r="N11" s="76">
        <f t="shared" si="2"/>
        <v>39000</v>
      </c>
      <c r="O11" s="142">
        <f t="shared" si="3"/>
        <v>0</v>
      </c>
      <c r="P11" s="105">
        <v>0.13</v>
      </c>
      <c r="Q11" s="182"/>
      <c r="R11" s="82"/>
      <c r="S11" s="60" t="s">
        <v>83</v>
      </c>
      <c r="U11" s="14">
        <v>1</v>
      </c>
    </row>
    <row r="12" spans="1:24" s="14" customFormat="1" ht="14.45" customHeight="1" x14ac:dyDescent="0.25">
      <c r="A12" s="38" t="s">
        <v>126</v>
      </c>
      <c r="B12" s="188" t="s">
        <v>116</v>
      </c>
      <c r="C12" s="58" t="s">
        <v>115</v>
      </c>
      <c r="D12" s="58" t="s">
        <v>122</v>
      </c>
      <c r="E12" s="73" t="s">
        <v>86</v>
      </c>
      <c r="F12" s="58" t="s">
        <v>44</v>
      </c>
      <c r="G12" s="73" t="s">
        <v>10</v>
      </c>
      <c r="H12" s="5">
        <v>300000</v>
      </c>
      <c r="I12" s="74">
        <f t="shared" si="0"/>
        <v>39000</v>
      </c>
      <c r="J12" s="75">
        <v>174</v>
      </c>
      <c r="K12" s="75">
        <v>174</v>
      </c>
      <c r="L12" s="187">
        <f t="shared" si="4"/>
        <v>1</v>
      </c>
      <c r="M12" s="76">
        <f t="shared" si="1"/>
        <v>300000</v>
      </c>
      <c r="N12" s="76">
        <f t="shared" si="2"/>
        <v>39000</v>
      </c>
      <c r="O12" s="142">
        <f t="shared" si="3"/>
        <v>0</v>
      </c>
      <c r="P12" s="105">
        <v>0.13</v>
      </c>
      <c r="Q12" s="182"/>
      <c r="R12" s="82"/>
      <c r="S12" s="60" t="s">
        <v>83</v>
      </c>
      <c r="U12" s="14">
        <v>1</v>
      </c>
    </row>
    <row r="13" spans="1:24" s="14" customFormat="1" ht="14.45" customHeight="1" x14ac:dyDescent="0.25">
      <c r="A13" s="38" t="s">
        <v>182</v>
      </c>
      <c r="B13" s="188" t="s">
        <v>116</v>
      </c>
      <c r="C13" s="58" t="s">
        <v>183</v>
      </c>
      <c r="D13" s="58" t="s">
        <v>123</v>
      </c>
      <c r="E13" s="73" t="s">
        <v>114</v>
      </c>
      <c r="F13" s="58" t="s">
        <v>68</v>
      </c>
      <c r="G13" s="73" t="s">
        <v>10</v>
      </c>
      <c r="H13" s="5">
        <v>767000</v>
      </c>
      <c r="I13" s="74">
        <f t="shared" si="0"/>
        <v>99710</v>
      </c>
      <c r="J13" s="75">
        <v>174</v>
      </c>
      <c r="K13" s="75">
        <v>17</v>
      </c>
      <c r="L13" s="187">
        <f t="shared" si="4"/>
        <v>9.7701149425287362E-2</v>
      </c>
      <c r="M13" s="76">
        <f t="shared" si="1"/>
        <v>74937</v>
      </c>
      <c r="N13" s="76">
        <f t="shared" si="2"/>
        <v>9742</v>
      </c>
      <c r="O13" s="142">
        <f t="shared" si="3"/>
        <v>-2.8473377391979859E-7</v>
      </c>
      <c r="P13" s="105">
        <v>0.13</v>
      </c>
      <c r="Q13" s="182">
        <v>8399231932</v>
      </c>
      <c r="R13" s="82">
        <v>44995</v>
      </c>
      <c r="S13" s="60" t="s">
        <v>83</v>
      </c>
      <c r="V13" s="191" t="str">
        <f>IF(VLOOKUP(LEFT($Q13,10),'Havi béradatok'!$B:$E,2,FALSE)=C13,"EGYEZIK","HIBÁS")</f>
        <v>EGYEZIK</v>
      </c>
      <c r="W13" s="14">
        <f>VLOOKUP(LEFT($Q13,10),'Havi béradatok'!$B:$E,3,FALSE)-H13</f>
        <v>0</v>
      </c>
      <c r="X13" s="201">
        <f>VLOOKUP(LEFT($Q13,10),'Havi béradatok'!$B:$E,4,FALSE)-I13</f>
        <v>54080</v>
      </c>
    </row>
    <row r="14" spans="1:24" s="14" customFormat="1" ht="14.45" customHeight="1" x14ac:dyDescent="0.25">
      <c r="A14" s="38" t="s">
        <v>182</v>
      </c>
      <c r="B14" s="188" t="s">
        <v>116</v>
      </c>
      <c r="C14" s="58" t="s">
        <v>183</v>
      </c>
      <c r="D14" s="58" t="s">
        <v>123</v>
      </c>
      <c r="E14" s="73" t="s">
        <v>114</v>
      </c>
      <c r="F14" s="58" t="s">
        <v>69</v>
      </c>
      <c r="G14" s="73" t="s">
        <v>11</v>
      </c>
      <c r="H14" s="5">
        <v>767000</v>
      </c>
      <c r="I14" s="74">
        <f t="shared" ref="I14:I15" si="5">ROUND(H14*P14,0)</f>
        <v>99710</v>
      </c>
      <c r="J14" s="75">
        <v>174</v>
      </c>
      <c r="K14" s="75">
        <v>17</v>
      </c>
      <c r="L14" s="187">
        <f t="shared" si="4"/>
        <v>9.7701149425287362E-2</v>
      </c>
      <c r="M14" s="76">
        <f t="shared" ref="M14:M15" si="6">ROUND(H14*K14/J14,0)</f>
        <v>74937</v>
      </c>
      <c r="N14" s="76">
        <f t="shared" ref="N14:N15" si="7">ROUND(M14*P14,0)</f>
        <v>9742</v>
      </c>
      <c r="O14" s="142">
        <f t="shared" ref="O14:O15" si="8">K14/J14-M14/H14</f>
        <v>-2.8473377391979859E-7</v>
      </c>
      <c r="P14" s="105">
        <v>0.13</v>
      </c>
      <c r="Q14" s="182">
        <v>8399231932</v>
      </c>
      <c r="R14" s="82">
        <v>44995</v>
      </c>
      <c r="S14" s="60" t="s">
        <v>83</v>
      </c>
    </row>
    <row r="15" spans="1:24" s="14" customFormat="1" ht="14.45" customHeight="1" x14ac:dyDescent="0.25">
      <c r="A15" s="38" t="s">
        <v>182</v>
      </c>
      <c r="B15" s="188" t="s">
        <v>116</v>
      </c>
      <c r="C15" s="58" t="s">
        <v>183</v>
      </c>
      <c r="D15" s="58" t="s">
        <v>123</v>
      </c>
      <c r="E15" s="73" t="s">
        <v>114</v>
      </c>
      <c r="F15" s="58" t="s">
        <v>70</v>
      </c>
      <c r="G15" s="73" t="s">
        <v>11</v>
      </c>
      <c r="H15" s="5">
        <v>767000</v>
      </c>
      <c r="I15" s="74">
        <f t="shared" si="5"/>
        <v>99710</v>
      </c>
      <c r="J15" s="75">
        <v>174</v>
      </c>
      <c r="K15" s="75">
        <v>17</v>
      </c>
      <c r="L15" s="187">
        <f t="shared" si="4"/>
        <v>9.7701149425287362E-2</v>
      </c>
      <c r="M15" s="76">
        <f t="shared" si="6"/>
        <v>74937</v>
      </c>
      <c r="N15" s="76">
        <f t="shared" si="7"/>
        <v>9742</v>
      </c>
      <c r="O15" s="142">
        <f t="shared" si="8"/>
        <v>-2.8473377391979859E-7</v>
      </c>
      <c r="P15" s="105">
        <v>0.13</v>
      </c>
      <c r="Q15" s="182">
        <v>8399231932</v>
      </c>
      <c r="R15" s="82">
        <v>44995</v>
      </c>
      <c r="S15" s="60" t="s">
        <v>83</v>
      </c>
    </row>
    <row r="16" spans="1:24" s="14" customFormat="1" ht="14.45" customHeight="1" x14ac:dyDescent="0.25">
      <c r="A16" s="38" t="s">
        <v>182</v>
      </c>
      <c r="B16" s="188" t="s">
        <v>116</v>
      </c>
      <c r="C16" s="58" t="s">
        <v>183</v>
      </c>
      <c r="D16" s="58" t="s">
        <v>123</v>
      </c>
      <c r="E16" s="73" t="s">
        <v>114</v>
      </c>
      <c r="F16" s="58" t="s">
        <v>71</v>
      </c>
      <c r="G16" s="73" t="s">
        <v>11</v>
      </c>
      <c r="H16" s="5">
        <v>697000</v>
      </c>
      <c r="I16" s="74">
        <f t="shared" ref="I16:I18" si="9">ROUND(H16*P16,0)</f>
        <v>90610</v>
      </c>
      <c r="J16" s="75">
        <v>174</v>
      </c>
      <c r="K16" s="75">
        <v>21</v>
      </c>
      <c r="L16" s="187">
        <f t="shared" ref="L16:L18" si="10">K16/J16</f>
        <v>0.1206896551724138</v>
      </c>
      <c r="M16" s="76">
        <v>75000</v>
      </c>
      <c r="N16" s="76">
        <f t="shared" ref="N16:N18" si="11">ROUND(M16*P16,0)</f>
        <v>9750</v>
      </c>
      <c r="O16" s="142">
        <f t="shared" ref="O16:O18" si="12">K16/J16-M16/H16</f>
        <v>1.3085637955771043E-2</v>
      </c>
      <c r="P16" s="105">
        <v>0.13</v>
      </c>
      <c r="Q16" s="182">
        <v>8399231932</v>
      </c>
      <c r="R16" s="82">
        <v>45082</v>
      </c>
      <c r="S16" s="60"/>
    </row>
    <row r="17" spans="1:40" s="14" customFormat="1" ht="14.45" customHeight="1" x14ac:dyDescent="0.25">
      <c r="A17" s="38" t="s">
        <v>182</v>
      </c>
      <c r="B17" s="188" t="s">
        <v>116</v>
      </c>
      <c r="C17" s="58" t="s">
        <v>183</v>
      </c>
      <c r="D17" s="58" t="s">
        <v>123</v>
      </c>
      <c r="E17" s="73" t="s">
        <v>114</v>
      </c>
      <c r="F17" s="58" t="s">
        <v>72</v>
      </c>
      <c r="G17" s="73" t="s">
        <v>11</v>
      </c>
      <c r="H17" s="5">
        <v>697000</v>
      </c>
      <c r="I17" s="74">
        <f t="shared" ref="I17:I18" si="13">ROUND(H17*P17,0)</f>
        <v>90610</v>
      </c>
      <c r="J17" s="75">
        <v>174</v>
      </c>
      <c r="K17" s="75">
        <v>21</v>
      </c>
      <c r="L17" s="187">
        <f t="shared" ref="L17:L18" si="14">K17/J17</f>
        <v>0.1206896551724138</v>
      </c>
      <c r="M17" s="76">
        <v>75000</v>
      </c>
      <c r="N17" s="76">
        <f t="shared" ref="N17:N18" si="15">ROUND(M17*P17,0)</f>
        <v>9750</v>
      </c>
      <c r="O17" s="142">
        <f t="shared" ref="O17:O18" si="16">K17/J17-M17/H17</f>
        <v>1.3085637955771043E-2</v>
      </c>
      <c r="P17" s="105">
        <v>0.13</v>
      </c>
      <c r="Q17" s="182">
        <v>8399231932</v>
      </c>
      <c r="R17" s="82">
        <v>45082</v>
      </c>
      <c r="S17" s="60"/>
    </row>
    <row r="18" spans="1:40" s="14" customFormat="1" ht="14.45" customHeight="1" x14ac:dyDescent="0.25">
      <c r="A18" s="38" t="s">
        <v>182</v>
      </c>
      <c r="B18" s="188" t="s">
        <v>116</v>
      </c>
      <c r="C18" s="58" t="s">
        <v>183</v>
      </c>
      <c r="D18" s="58" t="s">
        <v>123</v>
      </c>
      <c r="E18" s="73" t="s">
        <v>114</v>
      </c>
      <c r="F18" s="58" t="s">
        <v>73</v>
      </c>
      <c r="G18" s="73" t="s">
        <v>11</v>
      </c>
      <c r="H18" s="5">
        <v>697000</v>
      </c>
      <c r="I18" s="74">
        <f t="shared" si="13"/>
        <v>90610</v>
      </c>
      <c r="J18" s="75">
        <v>174</v>
      </c>
      <c r="K18" s="75">
        <v>21</v>
      </c>
      <c r="L18" s="187">
        <f t="shared" si="14"/>
        <v>0.1206896551724138</v>
      </c>
      <c r="M18" s="76">
        <v>75000</v>
      </c>
      <c r="N18" s="76">
        <f t="shared" si="15"/>
        <v>9750</v>
      </c>
      <c r="O18" s="142">
        <f t="shared" si="16"/>
        <v>1.3085637955771043E-2</v>
      </c>
      <c r="P18" s="105">
        <v>0.13</v>
      </c>
      <c r="Q18" s="182">
        <v>8399231932</v>
      </c>
      <c r="R18" s="82">
        <v>45082</v>
      </c>
      <c r="S18" s="60"/>
    </row>
    <row r="19" spans="1:40" s="14" customFormat="1" ht="14.45" customHeight="1" x14ac:dyDescent="0.25">
      <c r="A19" s="38"/>
      <c r="B19" s="188"/>
      <c r="C19" s="58"/>
      <c r="D19" s="58"/>
      <c r="E19" s="73"/>
      <c r="F19" s="58"/>
      <c r="G19" s="73"/>
      <c r="H19" s="5"/>
      <c r="I19" s="74"/>
      <c r="J19" s="75"/>
      <c r="K19" s="75"/>
      <c r="L19" s="75"/>
      <c r="M19" s="76"/>
      <c r="N19" s="76"/>
      <c r="O19" s="142"/>
      <c r="P19" s="105"/>
      <c r="Q19" s="182"/>
      <c r="R19" s="82"/>
      <c r="S19" s="60"/>
    </row>
    <row r="20" spans="1:40" s="14" customFormat="1" ht="14.45" customHeight="1" x14ac:dyDescent="0.25">
      <c r="A20" s="38"/>
      <c r="B20" s="188"/>
      <c r="C20" s="58"/>
      <c r="D20" s="58"/>
      <c r="E20" s="73"/>
      <c r="F20" s="58"/>
      <c r="G20" s="73"/>
      <c r="H20" s="5"/>
      <c r="I20" s="74"/>
      <c r="J20" s="75"/>
      <c r="K20" s="75"/>
      <c r="L20" s="75"/>
      <c r="M20" s="76"/>
      <c r="N20" s="76"/>
      <c r="O20" s="142"/>
      <c r="P20" s="105"/>
      <c r="Q20" s="182"/>
      <c r="R20" s="82"/>
      <c r="S20" s="60"/>
    </row>
    <row r="21" spans="1:40" ht="14.45" customHeight="1" x14ac:dyDescent="0.25">
      <c r="A21" s="38"/>
      <c r="B21" s="188"/>
      <c r="C21" s="58"/>
      <c r="D21" s="58"/>
      <c r="E21" s="59"/>
      <c r="F21" s="58"/>
      <c r="G21" s="73"/>
      <c r="H21" s="74"/>
      <c r="I21" s="74"/>
      <c r="J21" s="75"/>
      <c r="K21" s="75"/>
      <c r="L21" s="75"/>
      <c r="M21" s="76"/>
      <c r="N21" s="76"/>
      <c r="O21" s="142"/>
      <c r="P21" s="77"/>
      <c r="Q21" s="183"/>
      <c r="R21" s="60"/>
      <c r="S21" s="60"/>
    </row>
    <row r="22" spans="1:40" ht="14.45" customHeight="1" x14ac:dyDescent="0.25">
      <c r="A22" s="83" t="s">
        <v>34</v>
      </c>
      <c r="B22" s="189"/>
      <c r="C22" s="84"/>
      <c r="D22" s="84"/>
      <c r="E22" s="85"/>
      <c r="F22" s="84"/>
      <c r="G22" s="86"/>
      <c r="H22" s="87"/>
      <c r="I22" s="87"/>
      <c r="J22" s="88"/>
      <c r="K22" s="88"/>
      <c r="L22" s="88"/>
      <c r="M22" s="89"/>
      <c r="N22" s="89"/>
      <c r="O22" s="110"/>
      <c r="P22" s="91"/>
      <c r="Q22" s="184"/>
      <c r="R22" s="90"/>
      <c r="S22" s="90"/>
    </row>
    <row r="23" spans="1:40" ht="14.45" customHeight="1" x14ac:dyDescent="0.25">
      <c r="A23" s="38"/>
      <c r="B23" s="188"/>
      <c r="C23" s="58"/>
      <c r="D23" s="58"/>
      <c r="E23" s="59"/>
      <c r="F23" s="58"/>
      <c r="G23" s="73"/>
      <c r="H23" s="74"/>
      <c r="I23" s="74"/>
      <c r="J23" s="75"/>
      <c r="K23" s="75"/>
      <c r="L23" s="75"/>
      <c r="M23" s="76"/>
      <c r="N23" s="76"/>
      <c r="O23" s="109"/>
      <c r="P23" s="77"/>
      <c r="Q23" s="183"/>
      <c r="R23" s="60"/>
      <c r="S23" s="60"/>
    </row>
    <row r="24" spans="1:40" ht="14.45" customHeight="1" x14ac:dyDescent="0.25">
      <c r="A24" s="38"/>
      <c r="B24" s="188"/>
      <c r="C24" s="58"/>
      <c r="D24" s="58"/>
      <c r="E24" s="59"/>
      <c r="F24" s="58"/>
      <c r="G24" s="73"/>
      <c r="H24" s="5"/>
      <c r="I24" s="74"/>
      <c r="J24" s="75"/>
      <c r="K24" s="75"/>
      <c r="L24" s="75"/>
      <c r="M24" s="76"/>
      <c r="N24" s="76"/>
      <c r="O24" s="109"/>
      <c r="P24" s="77"/>
      <c r="Q24" s="183"/>
      <c r="R24" s="60"/>
      <c r="S24" s="60"/>
    </row>
    <row r="25" spans="1:40" s="14" customFormat="1" ht="15" customHeight="1" x14ac:dyDescent="0.25">
      <c r="A25" s="38"/>
      <c r="B25" s="188"/>
      <c r="C25" s="58"/>
      <c r="D25" s="58"/>
      <c r="E25" s="59"/>
      <c r="F25" s="58"/>
      <c r="G25" s="73"/>
      <c r="H25" s="74"/>
      <c r="I25" s="74"/>
      <c r="J25" s="75"/>
      <c r="K25" s="75"/>
      <c r="L25" s="75"/>
      <c r="M25" s="76"/>
      <c r="N25" s="76"/>
      <c r="O25" s="109"/>
      <c r="P25" s="77"/>
      <c r="Q25" s="183"/>
      <c r="R25" s="60"/>
      <c r="S25" s="60"/>
    </row>
    <row r="26" spans="1:40" ht="15" customHeight="1" x14ac:dyDescent="0.25">
      <c r="A26" s="62"/>
      <c r="B26" s="190"/>
      <c r="C26" s="63"/>
      <c r="D26" s="63"/>
      <c r="E26" s="64"/>
      <c r="F26" s="63"/>
      <c r="G26" s="62"/>
      <c r="H26" s="78"/>
      <c r="I26" s="78"/>
      <c r="J26" s="79"/>
      <c r="K26" s="79"/>
      <c r="L26" s="79"/>
      <c r="M26" s="80"/>
      <c r="N26" s="80"/>
      <c r="O26" s="111"/>
      <c r="P26" s="81"/>
      <c r="Q26" s="185"/>
      <c r="R26" s="81"/>
      <c r="S26" s="81"/>
    </row>
    <row r="27" spans="1:40" x14ac:dyDescent="0.25">
      <c r="A27" s="12" t="s">
        <v>3</v>
      </c>
      <c r="B27" s="12"/>
      <c r="C27" s="5"/>
      <c r="D27" s="5"/>
      <c r="E27" s="5"/>
      <c r="F27" s="71"/>
      <c r="G27" s="6"/>
      <c r="H27" s="55"/>
      <c r="I27" s="55"/>
      <c r="J27" s="67"/>
      <c r="K27" s="66"/>
      <c r="L27" s="66"/>
      <c r="M27" s="13">
        <f>SUBTOTAL(109,M6:M26)</f>
        <v>2501711</v>
      </c>
      <c r="N27" s="13">
        <f>SUBTOTAL(109,N6:N26)</f>
        <v>331521</v>
      </c>
      <c r="O27" s="45"/>
      <c r="P27" s="45"/>
      <c r="Q27" s="186"/>
      <c r="R27" s="45"/>
      <c r="S27" s="45"/>
    </row>
    <row r="29" spans="1:40" ht="14.45" customHeight="1" x14ac:dyDescent="0.25">
      <c r="K29" s="27"/>
      <c r="L29" s="27"/>
      <c r="M29"/>
      <c r="N29"/>
    </row>
    <row r="30" spans="1:40" s="17" customFormat="1" ht="15" hidden="1" customHeight="1" outlineLevel="1" x14ac:dyDescent="0.25">
      <c r="D30" s="17" t="s">
        <v>122</v>
      </c>
      <c r="E30" s="17" t="s">
        <v>85</v>
      </c>
      <c r="F30" s="72"/>
      <c r="G30" s="17" t="s">
        <v>10</v>
      </c>
      <c r="H30" s="57"/>
      <c r="I30" s="57"/>
      <c r="J30" s="26"/>
      <c r="K30" s="69"/>
      <c r="L30" s="69"/>
      <c r="M30" s="20"/>
      <c r="N30" s="21"/>
      <c r="O30" s="108"/>
      <c r="P30" s="26"/>
      <c r="Q30" s="26"/>
      <c r="R30" s="26"/>
      <c r="S30" s="26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s="17" customFormat="1" ht="15" hidden="1" customHeight="1" outlineLevel="1" x14ac:dyDescent="0.25">
      <c r="D31" s="17" t="s">
        <v>123</v>
      </c>
      <c r="E31" s="17" t="s">
        <v>86</v>
      </c>
      <c r="F31" s="72"/>
      <c r="G31" s="17" t="s">
        <v>11</v>
      </c>
      <c r="H31" s="57"/>
      <c r="I31" s="57"/>
      <c r="J31" s="26"/>
      <c r="K31" s="69"/>
      <c r="L31" s="69"/>
      <c r="M31" s="20"/>
      <c r="N31" s="21"/>
      <c r="O31" s="108"/>
      <c r="P31" s="26"/>
      <c r="Q31" s="26"/>
      <c r="R31" s="26"/>
      <c r="S31" s="26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s="17" customFormat="1" ht="15" hidden="1" customHeight="1" outlineLevel="1" x14ac:dyDescent="0.25">
      <c r="D32" s="17" t="s">
        <v>124</v>
      </c>
      <c r="E32" s="17" t="s">
        <v>114</v>
      </c>
      <c r="F32" s="72"/>
      <c r="H32" s="57"/>
      <c r="I32" s="57"/>
      <c r="J32" s="26"/>
      <c r="K32" s="69"/>
      <c r="L32" s="69"/>
      <c r="M32" s="20"/>
      <c r="N32" s="21"/>
      <c r="O32" s="108"/>
      <c r="P32" s="26"/>
      <c r="Q32" s="26"/>
      <c r="R32" s="26"/>
      <c r="S32" s="2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4:40" s="17" customFormat="1" ht="15" hidden="1" customHeight="1" outlineLevel="1" x14ac:dyDescent="0.25">
      <c r="D33" s="17" t="s">
        <v>125</v>
      </c>
      <c r="F33" s="72"/>
      <c r="H33" s="57"/>
      <c r="I33" s="57"/>
      <c r="J33" s="26"/>
      <c r="K33" s="69"/>
      <c r="L33" s="69"/>
      <c r="M33" s="20"/>
      <c r="N33" s="21"/>
      <c r="O33" s="108"/>
      <c r="P33" s="26"/>
      <c r="Q33" s="26"/>
      <c r="R33" s="26"/>
      <c r="S33" s="26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4:40" s="17" customFormat="1" ht="15" hidden="1" customHeight="1" outlineLevel="1" x14ac:dyDescent="0.25">
      <c r="F34" s="72"/>
      <c r="H34" s="57"/>
      <c r="I34" s="57"/>
      <c r="J34" s="26"/>
      <c r="K34" s="69"/>
      <c r="L34" s="69"/>
      <c r="M34" s="20"/>
      <c r="N34" s="21"/>
      <c r="O34" s="108"/>
      <c r="P34" s="26"/>
      <c r="Q34" s="26"/>
      <c r="R34" s="26"/>
      <c r="S34" s="26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4:40" s="17" customFormat="1" ht="15" hidden="1" customHeight="1" outlineLevel="1" x14ac:dyDescent="0.25">
      <c r="F35" s="103"/>
      <c r="H35" s="57"/>
      <c r="I35" s="57"/>
      <c r="J35" s="26"/>
      <c r="K35" s="69"/>
      <c r="L35" s="69"/>
      <c r="M35" s="20"/>
      <c r="N35" s="21"/>
      <c r="O35" s="108"/>
      <c r="P35" s="26"/>
      <c r="Q35" s="26"/>
      <c r="R35" s="26"/>
      <c r="S35" s="26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4:40" s="17" customFormat="1" ht="15" hidden="1" customHeight="1" outlineLevel="1" x14ac:dyDescent="0.25">
      <c r="F36" s="103"/>
      <c r="H36" s="57"/>
      <c r="I36" s="57"/>
      <c r="J36" s="26"/>
      <c r="K36" s="69"/>
      <c r="L36" s="69"/>
      <c r="M36" s="20"/>
      <c r="N36" s="21"/>
      <c r="O36" s="108"/>
      <c r="P36" s="26"/>
      <c r="Q36" s="26"/>
      <c r="R36" s="26"/>
      <c r="S36" s="2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4:40" s="17" customFormat="1" ht="15" hidden="1" customHeight="1" outlineLevel="1" x14ac:dyDescent="0.25">
      <c r="F37" s="103"/>
      <c r="H37" s="57"/>
      <c r="I37" s="57"/>
      <c r="J37" s="26"/>
      <c r="K37" s="69"/>
      <c r="L37" s="69"/>
      <c r="M37" s="20"/>
      <c r="N37" s="21"/>
      <c r="O37" s="108"/>
      <c r="P37" s="26"/>
      <c r="Q37" s="26"/>
      <c r="R37" s="26"/>
      <c r="S37" s="26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4:40" s="17" customFormat="1" ht="15" hidden="1" customHeight="1" outlineLevel="1" x14ac:dyDescent="0.25">
      <c r="F38" s="72"/>
      <c r="H38" s="57"/>
      <c r="I38" s="57"/>
      <c r="J38" s="26"/>
      <c r="K38" s="69"/>
      <c r="L38" s="69"/>
      <c r="M38" s="20"/>
      <c r="N38" s="21"/>
      <c r="O38" s="108"/>
      <c r="P38" s="26"/>
      <c r="Q38" s="26"/>
      <c r="R38" s="26"/>
      <c r="S38" s="2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4:40" s="17" customFormat="1" ht="15" hidden="1" customHeight="1" outlineLevel="1" x14ac:dyDescent="0.25">
      <c r="F39" s="72"/>
      <c r="H39" s="57"/>
      <c r="I39" s="57"/>
      <c r="J39" s="26"/>
      <c r="K39" s="69"/>
      <c r="L39" s="69"/>
      <c r="M39" s="20"/>
      <c r="N39" s="21"/>
      <c r="O39" s="108"/>
      <c r="P39" s="26"/>
      <c r="Q39" s="26"/>
      <c r="R39" s="26"/>
      <c r="S39" s="2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4:40" s="17" customFormat="1" ht="15" hidden="1" customHeight="1" outlineLevel="1" x14ac:dyDescent="0.25">
      <c r="F40" s="72"/>
      <c r="H40" s="57"/>
      <c r="I40" s="57"/>
      <c r="J40" s="26"/>
      <c r="K40" s="69"/>
      <c r="L40" s="69"/>
      <c r="M40" s="20"/>
      <c r="N40" s="21"/>
      <c r="O40" s="108"/>
      <c r="P40" s="26"/>
      <c r="Q40" s="26"/>
      <c r="R40" s="26"/>
      <c r="S40" s="26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4:40" s="17" customFormat="1" ht="15" hidden="1" customHeight="1" outlineLevel="1" x14ac:dyDescent="0.25">
      <c r="F41" s="72"/>
      <c r="H41" s="57"/>
      <c r="I41" s="57"/>
      <c r="J41" s="26"/>
      <c r="K41" s="69"/>
      <c r="L41" s="69"/>
      <c r="M41" s="20"/>
      <c r="N41" s="21"/>
      <c r="O41" s="108"/>
      <c r="P41" s="26"/>
      <c r="Q41" s="26"/>
      <c r="R41" s="26"/>
      <c r="S41" s="26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4:40" s="17" customFormat="1" ht="15" hidden="1" customHeight="1" outlineLevel="1" x14ac:dyDescent="0.25">
      <c r="F42" s="72"/>
      <c r="H42" s="57"/>
      <c r="I42" s="57"/>
      <c r="J42" s="26"/>
      <c r="K42" s="69"/>
      <c r="L42" s="69"/>
      <c r="M42" s="20"/>
      <c r="N42" s="21"/>
      <c r="O42" s="108"/>
      <c r="P42" s="26"/>
      <c r="Q42" s="26"/>
      <c r="R42" s="26"/>
      <c r="S42" s="26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4:40" s="17" customFormat="1" ht="15" hidden="1" customHeight="1" outlineLevel="1" x14ac:dyDescent="0.25">
      <c r="F43" s="72"/>
      <c r="H43" s="57"/>
      <c r="I43" s="57"/>
      <c r="J43" s="26"/>
      <c r="K43" s="69"/>
      <c r="L43" s="69"/>
      <c r="M43" s="20"/>
      <c r="N43" s="21"/>
      <c r="O43" s="108"/>
      <c r="P43" s="26"/>
      <c r="Q43" s="26"/>
      <c r="R43" s="26"/>
      <c r="S43" s="26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4:40" s="17" customFormat="1" ht="15" hidden="1" customHeight="1" outlineLevel="1" x14ac:dyDescent="0.25">
      <c r="F44" s="72"/>
      <c r="H44" s="57"/>
      <c r="I44" s="57"/>
      <c r="J44" s="26"/>
      <c r="K44" s="69"/>
      <c r="L44" s="69"/>
      <c r="M44" s="20"/>
      <c r="N44" s="21"/>
      <c r="O44" s="108"/>
      <c r="P44" s="26"/>
      <c r="Q44" s="26"/>
      <c r="R44" s="26"/>
      <c r="S44" s="26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4:40" s="17" customFormat="1" ht="15" hidden="1" customHeight="1" outlineLevel="1" x14ac:dyDescent="0.25">
      <c r="F45" s="72"/>
      <c r="H45" s="57"/>
      <c r="I45" s="57"/>
      <c r="J45" s="26"/>
      <c r="K45" s="69"/>
      <c r="L45" s="69"/>
      <c r="M45" s="20"/>
      <c r="N45" s="21"/>
      <c r="O45" s="108"/>
      <c r="P45" s="26"/>
      <c r="Q45" s="26"/>
      <c r="R45" s="26"/>
      <c r="S45" s="26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4:40" s="17" customFormat="1" ht="15" hidden="1" customHeight="1" outlineLevel="1" x14ac:dyDescent="0.25">
      <c r="F46" s="72"/>
      <c r="H46" s="57"/>
      <c r="I46" s="57"/>
      <c r="J46" s="26"/>
      <c r="K46" s="69"/>
      <c r="L46" s="69"/>
      <c r="M46" s="20"/>
      <c r="N46" s="21"/>
      <c r="O46" s="108"/>
      <c r="P46" s="26"/>
      <c r="Q46" s="26"/>
      <c r="R46" s="26"/>
      <c r="S46" s="2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4:40" s="17" customFormat="1" ht="15" hidden="1" customHeight="1" outlineLevel="1" x14ac:dyDescent="0.25">
      <c r="F47" s="72"/>
      <c r="H47" s="57"/>
      <c r="I47" s="57"/>
      <c r="J47" s="26"/>
      <c r="K47" s="69"/>
      <c r="L47" s="69"/>
      <c r="M47" s="20"/>
      <c r="N47" s="21"/>
      <c r="O47" s="108"/>
      <c r="P47" s="26"/>
      <c r="Q47" s="26"/>
      <c r="R47" s="26"/>
      <c r="S47" s="26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4:40" s="17" customFormat="1" ht="15" hidden="1" customHeight="1" outlineLevel="1" x14ac:dyDescent="0.25">
      <c r="F48" s="72"/>
      <c r="H48" s="57"/>
      <c r="I48" s="57"/>
      <c r="J48" s="26"/>
      <c r="K48" s="69"/>
      <c r="L48" s="69"/>
      <c r="M48" s="20"/>
      <c r="N48" s="21"/>
      <c r="O48" s="108"/>
      <c r="P48" s="26"/>
      <c r="Q48" s="26"/>
      <c r="R48" s="26"/>
      <c r="S48" s="26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6:40" s="17" customFormat="1" ht="15" hidden="1" customHeight="1" outlineLevel="1" x14ac:dyDescent="0.25">
      <c r="F49" s="72"/>
      <c r="H49" s="57"/>
      <c r="I49" s="57"/>
      <c r="J49" s="26"/>
      <c r="K49" s="69"/>
      <c r="L49" s="69"/>
      <c r="M49" s="20"/>
      <c r="N49" s="22"/>
      <c r="O49" s="108"/>
      <c r="P49" s="26"/>
      <c r="Q49" s="26"/>
      <c r="R49" s="26"/>
      <c r="S49" s="26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6:40" s="17" customFormat="1" ht="15" hidden="1" customHeight="1" outlineLevel="1" x14ac:dyDescent="0.25">
      <c r="F50" s="103"/>
      <c r="H50" s="57"/>
      <c r="I50" s="57"/>
      <c r="J50" s="26"/>
      <c r="K50" s="69"/>
      <c r="L50" s="69"/>
      <c r="M50" s="18"/>
      <c r="O50" s="108"/>
      <c r="P50" s="26"/>
      <c r="Q50" s="26"/>
      <c r="R50" s="26"/>
      <c r="S50" s="2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6:40" s="17" customFormat="1" ht="15" hidden="1" customHeight="1" outlineLevel="1" x14ac:dyDescent="0.25">
      <c r="F51" s="104"/>
      <c r="H51" s="57"/>
      <c r="I51" s="57"/>
      <c r="J51" s="26"/>
      <c r="K51" s="69"/>
      <c r="L51" s="69"/>
      <c r="M51" s="207"/>
      <c r="N51" s="207"/>
      <c r="O51" s="108"/>
      <c r="P51" s="26"/>
      <c r="Q51" s="26"/>
      <c r="R51" s="26"/>
      <c r="S51" s="26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6:40" s="17" customFormat="1" ht="15" hidden="1" customHeight="1" outlineLevel="1" x14ac:dyDescent="0.25">
      <c r="F52" s="103"/>
      <c r="H52" s="57"/>
      <c r="I52" s="57"/>
      <c r="J52" s="26"/>
      <c r="K52" s="69"/>
      <c r="L52" s="69"/>
      <c r="M52" s="19"/>
      <c r="N52" s="19"/>
      <c r="O52" s="108"/>
      <c r="P52" s="26"/>
      <c r="Q52" s="26"/>
      <c r="R52" s="26"/>
      <c r="S52" s="26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6:40" s="17" customFormat="1" ht="15" hidden="1" customHeight="1" outlineLevel="1" x14ac:dyDescent="0.25">
      <c r="F53" s="103"/>
      <c r="H53" s="57"/>
      <c r="I53" s="57"/>
      <c r="J53" s="26"/>
      <c r="K53" s="69"/>
      <c r="L53" s="69"/>
      <c r="M53" s="20"/>
      <c r="N53" s="21"/>
      <c r="O53" s="108"/>
      <c r="P53" s="26"/>
      <c r="Q53" s="26"/>
      <c r="R53" s="26"/>
      <c r="S53" s="2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6:40" s="17" customFormat="1" ht="15" hidden="1" customHeight="1" outlineLevel="1" x14ac:dyDescent="0.25">
      <c r="F54" s="103"/>
      <c r="H54" s="57"/>
      <c r="I54" s="57"/>
      <c r="J54" s="26"/>
      <c r="K54" s="69"/>
      <c r="L54" s="69"/>
      <c r="M54" s="20"/>
      <c r="N54" s="21"/>
      <c r="O54" s="108"/>
      <c r="P54" s="26"/>
      <c r="Q54" s="26"/>
      <c r="R54" s="26"/>
      <c r="S54" s="26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6:40" s="17" customFormat="1" ht="15" hidden="1" customHeight="1" outlineLevel="1" x14ac:dyDescent="0.25">
      <c r="F55" s="103"/>
      <c r="H55" s="57"/>
      <c r="I55" s="57"/>
      <c r="J55" s="26"/>
      <c r="K55" s="69"/>
      <c r="L55" s="69"/>
      <c r="M55" s="20"/>
      <c r="N55" s="21"/>
      <c r="O55" s="108"/>
      <c r="P55" s="26"/>
      <c r="Q55" s="26"/>
      <c r="R55" s="26"/>
      <c r="S55" s="2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6:40" s="17" customFormat="1" ht="15" hidden="1" customHeight="1" outlineLevel="1" x14ac:dyDescent="0.25">
      <c r="F56" s="103"/>
      <c r="H56" s="57"/>
      <c r="I56" s="57"/>
      <c r="J56" s="26"/>
      <c r="K56" s="69"/>
      <c r="L56" s="69"/>
      <c r="M56" s="20"/>
      <c r="N56" s="21"/>
      <c r="O56" s="108"/>
      <c r="P56" s="26"/>
      <c r="Q56" s="26"/>
      <c r="R56" s="26"/>
      <c r="S56" s="2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6:40" s="17" customFormat="1" ht="15" hidden="1" customHeight="1" outlineLevel="1" x14ac:dyDescent="0.25">
      <c r="F57" s="103"/>
      <c r="H57" s="57"/>
      <c r="I57" s="57"/>
      <c r="J57" s="26"/>
      <c r="K57" s="69"/>
      <c r="L57" s="69"/>
      <c r="M57" s="20"/>
      <c r="N57" s="21"/>
      <c r="O57" s="108"/>
      <c r="P57" s="26"/>
      <c r="Q57" s="26"/>
      <c r="R57" s="26"/>
      <c r="S57" s="26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6:40" s="17" customFormat="1" ht="15" hidden="1" customHeight="1" outlineLevel="1" x14ac:dyDescent="0.25">
      <c r="F58" s="103"/>
      <c r="H58" s="57"/>
      <c r="I58" s="57"/>
      <c r="J58" s="26"/>
      <c r="K58" s="69"/>
      <c r="L58" s="69"/>
      <c r="M58" s="20"/>
      <c r="N58" s="21"/>
      <c r="O58" s="108"/>
      <c r="P58" s="26"/>
      <c r="Q58" s="26"/>
      <c r="R58" s="26"/>
      <c r="S58" s="2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6:40" s="17" customFormat="1" ht="15" hidden="1" customHeight="1" outlineLevel="1" x14ac:dyDescent="0.25">
      <c r="F59" s="103"/>
      <c r="H59" s="57"/>
      <c r="I59" s="57"/>
      <c r="J59" s="26"/>
      <c r="K59" s="69"/>
      <c r="L59" s="69"/>
      <c r="M59" s="20"/>
      <c r="N59" s="21"/>
      <c r="O59" s="108"/>
      <c r="P59" s="26"/>
      <c r="Q59" s="26"/>
      <c r="R59" s="26"/>
      <c r="S59" s="26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6:40" s="17" customFormat="1" ht="15" hidden="1" customHeight="1" outlineLevel="1" x14ac:dyDescent="0.25">
      <c r="F60" s="103"/>
      <c r="H60" s="57"/>
      <c r="I60" s="57"/>
      <c r="J60" s="26"/>
      <c r="K60" s="69"/>
      <c r="L60" s="69"/>
      <c r="M60" s="20"/>
      <c r="N60" s="21"/>
      <c r="O60" s="108"/>
      <c r="P60" s="26"/>
      <c r="Q60" s="26"/>
      <c r="R60" s="26"/>
      <c r="S60" s="26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r="61" spans="6:40" s="17" customFormat="1" ht="15" hidden="1" customHeight="1" outlineLevel="1" x14ac:dyDescent="0.25">
      <c r="F61" s="103"/>
      <c r="H61" s="57"/>
      <c r="I61" s="57"/>
      <c r="J61" s="26"/>
      <c r="K61" s="69"/>
      <c r="L61" s="69"/>
      <c r="M61" s="20"/>
      <c r="N61" s="21"/>
      <c r="O61" s="108"/>
      <c r="P61" s="26"/>
      <c r="Q61" s="26"/>
      <c r="R61" s="26"/>
      <c r="S61" s="26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r="62" spans="6:40" s="17" customFormat="1" ht="15" hidden="1" customHeight="1" outlineLevel="1" x14ac:dyDescent="0.25">
      <c r="F62" s="103"/>
      <c r="H62" s="57"/>
      <c r="I62" s="57"/>
      <c r="J62" s="26"/>
      <c r="K62" s="69"/>
      <c r="L62" s="69"/>
      <c r="M62" s="20"/>
      <c r="N62" s="21"/>
      <c r="O62" s="108"/>
      <c r="P62" s="26"/>
      <c r="Q62" s="26"/>
      <c r="R62" s="26"/>
      <c r="S62" s="2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r="63" spans="6:40" s="17" customFormat="1" hidden="1" outlineLevel="1" x14ac:dyDescent="0.25">
      <c r="F63" s="103"/>
      <c r="H63" s="57"/>
      <c r="I63" s="57"/>
      <c r="J63" s="26"/>
      <c r="K63" s="69"/>
      <c r="L63" s="69"/>
      <c r="M63" s="18"/>
      <c r="N63" s="18"/>
      <c r="O63" s="108"/>
      <c r="P63" s="26"/>
      <c r="Q63" s="26"/>
      <c r="R63" s="26"/>
      <c r="S63" s="26"/>
    </row>
    <row r="64" spans="6:40" s="17" customFormat="1" hidden="1" outlineLevel="1" x14ac:dyDescent="0.25">
      <c r="F64" s="103"/>
      <c r="H64" s="57"/>
      <c r="I64" s="57"/>
      <c r="J64" s="26"/>
      <c r="K64" s="69"/>
      <c r="L64" s="69"/>
      <c r="M64" s="18"/>
      <c r="N64" s="18"/>
      <c r="O64" s="108"/>
      <c r="P64" s="26"/>
      <c r="Q64" s="26"/>
      <c r="R64" s="26"/>
      <c r="S64" s="26"/>
    </row>
    <row r="65" spans="6:19" s="17" customFormat="1" hidden="1" outlineLevel="1" x14ac:dyDescent="0.25">
      <c r="F65" s="103"/>
      <c r="H65" s="57"/>
      <c r="I65" s="57"/>
      <c r="J65" s="26"/>
      <c r="K65" s="69"/>
      <c r="L65" s="69"/>
      <c r="M65" s="18"/>
      <c r="N65" s="18"/>
      <c r="O65" s="108"/>
      <c r="P65" s="26"/>
      <c r="Q65" s="26"/>
      <c r="R65" s="26"/>
      <c r="S65" s="26"/>
    </row>
    <row r="66" spans="6:19" s="17" customFormat="1" hidden="1" outlineLevel="1" x14ac:dyDescent="0.25">
      <c r="F66" s="103"/>
      <c r="H66" s="57"/>
      <c r="I66" s="57"/>
      <c r="J66" s="26"/>
      <c r="K66" s="69"/>
      <c r="L66" s="69"/>
      <c r="M66" s="18"/>
      <c r="N66" s="18"/>
      <c r="O66" s="108"/>
      <c r="P66" s="26"/>
      <c r="Q66" s="26"/>
      <c r="R66" s="26"/>
      <c r="S66" s="26"/>
    </row>
    <row r="67" spans="6:19" s="17" customFormat="1" hidden="1" outlineLevel="1" x14ac:dyDescent="0.25">
      <c r="F67" s="103"/>
      <c r="H67" s="57"/>
      <c r="I67" s="57"/>
      <c r="J67" s="26"/>
      <c r="K67" s="69"/>
      <c r="L67" s="69"/>
      <c r="M67" s="18"/>
      <c r="N67" s="18"/>
      <c r="O67" s="108"/>
      <c r="P67" s="26"/>
      <c r="Q67" s="26"/>
      <c r="R67" s="26"/>
      <c r="S67" s="26"/>
    </row>
    <row r="68" spans="6:19" s="17" customFormat="1" hidden="1" outlineLevel="1" x14ac:dyDescent="0.25">
      <c r="F68" s="104"/>
      <c r="H68" s="57"/>
      <c r="I68" s="57"/>
      <c r="J68" s="26"/>
      <c r="K68" s="69"/>
      <c r="L68" s="69"/>
      <c r="M68" s="18"/>
      <c r="N68" s="18"/>
      <c r="O68" s="108"/>
      <c r="P68" s="26"/>
      <c r="Q68" s="26"/>
      <c r="R68" s="26"/>
      <c r="S68" s="26"/>
    </row>
    <row r="69" spans="6:19" s="17" customFormat="1" hidden="1" outlineLevel="1" x14ac:dyDescent="0.25">
      <c r="F69" s="103"/>
      <c r="H69" s="57"/>
      <c r="I69" s="57"/>
      <c r="J69" s="26"/>
      <c r="K69" s="69"/>
      <c r="L69" s="69"/>
      <c r="M69" s="18"/>
      <c r="N69" s="18"/>
      <c r="O69" s="108"/>
      <c r="P69" s="26"/>
      <c r="Q69" s="26"/>
      <c r="R69" s="26"/>
      <c r="S69" s="26"/>
    </row>
    <row r="70" spans="6:19" s="17" customFormat="1" hidden="1" outlineLevel="1" x14ac:dyDescent="0.25">
      <c r="F70" s="104"/>
      <c r="H70" s="57"/>
      <c r="I70" s="57"/>
      <c r="J70" s="26"/>
      <c r="K70" s="69"/>
      <c r="L70" s="69"/>
      <c r="M70" s="18"/>
      <c r="N70" s="18"/>
      <c r="O70" s="108"/>
      <c r="P70" s="26"/>
      <c r="Q70" s="26"/>
      <c r="R70" s="26"/>
      <c r="S70" s="26"/>
    </row>
    <row r="71" spans="6:19" s="17" customFormat="1" hidden="1" outlineLevel="1" x14ac:dyDescent="0.25">
      <c r="F71" s="103"/>
      <c r="H71" s="57"/>
      <c r="I71" s="57"/>
      <c r="J71" s="26"/>
      <c r="K71" s="69"/>
      <c r="L71" s="69"/>
      <c r="M71" s="18"/>
      <c r="N71" s="18"/>
      <c r="O71" s="108"/>
      <c r="P71" s="26"/>
      <c r="Q71" s="26"/>
      <c r="R71" s="26"/>
      <c r="S71" s="26"/>
    </row>
    <row r="72" spans="6:19" s="17" customFormat="1" hidden="1" outlineLevel="1" x14ac:dyDescent="0.25">
      <c r="F72" s="104"/>
      <c r="H72" s="57"/>
      <c r="I72" s="57"/>
      <c r="J72" s="26"/>
      <c r="K72" s="69"/>
      <c r="L72" s="69"/>
      <c r="M72" s="18"/>
      <c r="N72" s="18"/>
      <c r="O72" s="108"/>
      <c r="P72" s="26"/>
      <c r="Q72" s="26"/>
      <c r="R72" s="26"/>
      <c r="S72" s="26"/>
    </row>
    <row r="73" spans="6:19" s="17" customFormat="1" hidden="1" outlineLevel="1" x14ac:dyDescent="0.25">
      <c r="F73" s="103"/>
      <c r="H73" s="57"/>
      <c r="I73" s="57"/>
      <c r="J73" s="26"/>
      <c r="K73" s="69"/>
      <c r="L73" s="69"/>
      <c r="M73" s="18"/>
      <c r="N73" s="18"/>
      <c r="O73" s="108"/>
      <c r="P73" s="26"/>
      <c r="Q73" s="26"/>
      <c r="R73" s="26"/>
      <c r="S73" s="26"/>
    </row>
    <row r="74" spans="6:19" s="17" customFormat="1" hidden="1" outlineLevel="1" x14ac:dyDescent="0.25">
      <c r="F74" s="104"/>
      <c r="H74" s="57"/>
      <c r="I74" s="57"/>
      <c r="J74" s="26"/>
      <c r="K74" s="69"/>
      <c r="L74" s="69"/>
      <c r="M74" s="18"/>
      <c r="N74" s="18"/>
      <c r="O74" s="108"/>
      <c r="P74" s="26"/>
      <c r="Q74" s="26"/>
      <c r="R74" s="26"/>
      <c r="S74" s="26"/>
    </row>
    <row r="75" spans="6:19" s="17" customFormat="1" hidden="1" outlineLevel="1" x14ac:dyDescent="0.25">
      <c r="F75" s="103"/>
      <c r="H75" s="57"/>
      <c r="I75" s="57"/>
      <c r="J75" s="26"/>
      <c r="K75" s="69"/>
      <c r="L75" s="69"/>
      <c r="M75" s="18"/>
      <c r="N75" s="18"/>
      <c r="O75" s="108"/>
      <c r="P75" s="26"/>
      <c r="Q75" s="26"/>
      <c r="R75" s="26"/>
      <c r="S75" s="26"/>
    </row>
    <row r="76" spans="6:19" s="17" customFormat="1" hidden="1" outlineLevel="1" x14ac:dyDescent="0.25">
      <c r="F76" s="104"/>
      <c r="H76" s="57"/>
      <c r="I76" s="57"/>
      <c r="J76" s="26"/>
      <c r="K76" s="69"/>
      <c r="L76" s="69"/>
      <c r="M76" s="18"/>
      <c r="N76" s="18"/>
      <c r="O76" s="108"/>
      <c r="P76" s="26"/>
      <c r="Q76" s="26"/>
      <c r="R76" s="26"/>
      <c r="S76" s="26"/>
    </row>
    <row r="77" spans="6:19" s="17" customFormat="1" hidden="1" outlineLevel="1" x14ac:dyDescent="0.25">
      <c r="F77" s="103"/>
      <c r="H77" s="57"/>
      <c r="I77" s="57"/>
      <c r="J77" s="26"/>
      <c r="K77" s="69"/>
      <c r="L77" s="69"/>
      <c r="M77" s="18"/>
      <c r="N77" s="18"/>
      <c r="O77" s="108"/>
      <c r="P77" s="26"/>
      <c r="Q77" s="26"/>
      <c r="R77" s="26"/>
      <c r="S77" s="26"/>
    </row>
    <row r="78" spans="6:19" collapsed="1" x14ac:dyDescent="0.25"/>
  </sheetData>
  <autoFilter ref="A5:AN26" xr:uid="{00000000-0009-0000-0000-000001000000}"/>
  <sortState xmlns:xlrd2="http://schemas.microsoft.com/office/spreadsheetml/2017/richdata2" ref="A6:BA101">
    <sortCondition ref="A6:A101"/>
    <sortCondition ref="F6:F101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DBCF910A-2884-4221-90AB-C8D42D72C516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2">
    <mergeCell ref="A2:F2"/>
    <mergeCell ref="M51:N51"/>
  </mergeCells>
  <phoneticPr fontId="49" type="noConversion"/>
  <dataValidations count="6">
    <dataValidation type="list" allowBlank="1" showInputMessage="1" showErrorMessage="1" sqref="R26:S26" xr:uid="{00000000-0002-0000-0100-000000000000}">
      <formula1>$S$30:$S$31</formula1>
    </dataValidation>
    <dataValidation type="list" allowBlank="1" showInputMessage="1" showErrorMessage="1" sqref="A65251:D65258 A65269:D65269 A65260:D65267" xr:uid="{00000000-0002-0000-0100-000001000000}">
      <formula1>#REF!</formula1>
    </dataValidation>
    <dataValidation type="list" allowBlank="1" showInputMessage="1" showErrorMessage="1" sqref="G6:G26" xr:uid="{00000000-0002-0000-0100-000002000000}">
      <formula1>$G$30:$G$31</formula1>
    </dataValidation>
    <dataValidation type="list" allowBlank="1" showInputMessage="1" showErrorMessage="1" sqref="E6:E26" xr:uid="{00000000-0002-0000-0100-000003000000}">
      <formula1>$E$30:$E$32</formula1>
    </dataValidation>
    <dataValidation type="list" allowBlank="1" showInputMessage="1" showErrorMessage="1" sqref="D6:D26" xr:uid="{00000000-0002-0000-0100-000005000000}">
      <formula1>$D$30:$D$33</formula1>
    </dataValidation>
    <dataValidation type="list" allowBlank="1" showInputMessage="1" showErrorMessage="1" sqref="B6:B26" xr:uid="{99595DD1-9689-48D8-8A33-D01C4CFFE83A}">
      <formula1>"C247400052"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Hónapok!$A$1:$A$48</xm:f>
          </x14:formula1>
          <xm:sqref>F6:F26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I48"/>
  <sheetViews>
    <sheetView topLeftCell="A16" workbookViewId="0">
      <selection activeCell="G34" sqref="G34"/>
    </sheetView>
  </sheetViews>
  <sheetFormatPr defaultColWidth="9.140625" defaultRowHeight="15" outlineLevelRow="1" x14ac:dyDescent="0.25"/>
  <cols>
    <col min="1" max="1" width="11.85546875" customWidth="1"/>
    <col min="2" max="2" width="21.28515625" customWidth="1"/>
    <col min="3" max="3" width="22" customWidth="1"/>
    <col min="4" max="4" width="29.7109375" customWidth="1"/>
    <col min="5" max="5" width="32.42578125" customWidth="1"/>
    <col min="6" max="6" width="28.85546875" style="27" customWidth="1"/>
    <col min="7" max="7" width="17.140625" style="15" customWidth="1"/>
    <col min="8" max="8" width="17.140625" style="29" customWidth="1"/>
    <col min="9" max="10" width="36" customWidth="1"/>
  </cols>
  <sheetData>
    <row r="1" spans="1:9" s="17" customFormat="1" hidden="1" outlineLevel="1" x14ac:dyDescent="0.25">
      <c r="B1" s="101" t="s">
        <v>88</v>
      </c>
      <c r="F1" s="26"/>
      <c r="G1" s="23"/>
      <c r="H1" s="28" t="s">
        <v>10</v>
      </c>
      <c r="I1" s="17" t="s">
        <v>122</v>
      </c>
    </row>
    <row r="2" spans="1:9" s="17" customFormat="1" hidden="1" outlineLevel="1" x14ac:dyDescent="0.25">
      <c r="B2" s="101" t="s">
        <v>89</v>
      </c>
      <c r="F2" s="26"/>
      <c r="G2" s="23"/>
      <c r="H2" s="28" t="s">
        <v>11</v>
      </c>
      <c r="I2" s="17" t="s">
        <v>123</v>
      </c>
    </row>
    <row r="3" spans="1:9" s="17" customFormat="1" hidden="1" outlineLevel="1" x14ac:dyDescent="0.25">
      <c r="B3" s="101" t="s">
        <v>110</v>
      </c>
      <c r="F3" s="26"/>
      <c r="G3" s="23"/>
      <c r="H3" s="28"/>
      <c r="I3" s="17" t="s">
        <v>124</v>
      </c>
    </row>
    <row r="4" spans="1:9" s="17" customFormat="1" hidden="1" outlineLevel="1" x14ac:dyDescent="0.25">
      <c r="B4" s="101" t="s">
        <v>84</v>
      </c>
      <c r="F4" s="26"/>
      <c r="G4" s="23"/>
      <c r="H4" s="28"/>
      <c r="I4" s="17" t="s">
        <v>125</v>
      </c>
    </row>
    <row r="5" spans="1:9" collapsed="1" x14ac:dyDescent="0.25">
      <c r="A5" s="153"/>
      <c r="B5" s="153"/>
      <c r="C5" s="153" t="s">
        <v>116</v>
      </c>
      <c r="H5" s="102"/>
    </row>
    <row r="6" spans="1:9" s="24" customFormat="1" ht="30" x14ac:dyDescent="0.25">
      <c r="A6" s="25" t="s">
        <v>15</v>
      </c>
      <c r="B6" s="25" t="s">
        <v>18</v>
      </c>
      <c r="C6" s="95" t="s">
        <v>19</v>
      </c>
      <c r="D6" s="95" t="s">
        <v>6</v>
      </c>
      <c r="E6" s="95" t="s">
        <v>7</v>
      </c>
      <c r="F6" s="96" t="s">
        <v>35</v>
      </c>
      <c r="G6" s="97" t="s">
        <v>5</v>
      </c>
      <c r="H6" s="95" t="s">
        <v>14</v>
      </c>
      <c r="I6" s="98" t="s">
        <v>92</v>
      </c>
    </row>
    <row r="7" spans="1:9" s="36" customFormat="1" x14ac:dyDescent="0.25">
      <c r="A7" s="31">
        <v>1</v>
      </c>
      <c r="B7" s="30" t="s">
        <v>88</v>
      </c>
      <c r="C7" s="178" t="s">
        <v>144</v>
      </c>
      <c r="D7" s="32" t="s">
        <v>143</v>
      </c>
      <c r="E7" s="32" t="s">
        <v>127</v>
      </c>
      <c r="F7" s="176"/>
      <c r="G7" s="177">
        <v>32921</v>
      </c>
      <c r="H7" s="30" t="s">
        <v>10</v>
      </c>
      <c r="I7" s="35" t="s">
        <v>122</v>
      </c>
    </row>
    <row r="8" spans="1:9" s="36" customFormat="1" x14ac:dyDescent="0.25">
      <c r="A8" s="31">
        <v>1</v>
      </c>
      <c r="B8" s="30" t="s">
        <v>88</v>
      </c>
      <c r="C8" s="178">
        <v>5100002858</v>
      </c>
      <c r="D8" s="32" t="s">
        <v>138</v>
      </c>
      <c r="E8" s="32" t="s">
        <v>128</v>
      </c>
      <c r="F8" s="176"/>
      <c r="G8" s="177">
        <v>12772</v>
      </c>
      <c r="H8" s="30" t="s">
        <v>10</v>
      </c>
      <c r="I8" s="35" t="s">
        <v>122</v>
      </c>
    </row>
    <row r="9" spans="1:9" s="36" customFormat="1" ht="30" x14ac:dyDescent="0.25">
      <c r="A9" s="31">
        <v>1</v>
      </c>
      <c r="B9" s="30" t="s">
        <v>84</v>
      </c>
      <c r="C9" s="178">
        <v>5100003324</v>
      </c>
      <c r="D9" s="32" t="s">
        <v>160</v>
      </c>
      <c r="E9" s="32" t="s">
        <v>129</v>
      </c>
      <c r="F9" s="176"/>
      <c r="G9" s="177">
        <v>79999</v>
      </c>
      <c r="H9" s="30" t="s">
        <v>10</v>
      </c>
      <c r="I9" s="35" t="s">
        <v>122</v>
      </c>
    </row>
    <row r="10" spans="1:9" s="36" customFormat="1" ht="30" x14ac:dyDescent="0.25">
      <c r="A10" s="31">
        <v>1</v>
      </c>
      <c r="B10" s="30" t="s">
        <v>84</v>
      </c>
      <c r="C10" s="178">
        <v>5100004000</v>
      </c>
      <c r="D10" s="32" t="s">
        <v>139</v>
      </c>
      <c r="E10" s="32" t="s">
        <v>130</v>
      </c>
      <c r="F10" s="176"/>
      <c r="G10" s="177">
        <v>596900</v>
      </c>
      <c r="H10" s="30" t="s">
        <v>10</v>
      </c>
      <c r="I10" s="35" t="s">
        <v>122</v>
      </c>
    </row>
    <row r="11" spans="1:9" s="36" customFormat="1" x14ac:dyDescent="0.25">
      <c r="A11" s="31">
        <v>1</v>
      </c>
      <c r="B11" s="30" t="s">
        <v>88</v>
      </c>
      <c r="C11" s="178">
        <v>5100004173</v>
      </c>
      <c r="D11" s="32" t="s">
        <v>138</v>
      </c>
      <c r="E11" s="32" t="s">
        <v>131</v>
      </c>
      <c r="F11" s="176"/>
      <c r="G11" s="177">
        <v>15652</v>
      </c>
      <c r="H11" s="30" t="s">
        <v>10</v>
      </c>
      <c r="I11" s="35" t="s">
        <v>122</v>
      </c>
    </row>
    <row r="12" spans="1:9" s="36" customFormat="1" ht="30" x14ac:dyDescent="0.25">
      <c r="A12" s="31">
        <v>1</v>
      </c>
      <c r="B12" s="30" t="s">
        <v>88</v>
      </c>
      <c r="C12" s="178">
        <v>5100005440</v>
      </c>
      <c r="D12" s="32" t="s">
        <v>143</v>
      </c>
      <c r="E12" s="32" t="s">
        <v>132</v>
      </c>
      <c r="F12" s="176"/>
      <c r="G12" s="177">
        <v>47968</v>
      </c>
      <c r="H12" s="30" t="s">
        <v>10</v>
      </c>
      <c r="I12" s="35" t="s">
        <v>122</v>
      </c>
    </row>
    <row r="13" spans="1:9" s="36" customFormat="1" x14ac:dyDescent="0.25">
      <c r="A13" s="31">
        <v>1</v>
      </c>
      <c r="B13" s="30" t="s">
        <v>88</v>
      </c>
      <c r="C13" s="178">
        <v>5100005191</v>
      </c>
      <c r="D13" s="32" t="s">
        <v>140</v>
      </c>
      <c r="E13" s="32" t="s">
        <v>133</v>
      </c>
      <c r="F13" s="176"/>
      <c r="G13" s="177">
        <v>34290</v>
      </c>
      <c r="H13" s="30" t="s">
        <v>10</v>
      </c>
      <c r="I13" s="35" t="s">
        <v>122</v>
      </c>
    </row>
    <row r="14" spans="1:9" s="36" customFormat="1" x14ac:dyDescent="0.25">
      <c r="A14" s="31">
        <v>1</v>
      </c>
      <c r="B14" s="30" t="s">
        <v>88</v>
      </c>
      <c r="C14" s="178">
        <v>5100005196</v>
      </c>
      <c r="D14" s="32" t="s">
        <v>141</v>
      </c>
      <c r="E14" s="32" t="s">
        <v>134</v>
      </c>
      <c r="F14" s="176"/>
      <c r="G14" s="177">
        <v>64719</v>
      </c>
      <c r="H14" s="30" t="s">
        <v>10</v>
      </c>
      <c r="I14" s="35" t="s">
        <v>122</v>
      </c>
    </row>
    <row r="15" spans="1:9" s="36" customFormat="1" x14ac:dyDescent="0.25">
      <c r="A15" s="31">
        <v>1</v>
      </c>
      <c r="B15" s="30" t="s">
        <v>88</v>
      </c>
      <c r="C15" s="178">
        <v>5100004964</v>
      </c>
      <c r="D15" s="32" t="s">
        <v>138</v>
      </c>
      <c r="E15" s="32" t="s">
        <v>135</v>
      </c>
      <c r="F15" s="176"/>
      <c r="G15" s="177">
        <v>29947</v>
      </c>
      <c r="H15" s="30" t="s">
        <v>10</v>
      </c>
      <c r="I15" s="35" t="s">
        <v>122</v>
      </c>
    </row>
    <row r="16" spans="1:9" s="36" customFormat="1" x14ac:dyDescent="0.25">
      <c r="A16" s="31">
        <v>1</v>
      </c>
      <c r="B16" s="30" t="s">
        <v>88</v>
      </c>
      <c r="C16" s="178" t="s">
        <v>145</v>
      </c>
      <c r="D16" s="32" t="s">
        <v>142</v>
      </c>
      <c r="E16" s="32" t="s">
        <v>136</v>
      </c>
      <c r="F16" s="176">
        <v>4500003932</v>
      </c>
      <c r="G16" s="177">
        <v>45922</v>
      </c>
      <c r="H16" s="30" t="s">
        <v>10</v>
      </c>
      <c r="I16" s="35" t="s">
        <v>122</v>
      </c>
    </row>
    <row r="17" spans="1:9" s="36" customFormat="1" x14ac:dyDescent="0.25">
      <c r="A17" s="31">
        <v>1</v>
      </c>
      <c r="B17" s="30" t="s">
        <v>88</v>
      </c>
      <c r="C17" s="178">
        <v>5100005485</v>
      </c>
      <c r="D17" s="32" t="s">
        <v>138</v>
      </c>
      <c r="E17" s="32" t="s">
        <v>137</v>
      </c>
      <c r="F17" s="176"/>
      <c r="G17" s="177">
        <v>26298</v>
      </c>
      <c r="H17" s="30" t="s">
        <v>10</v>
      </c>
      <c r="I17" s="35" t="s">
        <v>122</v>
      </c>
    </row>
    <row r="18" spans="1:9" s="36" customFormat="1" x14ac:dyDescent="0.25">
      <c r="A18" s="31">
        <v>1</v>
      </c>
      <c r="B18" s="30" t="s">
        <v>88</v>
      </c>
      <c r="C18" s="178" t="s">
        <v>146</v>
      </c>
      <c r="D18" s="32" t="s">
        <v>147</v>
      </c>
      <c r="E18" s="32" t="s">
        <v>148</v>
      </c>
      <c r="F18" s="176"/>
      <c r="G18" s="177">
        <v>44429</v>
      </c>
      <c r="H18" s="30" t="s">
        <v>10</v>
      </c>
      <c r="I18" s="35" t="s">
        <v>122</v>
      </c>
    </row>
    <row r="19" spans="1:9" s="36" customFormat="1" ht="30" x14ac:dyDescent="0.25">
      <c r="A19" s="31">
        <v>1</v>
      </c>
      <c r="B19" s="30" t="s">
        <v>88</v>
      </c>
      <c r="C19" s="178" t="s">
        <v>161</v>
      </c>
      <c r="D19" s="32" t="s">
        <v>149</v>
      </c>
      <c r="E19" s="32" t="s">
        <v>150</v>
      </c>
      <c r="F19" s="176">
        <v>202207192514</v>
      </c>
      <c r="G19" s="177">
        <v>375454</v>
      </c>
      <c r="H19" s="30" t="s">
        <v>10</v>
      </c>
      <c r="I19" s="35" t="s">
        <v>122</v>
      </c>
    </row>
    <row r="20" spans="1:9" s="36" customFormat="1" x14ac:dyDescent="0.25">
      <c r="A20" s="31">
        <v>1</v>
      </c>
      <c r="B20" s="30" t="s">
        <v>88</v>
      </c>
      <c r="C20" s="178" t="s">
        <v>151</v>
      </c>
      <c r="D20" s="32" t="s">
        <v>138</v>
      </c>
      <c r="E20" s="32" t="s">
        <v>163</v>
      </c>
      <c r="F20" s="176"/>
      <c r="G20" s="177">
        <v>22677</v>
      </c>
      <c r="H20" s="30" t="s">
        <v>10</v>
      </c>
      <c r="I20" s="35" t="s">
        <v>122</v>
      </c>
    </row>
    <row r="21" spans="1:9" s="36" customFormat="1" x14ac:dyDescent="0.25">
      <c r="A21" s="31">
        <v>1</v>
      </c>
      <c r="B21" s="30" t="s">
        <v>88</v>
      </c>
      <c r="C21" s="178" t="s">
        <v>154</v>
      </c>
      <c r="D21" s="32" t="s">
        <v>152</v>
      </c>
      <c r="E21" s="32" t="s">
        <v>153</v>
      </c>
      <c r="F21" s="176">
        <v>202208242515</v>
      </c>
      <c r="G21" s="177">
        <v>36544</v>
      </c>
      <c r="H21" s="30" t="s">
        <v>10</v>
      </c>
      <c r="I21" s="35" t="s">
        <v>122</v>
      </c>
    </row>
    <row r="22" spans="1:9" s="36" customFormat="1" x14ac:dyDescent="0.25">
      <c r="A22" s="31">
        <v>1</v>
      </c>
      <c r="B22" s="30" t="s">
        <v>88</v>
      </c>
      <c r="C22" s="178" t="s">
        <v>155</v>
      </c>
      <c r="D22" s="32" t="s">
        <v>138</v>
      </c>
      <c r="E22" s="32" t="s">
        <v>164</v>
      </c>
      <c r="F22" s="176"/>
      <c r="G22" s="177">
        <v>25659</v>
      </c>
      <c r="H22" s="30" t="s">
        <v>10</v>
      </c>
      <c r="I22" s="35" t="s">
        <v>122</v>
      </c>
    </row>
    <row r="23" spans="1:9" s="36" customFormat="1" x14ac:dyDescent="0.25">
      <c r="A23" s="31">
        <v>1</v>
      </c>
      <c r="B23" s="30" t="s">
        <v>88</v>
      </c>
      <c r="C23" s="178" t="s">
        <v>156</v>
      </c>
      <c r="D23" s="32" t="s">
        <v>138</v>
      </c>
      <c r="E23" s="32" t="s">
        <v>165</v>
      </c>
      <c r="F23" s="176"/>
      <c r="G23" s="177">
        <v>27373</v>
      </c>
      <c r="H23" s="30" t="s">
        <v>10</v>
      </c>
      <c r="I23" s="35" t="s">
        <v>122</v>
      </c>
    </row>
    <row r="24" spans="1:9" s="36" customFormat="1" ht="30" x14ac:dyDescent="0.25">
      <c r="A24" s="31">
        <v>1</v>
      </c>
      <c r="B24" s="30" t="s">
        <v>89</v>
      </c>
      <c r="C24" s="33" t="s">
        <v>158</v>
      </c>
      <c r="D24" s="32" t="s">
        <v>159</v>
      </c>
      <c r="E24" s="32" t="s">
        <v>157</v>
      </c>
      <c r="F24" s="176"/>
      <c r="G24" s="34">
        <v>1182000</v>
      </c>
      <c r="H24" s="30" t="s">
        <v>10</v>
      </c>
      <c r="I24" s="35" t="s">
        <v>122</v>
      </c>
    </row>
    <row r="25" spans="1:9" s="36" customFormat="1" x14ac:dyDescent="0.25">
      <c r="A25" s="31"/>
      <c r="B25" s="30" t="s">
        <v>88</v>
      </c>
      <c r="C25" s="33" t="s">
        <v>162</v>
      </c>
      <c r="D25" s="32" t="s">
        <v>138</v>
      </c>
      <c r="E25" s="32" t="s">
        <v>166</v>
      </c>
      <c r="F25" s="176"/>
      <c r="G25" s="34">
        <v>46592</v>
      </c>
      <c r="H25" s="30" t="s">
        <v>10</v>
      </c>
      <c r="I25" s="35" t="s">
        <v>123</v>
      </c>
    </row>
    <row r="26" spans="1:9" s="36" customFormat="1" x14ac:dyDescent="0.25">
      <c r="A26" s="31"/>
      <c r="B26" s="30" t="s">
        <v>88</v>
      </c>
      <c r="C26" s="33" t="s">
        <v>177</v>
      </c>
      <c r="D26" s="32" t="s">
        <v>143</v>
      </c>
      <c r="E26" s="32" t="s">
        <v>167</v>
      </c>
      <c r="F26" s="176">
        <v>20230119258</v>
      </c>
      <c r="G26" s="177">
        <v>14419</v>
      </c>
      <c r="H26" s="30" t="s">
        <v>10</v>
      </c>
      <c r="I26" s="35" t="s">
        <v>123</v>
      </c>
    </row>
    <row r="27" spans="1:9" s="36" customFormat="1" x14ac:dyDescent="0.25">
      <c r="A27" s="31"/>
      <c r="B27" s="30" t="s">
        <v>88</v>
      </c>
      <c r="C27" s="33" t="s">
        <v>180</v>
      </c>
      <c r="D27" s="32" t="s">
        <v>168</v>
      </c>
      <c r="E27" s="32" t="s">
        <v>169</v>
      </c>
      <c r="F27" s="176">
        <v>20230118258</v>
      </c>
      <c r="G27" s="177">
        <v>7000</v>
      </c>
      <c r="H27" s="30" t="s">
        <v>10</v>
      </c>
      <c r="I27" s="35" t="s">
        <v>123</v>
      </c>
    </row>
    <row r="28" spans="1:9" s="36" customFormat="1" x14ac:dyDescent="0.25">
      <c r="A28" s="31"/>
      <c r="B28" s="30" t="s">
        <v>88</v>
      </c>
      <c r="C28" s="33" t="s">
        <v>181</v>
      </c>
      <c r="D28" s="32" t="s">
        <v>170</v>
      </c>
      <c r="E28" s="32" t="s">
        <v>171</v>
      </c>
      <c r="F28" s="176">
        <v>20230120258</v>
      </c>
      <c r="G28" s="177">
        <v>574675</v>
      </c>
      <c r="H28" s="30" t="s">
        <v>10</v>
      </c>
      <c r="I28" s="35" t="s">
        <v>123</v>
      </c>
    </row>
    <row r="29" spans="1:9" s="36" customFormat="1" x14ac:dyDescent="0.25">
      <c r="A29" s="31"/>
      <c r="B29" s="30" t="s">
        <v>88</v>
      </c>
      <c r="C29" s="33" t="s">
        <v>173</v>
      </c>
      <c r="D29" s="32" t="s">
        <v>174</v>
      </c>
      <c r="E29" s="32" t="s">
        <v>172</v>
      </c>
      <c r="F29" s="176">
        <v>202301242522</v>
      </c>
      <c r="G29" s="177">
        <v>10240</v>
      </c>
      <c r="H29" s="30" t="s">
        <v>10</v>
      </c>
      <c r="I29" s="35" t="s">
        <v>123</v>
      </c>
    </row>
    <row r="30" spans="1:9" s="36" customFormat="1" ht="30" x14ac:dyDescent="0.25">
      <c r="A30" s="31"/>
      <c r="B30" s="30" t="s">
        <v>88</v>
      </c>
      <c r="C30" s="33" t="s">
        <v>192</v>
      </c>
      <c r="D30" s="32" t="s">
        <v>175</v>
      </c>
      <c r="E30" s="32" t="s">
        <v>176</v>
      </c>
      <c r="F30" s="176">
        <v>202302022530</v>
      </c>
      <c r="G30" s="177">
        <v>300000</v>
      </c>
      <c r="H30" s="30" t="s">
        <v>10</v>
      </c>
      <c r="I30" s="35" t="s">
        <v>123</v>
      </c>
    </row>
    <row r="31" spans="1:9" s="36" customFormat="1" x14ac:dyDescent="0.25">
      <c r="A31" s="31"/>
      <c r="B31" s="30" t="s">
        <v>88</v>
      </c>
      <c r="C31" s="33" t="s">
        <v>178</v>
      </c>
      <c r="D31" s="32" t="s">
        <v>147</v>
      </c>
      <c r="E31" s="32" t="s">
        <v>179</v>
      </c>
      <c r="F31" s="176"/>
      <c r="G31" s="177">
        <v>55602</v>
      </c>
      <c r="H31" s="30" t="s">
        <v>10</v>
      </c>
      <c r="I31" s="35" t="s">
        <v>123</v>
      </c>
    </row>
    <row r="32" spans="1:9" s="36" customFormat="1" x14ac:dyDescent="0.25">
      <c r="A32" s="31"/>
      <c r="B32" s="30" t="s">
        <v>88</v>
      </c>
      <c r="C32" s="33" t="s">
        <v>186</v>
      </c>
      <c r="D32" s="32" t="s">
        <v>143</v>
      </c>
      <c r="E32" s="32" t="s">
        <v>193</v>
      </c>
      <c r="F32" s="176">
        <v>202304042526</v>
      </c>
      <c r="G32" s="34">
        <v>21442</v>
      </c>
      <c r="H32" s="30" t="s">
        <v>11</v>
      </c>
      <c r="I32" s="35" t="s">
        <v>123</v>
      </c>
    </row>
    <row r="33" spans="1:9" s="36" customFormat="1" x14ac:dyDescent="0.25">
      <c r="A33" s="31"/>
      <c r="B33" s="30" t="s">
        <v>88</v>
      </c>
      <c r="C33" s="33" t="s">
        <v>195</v>
      </c>
      <c r="D33" s="32" t="s">
        <v>143</v>
      </c>
      <c r="E33" s="32" t="s">
        <v>194</v>
      </c>
      <c r="F33" s="176">
        <v>202304042526</v>
      </c>
      <c r="G33" s="177">
        <v>46757</v>
      </c>
      <c r="H33" s="30" t="s">
        <v>10</v>
      </c>
      <c r="I33" s="35" t="s">
        <v>123</v>
      </c>
    </row>
    <row r="34" spans="1:9" s="36" customFormat="1" ht="30" x14ac:dyDescent="0.25">
      <c r="A34" s="31"/>
      <c r="B34" s="30" t="s">
        <v>88</v>
      </c>
      <c r="C34" s="33" t="s">
        <v>212</v>
      </c>
      <c r="D34" s="32" t="s">
        <v>143</v>
      </c>
      <c r="E34" s="32" t="s">
        <v>187</v>
      </c>
      <c r="F34" s="176">
        <v>20230405257</v>
      </c>
      <c r="G34" s="177">
        <v>44114</v>
      </c>
      <c r="H34" s="30" t="s">
        <v>10</v>
      </c>
      <c r="I34" s="35" t="s">
        <v>123</v>
      </c>
    </row>
    <row r="35" spans="1:9" s="36" customFormat="1" x14ac:dyDescent="0.25">
      <c r="A35" s="31"/>
      <c r="B35" s="30" t="s">
        <v>88</v>
      </c>
      <c r="C35" s="33" t="s">
        <v>188</v>
      </c>
      <c r="D35" s="32" t="s">
        <v>138</v>
      </c>
      <c r="E35" s="32" t="s">
        <v>189</v>
      </c>
      <c r="F35" s="176"/>
      <c r="G35" s="177">
        <v>18050</v>
      </c>
      <c r="H35" s="30" t="s">
        <v>10</v>
      </c>
      <c r="I35" s="35" t="s">
        <v>123</v>
      </c>
    </row>
    <row r="36" spans="1:9" s="36" customFormat="1" x14ac:dyDescent="0.25">
      <c r="A36" s="31"/>
      <c r="B36" s="30" t="s">
        <v>88</v>
      </c>
      <c r="C36" s="33" t="s">
        <v>190</v>
      </c>
      <c r="D36" s="32" t="s">
        <v>126</v>
      </c>
      <c r="E36" s="32" t="s">
        <v>191</v>
      </c>
      <c r="F36" s="176"/>
      <c r="G36" s="34">
        <v>150000</v>
      </c>
      <c r="H36" s="30" t="s">
        <v>11</v>
      </c>
      <c r="I36" s="35" t="s">
        <v>123</v>
      </c>
    </row>
    <row r="37" spans="1:9" s="36" customFormat="1" x14ac:dyDescent="0.25">
      <c r="A37" s="31"/>
      <c r="B37" s="30" t="s">
        <v>88</v>
      </c>
      <c r="C37" s="33" t="s">
        <v>190</v>
      </c>
      <c r="D37" s="32" t="s">
        <v>147</v>
      </c>
      <c r="E37" s="32" t="s">
        <v>191</v>
      </c>
      <c r="F37" s="176"/>
      <c r="G37" s="34">
        <v>150000</v>
      </c>
      <c r="H37" s="30" t="s">
        <v>11</v>
      </c>
      <c r="I37" s="35" t="s">
        <v>123</v>
      </c>
    </row>
    <row r="38" spans="1:9" s="36" customFormat="1" x14ac:dyDescent="0.25">
      <c r="A38" s="31"/>
      <c r="B38" s="30" t="s">
        <v>88</v>
      </c>
      <c r="C38" s="33" t="s">
        <v>213</v>
      </c>
      <c r="D38" s="32" t="s">
        <v>138</v>
      </c>
      <c r="E38" s="32" t="s">
        <v>189</v>
      </c>
      <c r="F38" s="176"/>
      <c r="G38" s="34">
        <v>19254</v>
      </c>
      <c r="H38" s="30" t="s">
        <v>10</v>
      </c>
      <c r="I38" s="35" t="s">
        <v>123</v>
      </c>
    </row>
    <row r="39" spans="1:9" s="36" customFormat="1" x14ac:dyDescent="0.25">
      <c r="A39" s="31"/>
      <c r="B39" s="30" t="s">
        <v>88</v>
      </c>
      <c r="C39" s="33" t="s">
        <v>215</v>
      </c>
      <c r="D39" s="32" t="s">
        <v>152</v>
      </c>
      <c r="E39" s="32" t="s">
        <v>214</v>
      </c>
      <c r="F39" s="176">
        <v>202305242511</v>
      </c>
      <c r="G39" s="34">
        <v>8484</v>
      </c>
      <c r="H39" s="30" t="s">
        <v>11</v>
      </c>
      <c r="I39" s="35" t="s">
        <v>123</v>
      </c>
    </row>
    <row r="40" spans="1:9" s="36" customFormat="1" x14ac:dyDescent="0.25">
      <c r="A40" s="31"/>
      <c r="B40" s="30"/>
      <c r="C40" s="33"/>
      <c r="D40" s="32"/>
      <c r="E40" s="32"/>
      <c r="F40" s="176"/>
      <c r="G40" s="34"/>
      <c r="H40" s="30"/>
      <c r="I40" s="35"/>
    </row>
    <row r="41" spans="1:9" s="36" customFormat="1" x14ac:dyDescent="0.25">
      <c r="A41" s="31"/>
      <c r="B41" s="30"/>
      <c r="C41" s="33"/>
      <c r="D41" s="32"/>
      <c r="E41" s="32"/>
      <c r="F41" s="176"/>
      <c r="G41" s="34"/>
      <c r="H41" s="30"/>
      <c r="I41" s="35"/>
    </row>
    <row r="42" spans="1:9" s="36" customFormat="1" x14ac:dyDescent="0.25">
      <c r="A42" s="31"/>
      <c r="B42" s="30"/>
      <c r="C42" s="33"/>
      <c r="D42" s="32"/>
      <c r="E42" s="32"/>
      <c r="F42" s="176"/>
      <c r="G42" s="34"/>
      <c r="H42" s="30"/>
      <c r="I42" s="35"/>
    </row>
    <row r="43" spans="1:9" s="36" customFormat="1" x14ac:dyDescent="0.25">
      <c r="A43" s="31"/>
      <c r="B43" s="30"/>
      <c r="C43" s="33"/>
      <c r="D43" s="32"/>
      <c r="E43" s="32"/>
      <c r="F43" s="176"/>
      <c r="G43" s="34"/>
      <c r="H43" s="30"/>
      <c r="I43" s="35"/>
    </row>
    <row r="44" spans="1:9" s="36" customFormat="1" x14ac:dyDescent="0.25">
      <c r="A44" s="31"/>
      <c r="B44" s="30"/>
      <c r="C44" s="33"/>
      <c r="D44" s="32"/>
      <c r="E44" s="32"/>
      <c r="F44" s="176"/>
      <c r="G44" s="34"/>
      <c r="H44" s="30"/>
      <c r="I44" s="35"/>
    </row>
    <row r="45" spans="1:9" s="36" customFormat="1" x14ac:dyDescent="0.25">
      <c r="A45" s="31"/>
      <c r="B45" s="30"/>
      <c r="C45" s="33"/>
      <c r="D45" s="32"/>
      <c r="E45" s="32"/>
      <c r="F45" s="30"/>
      <c r="G45" s="34"/>
      <c r="H45" s="30"/>
      <c r="I45" s="37"/>
    </row>
    <row r="46" spans="1:9" s="36" customFormat="1" x14ac:dyDescent="0.25">
      <c r="A46" s="46"/>
      <c r="B46" s="30"/>
      <c r="C46" s="48"/>
      <c r="D46" s="47"/>
      <c r="E46" s="47"/>
      <c r="F46" s="50"/>
      <c r="G46" s="49"/>
      <c r="H46" s="50"/>
      <c r="I46" s="51"/>
    </row>
    <row r="47" spans="1:9" s="36" customFormat="1" x14ac:dyDescent="0.25">
      <c r="A47" s="39"/>
      <c r="B47" s="39"/>
      <c r="C47" s="41"/>
      <c r="D47" s="40"/>
      <c r="E47" s="40"/>
      <c r="F47" s="43"/>
      <c r="G47" s="42"/>
      <c r="H47" s="43"/>
      <c r="I47" s="44"/>
    </row>
    <row r="48" spans="1:9" x14ac:dyDescent="0.25">
      <c r="G48" s="16">
        <f>SUBTOTAL(109,G7:G47)</f>
        <v>4168153</v>
      </c>
    </row>
  </sheetData>
  <autoFilter ref="A6:I24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40A08478-CA7B-4357-BAD6-1958ED69172F}"/>
    </customSheetView>
  </customSheetViews>
  <dataValidations count="3">
    <dataValidation type="list" allowBlank="1" showInputMessage="1" showErrorMessage="1" sqref="H7:H47" xr:uid="{00000000-0002-0000-0200-000000000000}">
      <formula1>$H$1:$H$2</formula1>
    </dataValidation>
    <dataValidation type="list" allowBlank="1" showInputMessage="1" showErrorMessage="1" sqref="B7:B47" xr:uid="{00000000-0002-0000-0200-000001000000}">
      <formula1>$B$1:$B$4</formula1>
    </dataValidation>
    <dataValidation type="list" allowBlank="1" showInputMessage="1" showErrorMessage="1" sqref="I7:I47" xr:uid="{30B72E05-6B4C-4FD5-9259-A18173B04C55}">
      <formula1>$I$1:$I$4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8"/>
  <sheetViews>
    <sheetView topLeftCell="A14" workbookViewId="0">
      <selection activeCell="A20" sqref="A20:A22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65</v>
      </c>
    </row>
    <row r="15" spans="1:1" x14ac:dyDescent="0.25">
      <c r="A15" s="150" t="s">
        <v>66</v>
      </c>
    </row>
    <row r="16" spans="1:1" x14ac:dyDescent="0.25">
      <c r="A16" s="151" t="s">
        <v>67</v>
      </c>
    </row>
    <row r="17" spans="1:1" x14ac:dyDescent="0.25">
      <c r="A17" s="150" t="s">
        <v>68</v>
      </c>
    </row>
    <row r="18" spans="1:1" x14ac:dyDescent="0.25">
      <c r="A18" s="151" t="s">
        <v>69</v>
      </c>
    </row>
    <row r="19" spans="1:1" x14ac:dyDescent="0.25">
      <c r="A19" s="150" t="s">
        <v>70</v>
      </c>
    </row>
    <row r="20" spans="1:1" x14ac:dyDescent="0.25">
      <c r="A20" s="151" t="s">
        <v>71</v>
      </c>
    </row>
    <row r="21" spans="1:1" x14ac:dyDescent="0.25">
      <c r="A21" s="150" t="s">
        <v>72</v>
      </c>
    </row>
    <row r="22" spans="1:1" x14ac:dyDescent="0.25">
      <c r="A22" s="151" t="s">
        <v>73</v>
      </c>
    </row>
    <row r="23" spans="1:1" x14ac:dyDescent="0.25">
      <c r="A23" s="150" t="s">
        <v>74</v>
      </c>
    </row>
    <row r="24" spans="1:1" x14ac:dyDescent="0.25">
      <c r="A24" s="151" t="s">
        <v>75</v>
      </c>
    </row>
    <row r="25" spans="1:1" x14ac:dyDescent="0.25">
      <c r="A25" s="150" t="s">
        <v>76</v>
      </c>
    </row>
    <row r="26" spans="1:1" x14ac:dyDescent="0.25">
      <c r="A26" s="151" t="s">
        <v>77</v>
      </c>
    </row>
    <row r="27" spans="1:1" x14ac:dyDescent="0.25">
      <c r="A27" s="150" t="s">
        <v>78</v>
      </c>
    </row>
    <row r="28" spans="1:1" x14ac:dyDescent="0.25">
      <c r="A28" s="150" t="s">
        <v>79</v>
      </c>
    </row>
    <row r="29" spans="1:1" x14ac:dyDescent="0.25">
      <c r="A29" s="150" t="s">
        <v>80</v>
      </c>
    </row>
    <row r="30" spans="1:1" x14ac:dyDescent="0.25">
      <c r="A30" s="150" t="s">
        <v>81</v>
      </c>
    </row>
    <row r="31" spans="1:1" x14ac:dyDescent="0.25">
      <c r="A31" s="150" t="s">
        <v>93</v>
      </c>
    </row>
    <row r="32" spans="1:1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5" spans="1:1" x14ac:dyDescent="0.25">
      <c r="A35" t="s">
        <v>97</v>
      </c>
    </row>
    <row r="36" spans="1:1" x14ac:dyDescent="0.25">
      <c r="A36" t="s">
        <v>98</v>
      </c>
    </row>
    <row r="37" spans="1:1" x14ac:dyDescent="0.25">
      <c r="A37" t="s">
        <v>99</v>
      </c>
    </row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119</v>
      </c>
    </row>
    <row r="48" spans="1:1" x14ac:dyDescent="0.25">
      <c r="A48" t="s">
        <v>120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F12" sqref="F12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5.140625" bestFit="1" customWidth="1"/>
  </cols>
  <sheetData>
    <row r="1" spans="1:5" x14ac:dyDescent="0.25">
      <c r="A1" t="s">
        <v>113</v>
      </c>
      <c r="C1" t="s">
        <v>117</v>
      </c>
    </row>
    <row r="2" spans="1:5" x14ac:dyDescent="0.25">
      <c r="A2" t="s">
        <v>61</v>
      </c>
      <c r="E2" s="149"/>
    </row>
    <row r="3" spans="1:5" x14ac:dyDescent="0.25">
      <c r="A3" t="s">
        <v>62</v>
      </c>
    </row>
    <row r="4" spans="1:5" x14ac:dyDescent="0.25">
      <c r="A4" t="s">
        <v>63</v>
      </c>
      <c r="C4" t="s">
        <v>118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95C4-E0B7-4E54-A02A-B110089350B3}">
  <dimension ref="A1:E2"/>
  <sheetViews>
    <sheetView workbookViewId="0">
      <selection activeCell="C2" sqref="C2"/>
    </sheetView>
  </sheetViews>
  <sheetFormatPr defaultRowHeight="15" x14ac:dyDescent="0.25"/>
  <cols>
    <col min="1" max="5" width="18.7109375" customWidth="1"/>
  </cols>
  <sheetData>
    <row r="1" spans="1:5" x14ac:dyDescent="0.25">
      <c r="A1" s="196" t="s">
        <v>197</v>
      </c>
      <c r="B1" s="196" t="s">
        <v>208</v>
      </c>
      <c r="C1" s="196" t="s">
        <v>209</v>
      </c>
      <c r="D1" s="196" t="s">
        <v>210</v>
      </c>
      <c r="E1" s="196" t="s">
        <v>28</v>
      </c>
    </row>
    <row r="2" spans="1:5" x14ac:dyDescent="0.25">
      <c r="A2" s="197" t="s">
        <v>182</v>
      </c>
      <c r="B2" s="198" t="s">
        <v>211</v>
      </c>
      <c r="C2" s="199" t="s">
        <v>183</v>
      </c>
      <c r="D2" s="200">
        <v>767000</v>
      </c>
      <c r="E2" s="200">
        <v>153790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Terv-tény</vt:lpstr>
      <vt:lpstr>Bérköltség</vt:lpstr>
      <vt:lpstr>Dologi_felhalm.</vt:lpstr>
      <vt:lpstr>Hónapok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2023-06-05T12:06:06Z</dcterms:modified>
</cp:coreProperties>
</file>