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H2020_HE\EU Master 4 HPC\"/>
    </mc:Choice>
  </mc:AlternateContent>
  <xr:revisionPtr revIDLastSave="0" documentId="13_ncr:1_{5B181419-5DB4-4360-8E64-BD0B043DE7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érköltség" sheetId="17" r:id="rId1"/>
    <sheet name="Dologi_Felhalm." sheetId="13" r:id="rId2"/>
    <sheet name="Monitoring" sheetId="19" r:id="rId3"/>
    <sheet name="Hónapok" sheetId="20" r:id="rId4"/>
    <sheet name="Havi béradatok" sheetId="21" r:id="rId5"/>
  </sheets>
  <definedNames>
    <definedName name="_xlnm._FilterDatabase" localSheetId="0" hidden="1">Bérköltség!$A$5:$X$50</definedName>
    <definedName name="_xlnm._FilterDatabase" localSheetId="1" hidden="1">Dologi_Felhalm.!$A$7:$I$50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17" l="1"/>
  <c r="W2" i="17"/>
  <c r="V2" i="17"/>
  <c r="I12" i="17"/>
  <c r="L12" i="17" s="1"/>
  <c r="H12" i="17"/>
  <c r="I15" i="17"/>
  <c r="L15" i="17" s="1"/>
  <c r="H15" i="17"/>
  <c r="I11" i="17"/>
  <c r="L11" i="17" s="1"/>
  <c r="H11" i="17"/>
  <c r="I18" i="17"/>
  <c r="L18" i="17" s="1"/>
  <c r="H18" i="17"/>
  <c r="I17" i="17"/>
  <c r="L17" i="17" s="1"/>
  <c r="H17" i="17"/>
  <c r="I16" i="17"/>
  <c r="L16" i="17" s="1"/>
  <c r="H16" i="17"/>
  <c r="I14" i="17"/>
  <c r="L14" i="17" s="1"/>
  <c r="H14" i="17"/>
  <c r="I13" i="17"/>
  <c r="L13" i="17" s="1"/>
  <c r="H13" i="17"/>
  <c r="I10" i="17"/>
  <c r="L10" i="17" s="1"/>
  <c r="H10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9" i="17"/>
  <c r="N8" i="17"/>
  <c r="N7" i="17"/>
  <c r="N6" i="17"/>
  <c r="G16" i="13"/>
  <c r="G12" i="13"/>
  <c r="G11" i="13"/>
  <c r="G10" i="13"/>
  <c r="G9" i="13"/>
  <c r="M54" i="17"/>
  <c r="N54" i="17" s="1"/>
  <c r="M55" i="17"/>
  <c r="N55" i="17" s="1"/>
  <c r="M56" i="17"/>
  <c r="N56" i="17" s="1"/>
  <c r="M57" i="17"/>
  <c r="N57" i="17" s="1"/>
  <c r="M58" i="17"/>
  <c r="N58" i="17" s="1"/>
  <c r="M59" i="17"/>
  <c r="N59" i="17" s="1"/>
  <c r="M60" i="17"/>
  <c r="N60" i="17" s="1"/>
  <c r="N48" i="17"/>
  <c r="N49" i="17"/>
  <c r="N50" i="17"/>
  <c r="N51" i="17"/>
  <c r="N52" i="17"/>
  <c r="M11" i="17" l="1"/>
  <c r="N11" i="17" s="1"/>
  <c r="O15" i="17"/>
  <c r="P15" i="17" s="1"/>
  <c r="O18" i="17"/>
  <c r="P18" i="17" s="1"/>
  <c r="O17" i="17"/>
  <c r="P17" i="17" s="1"/>
  <c r="M16" i="17"/>
  <c r="N16" i="17" s="1"/>
  <c r="O13" i="17"/>
  <c r="P13" i="17" s="1"/>
  <c r="O10" i="17"/>
  <c r="P10" i="17" s="1"/>
  <c r="O12" i="17"/>
  <c r="P12" i="17" s="1"/>
  <c r="M12" i="17"/>
  <c r="N12" i="17" s="1"/>
  <c r="M15" i="17"/>
  <c r="N15" i="17" s="1"/>
  <c r="O11" i="17"/>
  <c r="P11" i="17" s="1"/>
  <c r="M10" i="17"/>
  <c r="N10" i="17" s="1"/>
  <c r="M17" i="17"/>
  <c r="N17" i="17" s="1"/>
  <c r="M18" i="17"/>
  <c r="N18" i="17" s="1"/>
  <c r="O16" i="17"/>
  <c r="P16" i="17" s="1"/>
  <c r="M14" i="17"/>
  <c r="N14" i="17" s="1"/>
  <c r="O14" i="17"/>
  <c r="P14" i="17" s="1"/>
  <c r="L64" i="17"/>
  <c r="M13" i="17"/>
  <c r="N13" i="17" s="1"/>
  <c r="H6" i="17"/>
  <c r="G8" i="13"/>
  <c r="G13" i="13"/>
  <c r="G14" i="13"/>
  <c r="G15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8" i="13" l="1"/>
  <c r="G47" i="13"/>
  <c r="G46" i="13"/>
  <c r="G45" i="13"/>
  <c r="G44" i="13"/>
  <c r="G43" i="13"/>
  <c r="G42" i="13"/>
  <c r="G50" i="13"/>
  <c r="G49" i="13"/>
  <c r="N64" i="17" l="1"/>
  <c r="M64" i="17"/>
  <c r="I6" i="17"/>
  <c r="C6" i="19" l="1"/>
  <c r="B8" i="19"/>
  <c r="B9" i="19" s="1"/>
  <c r="D6" i="19"/>
  <c r="D5" i="19"/>
  <c r="D4" i="19"/>
  <c r="C4" i="19"/>
  <c r="C5" i="19" l="1"/>
  <c r="E5" i="19" s="1"/>
  <c r="E4" i="19"/>
  <c r="E6" i="19"/>
  <c r="O6" i="17" l="1"/>
  <c r="P6" i="17" l="1"/>
  <c r="D8" i="19" l="1"/>
  <c r="G51" i="13"/>
  <c r="O60" i="17" l="1"/>
  <c r="P60" i="17" s="1"/>
  <c r="O59" i="17"/>
  <c r="P59" i="17" s="1"/>
  <c r="O58" i="17"/>
  <c r="P58" i="17" s="1"/>
  <c r="O57" i="17"/>
  <c r="P57" i="17" s="1"/>
  <c r="O56" i="17"/>
  <c r="P56" i="17" s="1"/>
  <c r="O55" i="17"/>
  <c r="P55" i="17" s="1"/>
  <c r="O54" i="17"/>
  <c r="P54" i="17" s="1"/>
  <c r="F51" i="13"/>
  <c r="B18" i="19" l="1"/>
  <c r="B19" i="19" l="1"/>
  <c r="B21" i="19" s="1"/>
  <c r="C8" i="19" l="1"/>
  <c r="E8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G10" authorId="0" shapeId="0" xr:uid="{3A243201-BF10-4501-B6DC-8D6EA5DFCF2A}">
      <text>
        <r>
          <rPr>
            <b/>
            <sz val="9"/>
            <color indexed="81"/>
            <rFont val="Tahoma"/>
            <family val="2"/>
            <charset val="238"/>
          </rPr>
          <t>táppénz</t>
        </r>
      </text>
    </comment>
    <comment ref="G11" authorId="0" shapeId="0" xr:uid="{D4BC48EC-2ACE-482D-9AF1-563326A6E42E}">
      <text>
        <r>
          <rPr>
            <b/>
            <sz val="9"/>
            <color indexed="81"/>
            <rFont val="Tahoma"/>
            <family val="2"/>
            <charset val="238"/>
          </rPr>
          <t>saját bevételes rész levonva 84e
vezetői kerkieget nem vonjuk le, mert az objektívan jár szabályzat alapján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2" authorId="0" shapeId="0" xr:uid="{0D760BD2-DE99-4FDE-8D7E-3248A91A026B}">
      <text>
        <r>
          <rPr>
            <b/>
            <sz val="9"/>
            <color indexed="81"/>
            <rFont val="Tahoma"/>
            <family val="2"/>
            <charset val="238"/>
          </rPr>
          <t>saját bevételes rész levonva 84e
vezetői kerkieget nem vonjuk le, mert az objektívan jár szabályzat alapján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4" authorId="0" shapeId="0" xr:uid="{E0284840-C970-4D1B-AB25-8ADD0DFD9104}">
      <text>
        <r>
          <rPr>
            <b/>
            <sz val="9"/>
            <color indexed="81"/>
            <rFont val="Tahoma"/>
            <family val="2"/>
            <charset val="238"/>
          </rPr>
          <t>saját bevételes rész levonva 84e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5" authorId="0" shapeId="0" xr:uid="{023ABD75-D962-4DBC-817A-71A0B02AEF28}">
      <text>
        <r>
          <rPr>
            <b/>
            <sz val="9"/>
            <color indexed="81"/>
            <rFont val="Tahoma"/>
            <family val="2"/>
            <charset val="238"/>
          </rPr>
          <t>saját bevételes rész levonva 84e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<sst xmlns="http://schemas.openxmlformats.org/spreadsheetml/2006/main" count="272" uniqueCount="151">
  <si>
    <t>résztvevő</t>
  </si>
  <si>
    <t>projekt pozíció</t>
  </si>
  <si>
    <t>óra</t>
  </si>
  <si>
    <t>bér arány</t>
  </si>
  <si>
    <t>ÖSSZESEN</t>
  </si>
  <si>
    <t>időszak</t>
  </si>
  <si>
    <t>Összeg</t>
  </si>
  <si>
    <t>Költségsor</t>
  </si>
  <si>
    <t>Szállító</t>
  </si>
  <si>
    <t>Megnevezés</t>
  </si>
  <si>
    <t>Tény/kötváll</t>
  </si>
  <si>
    <t>Tény</t>
  </si>
  <si>
    <t>Megjegyzés</t>
  </si>
  <si>
    <t>elszámolt bruttó</t>
  </si>
  <si>
    <t>Tény/Köt. váll.</t>
  </si>
  <si>
    <t>Köt. váll.</t>
  </si>
  <si>
    <t>Kifizetési kérelem</t>
  </si>
  <si>
    <t>EUR</t>
  </si>
  <si>
    <t>MEGBÍZÁSI SZERZŐDÉSEK</t>
  </si>
  <si>
    <t>NR</t>
  </si>
  <si>
    <t>Iktatószám (sorszám)</t>
  </si>
  <si>
    <t>Futamidő:</t>
  </si>
  <si>
    <t>Költségvetés</t>
  </si>
  <si>
    <t>Total:</t>
  </si>
  <si>
    <t xml:space="preserve">Központi </t>
  </si>
  <si>
    <t>bruttó bér</t>
  </si>
  <si>
    <t>munkában</t>
  </si>
  <si>
    <t>munkaidő</t>
  </si>
  <si>
    <t xml:space="preserve">Szakmai megvalósításban </t>
  </si>
  <si>
    <t>témaszám</t>
  </si>
  <si>
    <t>komp.</t>
  </si>
  <si>
    <t>töltött</t>
  </si>
  <si>
    <t>elszámolt</t>
  </si>
  <si>
    <t>elszámolt bér</t>
  </si>
  <si>
    <t>közreműködő munkatársak (Név)</t>
  </si>
  <si>
    <t>(Hónap)</t>
  </si>
  <si>
    <t>(számfejtés)</t>
  </si>
  <si>
    <t>nélkül</t>
  </si>
  <si>
    <t>arány</t>
  </si>
  <si>
    <t>bér</t>
  </si>
  <si>
    <t>járulék</t>
  </si>
  <si>
    <t>különbsége</t>
  </si>
  <si>
    <t>Kinevezés</t>
  </si>
  <si>
    <t>szerződés</t>
  </si>
  <si>
    <t>elkészült?</t>
  </si>
  <si>
    <t>Euróban</t>
  </si>
  <si>
    <t>Felhasználás forintban</t>
  </si>
  <si>
    <t xml:space="preserve">Euróban  </t>
  </si>
  <si>
    <t>összesen</t>
  </si>
  <si>
    <t>Árfolyam</t>
  </si>
  <si>
    <t>Ft / EUR</t>
  </si>
  <si>
    <t>Felhasználás - bér</t>
  </si>
  <si>
    <t>Felhasználás - dologi</t>
  </si>
  <si>
    <t>Maradvány</t>
  </si>
  <si>
    <t>Támogatás</t>
  </si>
  <si>
    <t>alaplevél dátuma</t>
  </si>
  <si>
    <t>Szociális</t>
  </si>
  <si>
    <t xml:space="preserve">hozzájárulási </t>
  </si>
  <si>
    <t>adó mértéke</t>
  </si>
  <si>
    <t xml:space="preserve">havi </t>
  </si>
  <si>
    <t>projekt</t>
  </si>
  <si>
    <t>2023.01</t>
  </si>
  <si>
    <t>2023.02</t>
  </si>
  <si>
    <t>2023.03</t>
  </si>
  <si>
    <t>2023.04</t>
  </si>
  <si>
    <t>2023.05</t>
  </si>
  <si>
    <t>nem biztos, hogy ez, de ez volt az árfolyam a támogatás utalás napján</t>
  </si>
  <si>
    <t>Forintban (árf. Függő)</t>
  </si>
  <si>
    <t>Projekt</t>
  </si>
  <si>
    <t>pénzügyi központ</t>
  </si>
  <si>
    <t>terhelés</t>
  </si>
  <si>
    <t>Dolgozó</t>
  </si>
  <si>
    <t>adóazonosító</t>
  </si>
  <si>
    <t>teljes bér</t>
  </si>
  <si>
    <t>jár.</t>
  </si>
  <si>
    <t>Témaszám</t>
  </si>
  <si>
    <t>Bér</t>
  </si>
  <si>
    <t>Járulék</t>
  </si>
  <si>
    <t>eltérés</t>
  </si>
  <si>
    <t>Név</t>
  </si>
  <si>
    <t>Adóazonosító</t>
  </si>
  <si>
    <t>Számfejtés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</si>
  <si>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</si>
  <si>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</si>
  <si>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</si>
  <si>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</si>
  <si>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</si>
  <si>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</si>
  <si>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</si>
  <si>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</si>
  <si>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</si>
  <si>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</si>
  <si>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</si>
  <si>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</si>
  <si>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</si>
  <si>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</si>
  <si>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</si>
  <si>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</si>
  <si>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</si>
  <si>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2024.11</t>
  </si>
  <si>
    <t>2024.12</t>
  </si>
  <si>
    <t>2025.01</t>
  </si>
  <si>
    <t>2025.02</t>
  </si>
  <si>
    <t>2025.03</t>
  </si>
  <si>
    <t>EU Master 4 HPC - E017600070</t>
  </si>
  <si>
    <t>E017600070</t>
  </si>
  <si>
    <t>Direct Personal Costs</t>
  </si>
  <si>
    <t>Other Direct Costs</t>
  </si>
  <si>
    <t>Indirect Costs</t>
  </si>
  <si>
    <t>1. támogatási részlet</t>
  </si>
  <si>
    <t>59/2022</t>
  </si>
  <si>
    <t>Juhász Zoltán</t>
  </si>
  <si>
    <t>Külföldi kiküldetés napidíj</t>
  </si>
  <si>
    <t>Barcelona, 2022.11.01-05</t>
  </si>
  <si>
    <t>Külföldi kiküldetés napidíj járuléka</t>
  </si>
  <si>
    <t>5100010247</t>
  </si>
  <si>
    <t>OTP Travel Kft.</t>
  </si>
  <si>
    <t>Juhász Zoltán, külföldi kiküldetés utasbiztosítás</t>
  </si>
  <si>
    <t>Juhász Zoltán, külföldi kiküldetés szállásktg</t>
  </si>
  <si>
    <t>5100010253</t>
  </si>
  <si>
    <t>United 4 Bonafini Bindair Kft.</t>
  </si>
  <si>
    <t>5100010645</t>
  </si>
  <si>
    <t>Belföldi útiktg (Budapest)</t>
  </si>
  <si>
    <t>Jet Travel Kft.</t>
  </si>
  <si>
    <t>Juhász Zoltán, külföldi kiküldetés repjegy. Biztosítás</t>
  </si>
  <si>
    <t>5100009807</t>
  </si>
  <si>
    <t>Juhász Zoltán, külföldi kiküldetés repülőjegy</t>
  </si>
  <si>
    <t>5100009808</t>
  </si>
  <si>
    <t>5100009810</t>
  </si>
  <si>
    <t>2025.04</t>
  </si>
  <si>
    <t>2025.05</t>
  </si>
  <si>
    <t>2025.06</t>
  </si>
  <si>
    <t>2025.07</t>
  </si>
  <si>
    <t>2025.08</t>
  </si>
  <si>
    <t>2025.09</t>
  </si>
  <si>
    <t>Utalás dátuma</t>
  </si>
  <si>
    <t>Hartung Ferenc</t>
  </si>
  <si>
    <t>E041100000</t>
  </si>
  <si>
    <t>E021100000</t>
  </si>
  <si>
    <t>Kovács-Ujvári Orsolya</t>
  </si>
  <si>
    <t>E011110000</t>
  </si>
  <si>
    <t>i</t>
  </si>
  <si>
    <t>Hónap</t>
  </si>
  <si>
    <t>Terhelés</t>
  </si>
  <si>
    <t>Kihagyás</t>
  </si>
  <si>
    <t>8409091712</t>
  </si>
  <si>
    <t>Dr. Hartung Ferenc</t>
  </si>
  <si>
    <t>8348530169</t>
  </si>
  <si>
    <t>Dr. Juhász Zoltán</t>
  </si>
  <si>
    <t>8359470707</t>
  </si>
  <si>
    <t>EGYEZIK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</si>
</sst>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_-* #,##0.00\ [$€-1]_-;\-* #,##0.00\ [$€-1]_-;_-* &quot;-&quot;??\ [$€-1]_-;_-@_-"/>
    <numFmt numFmtId="168" formatCode="_-* #,##0\ [$Ft-40E]_-;\-* #,##0\ [$Ft-40E]_-;_-* &quot;-&quot;??\ [$Ft-40E]_-;_-@_-"/>
    <numFmt numFmtId="169" formatCode="_-* #,##0\ &quot;Ft&quot;_-;\-* #,##0\ &quot;Ft&quot;_-;_-* &quot;-&quot;??\ &quot;Ft&quot;_-;_-@_-"/>
    <numFmt numFmtId="170" formatCode="_-* #,##0\ [$€-1]_-;\-* #,##0\ [$€-1]_-;_-* &quot;-&quot;??\ [$€-1]_-;_-@_-"/>
    <numFmt numFmtId="171" formatCode="_-* #,##0_-;\-* #,##0_-;_-* &quot;-&quot;??_-;_-@_-"/>
    <numFmt numFmtId="172" formatCode="#,##0.00\ &quot;Ft&quot;"/>
  </numFmts>
  <fonts count="45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rgb="FF00B050"/>
      <name val="Calibri"/>
      <family val="2"/>
      <charset val="238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45">
    <xf numFmtId="0" fontId="0" fillId="0" borderId="0"/>
    <xf numFmtId="0" fontId="10" fillId="4" borderId="12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3" applyNumberFormat="0" applyAlignment="0" applyProtection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7" applyNumberFormat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Fill="0" applyAlignment="0" applyProtection="0"/>
    <xf numFmtId="0" fontId="1" fillId="22" borderId="19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0" applyNumberFormat="0" applyAlignment="0" applyProtection="0"/>
    <xf numFmtId="0" fontId="25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3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3" applyNumberFormat="0" applyAlignment="0" applyProtection="0"/>
    <xf numFmtId="0" fontId="1" fillId="22" borderId="19" applyNumberFormat="0" applyFont="0" applyAlignment="0" applyProtection="0"/>
    <xf numFmtId="0" fontId="24" fillId="27" borderId="20" applyNumberFormat="0" applyAlignment="0" applyProtection="0"/>
    <xf numFmtId="0" fontId="3" fillId="0" borderId="21" applyNumberFormat="0" applyFill="0" applyAlignment="0" applyProtection="0"/>
    <xf numFmtId="0" fontId="28" fillId="27" borderId="13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1" fillId="22" borderId="19" applyNumberFormat="0" applyFon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4" fillId="27" borderId="20" applyNumberFormat="0" applyAlignment="0" applyProtection="0"/>
    <xf numFmtId="0" fontId="3" fillId="0" borderId="21" applyNumberFormat="0" applyFill="0" applyAlignment="0" applyProtection="0"/>
    <xf numFmtId="0" fontId="28" fillId="27" borderId="13" applyNumberFormat="0" applyAlignment="0" applyProtection="0"/>
    <xf numFmtId="0" fontId="28" fillId="27" borderId="13" applyNumberFormat="0" applyAlignment="0" applyProtection="0"/>
    <xf numFmtId="0" fontId="15" fillId="12" borderId="13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1">
    <xf numFmtId="0" fontId="0" fillId="0" borderId="0" xfId="0"/>
    <xf numFmtId="3" fontId="2" fillId="0" borderId="1" xfId="0" applyNumberFormat="1" applyFont="1" applyBorder="1" applyAlignment="1">
      <alignment horizontal="left"/>
    </xf>
    <xf numFmtId="49" fontId="0" fillId="0" borderId="0" xfId="0" applyNumberFormat="1"/>
    <xf numFmtId="0" fontId="11" fillId="0" borderId="1" xfId="0" applyFont="1" applyBorder="1"/>
    <xf numFmtId="3" fontId="11" fillId="0" borderId="1" xfId="1" applyNumberFormat="1" applyFont="1" applyFill="1" applyBorder="1" applyAlignment="1" applyProtection="1">
      <alignment wrapText="1"/>
      <protection locked="0"/>
    </xf>
    <xf numFmtId="9" fontId="11" fillId="3" borderId="1" xfId="1" applyNumberFormat="1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166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wrapText="1"/>
    </xf>
    <xf numFmtId="0" fontId="8" fillId="0" borderId="1" xfId="0" applyFont="1" applyBorder="1"/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0" fontId="11" fillId="0" borderId="0" xfId="0" applyFont="1"/>
    <xf numFmtId="0" fontId="11" fillId="0" borderId="22" xfId="0" applyFont="1" applyBorder="1"/>
    <xf numFmtId="3" fontId="11" fillId="0" borderId="22" xfId="1" applyNumberFormat="1" applyFont="1" applyFill="1" applyBorder="1" applyAlignment="1" applyProtection="1">
      <alignment wrapText="1"/>
      <protection locked="0"/>
    </xf>
    <xf numFmtId="0" fontId="6" fillId="0" borderId="22" xfId="0" applyFont="1" applyBorder="1" applyAlignment="1">
      <alignment wrapText="1"/>
    </xf>
    <xf numFmtId="166" fontId="33" fillId="0" borderId="22" xfId="0" applyNumberFormat="1" applyFont="1" applyBorder="1" applyAlignment="1">
      <alignment wrapText="1"/>
    </xf>
    <xf numFmtId="9" fontId="6" fillId="0" borderId="22" xfId="138" applyFont="1" applyFill="1" applyBorder="1" applyAlignment="1">
      <alignment wrapText="1"/>
    </xf>
    <xf numFmtId="10" fontId="6" fillId="0" borderId="22" xfId="0" applyNumberFormat="1" applyFont="1" applyBorder="1" applyAlignment="1">
      <alignment wrapText="1"/>
    </xf>
    <xf numFmtId="9" fontId="6" fillId="0" borderId="22" xfId="0" applyNumberFormat="1" applyFont="1" applyBorder="1" applyAlignment="1">
      <alignment wrapText="1"/>
    </xf>
    <xf numFmtId="3" fontId="2" fillId="0" borderId="22" xfId="0" applyNumberFormat="1" applyFont="1" applyBorder="1" applyAlignment="1">
      <alignment horizontal="left"/>
    </xf>
    <xf numFmtId="165" fontId="6" fillId="0" borderId="22" xfId="2" applyNumberFormat="1" applyFont="1" applyFill="1" applyBorder="1" applyAlignment="1">
      <alignment wrapText="1"/>
    </xf>
    <xf numFmtId="165" fontId="0" fillId="0" borderId="0" xfId="2" applyNumberFormat="1" applyFont="1" applyFill="1"/>
    <xf numFmtId="0" fontId="34" fillId="0" borderId="0" xfId="0" applyFont="1" applyAlignment="1">
      <alignment horizontal="center"/>
    </xf>
    <xf numFmtId="0" fontId="0" fillId="29" borderId="0" xfId="0" applyFill="1"/>
    <xf numFmtId="165" fontId="0" fillId="29" borderId="0" xfId="2" applyNumberFormat="1" applyFont="1" applyFill="1"/>
    <xf numFmtId="0" fontId="7" fillId="0" borderId="0" xfId="0" applyFont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0" fillId="29" borderId="0" xfId="0" applyNumberFormat="1" applyFill="1"/>
    <xf numFmtId="0" fontId="35" fillId="29" borderId="0" xfId="0" applyFont="1" applyFill="1"/>
    <xf numFmtId="0" fontId="34" fillId="29" borderId="0" xfId="0" applyFont="1" applyFill="1" applyAlignment="1">
      <alignment horizontal="center"/>
    </xf>
    <xf numFmtId="0" fontId="11" fillId="29" borderId="0" xfId="0" applyFont="1" applyFill="1"/>
    <xf numFmtId="166" fontId="33" fillId="29" borderId="0" xfId="0" applyNumberFormat="1" applyFont="1" applyFill="1" applyAlignment="1">
      <alignment wrapText="1"/>
    </xf>
    <xf numFmtId="166" fontId="0" fillId="29" borderId="0" xfId="0" applyNumberFormat="1" applyFill="1"/>
    <xf numFmtId="165" fontId="0" fillId="29" borderId="0" xfId="2" applyNumberFormat="1" applyFont="1" applyFill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34" fillId="0" borderId="0" xfId="2" applyNumberFormat="1" applyFont="1" applyFill="1" applyAlignment="1">
      <alignment horizontal="center"/>
    </xf>
    <xf numFmtId="0" fontId="0" fillId="0" borderId="7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2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/>
    </xf>
    <xf numFmtId="165" fontId="0" fillId="0" borderId="0" xfId="2" applyNumberFormat="1" applyFont="1" applyFill="1" applyBorder="1" applyAlignment="1">
      <alignment vertical="center" wrapText="1"/>
    </xf>
    <xf numFmtId="165" fontId="0" fillId="0" borderId="0" xfId="2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5" fontId="0" fillId="0" borderId="2" xfId="2" applyNumberFormat="1" applyFont="1" applyFill="1" applyBorder="1" applyAlignment="1">
      <alignment vertical="center" wrapText="1"/>
    </xf>
    <xf numFmtId="165" fontId="0" fillId="0" borderId="2" xfId="2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34" fillId="30" borderId="9" xfId="0" applyFont="1" applyFill="1" applyBorder="1" applyAlignment="1">
      <alignment horizontal="center" vertical="center" wrapText="1"/>
    </xf>
    <xf numFmtId="0" fontId="34" fillId="30" borderId="10" xfId="0" applyFont="1" applyFill="1" applyBorder="1" applyAlignment="1">
      <alignment horizontal="center" vertical="center"/>
    </xf>
    <xf numFmtId="165" fontId="34" fillId="30" borderId="10" xfId="2" applyNumberFormat="1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166" fontId="33" fillId="0" borderId="0" xfId="0" applyNumberFormat="1" applyFont="1" applyAlignment="1">
      <alignment wrapText="1"/>
    </xf>
    <xf numFmtId="166" fontId="0" fillId="0" borderId="0" xfId="0" applyNumberFormat="1"/>
    <xf numFmtId="3" fontId="2" fillId="31" borderId="1" xfId="0" applyNumberFormat="1" applyFont="1" applyFill="1" applyBorder="1" applyAlignment="1">
      <alignment horizontal="left"/>
    </xf>
    <xf numFmtId="3" fontId="11" fillId="31" borderId="1" xfId="1" applyNumberFormat="1" applyFont="1" applyFill="1" applyBorder="1" applyAlignment="1" applyProtection="1">
      <alignment wrapText="1"/>
      <protection locked="0"/>
    </xf>
    <xf numFmtId="0" fontId="11" fillId="31" borderId="1" xfId="0" applyFont="1" applyFill="1" applyBorder="1"/>
    <xf numFmtId="0" fontId="36" fillId="31" borderId="1" xfId="0" applyFont="1" applyFill="1" applyBorder="1" applyAlignment="1">
      <alignment horizontal="center"/>
    </xf>
    <xf numFmtId="0" fontId="34" fillId="30" borderId="10" xfId="0" applyFont="1" applyFill="1" applyBorder="1" applyAlignment="1">
      <alignment horizontal="center" vertical="center" wrapText="1"/>
    </xf>
    <xf numFmtId="14" fontId="0" fillId="0" borderId="0" xfId="0" applyNumberFormat="1"/>
    <xf numFmtId="0" fontId="34" fillId="0" borderId="0" xfId="0" applyFont="1"/>
    <xf numFmtId="170" fontId="0" fillId="0" borderId="0" xfId="0" applyNumberFormat="1"/>
    <xf numFmtId="0" fontId="34" fillId="0" borderId="23" xfId="0" applyFont="1" applyBorder="1"/>
    <xf numFmtId="0" fontId="0" fillId="0" borderId="24" xfId="0" applyBorder="1"/>
    <xf numFmtId="170" fontId="0" fillId="0" borderId="25" xfId="0" applyNumberFormat="1" applyBorder="1"/>
    <xf numFmtId="0" fontId="0" fillId="0" borderId="23" xfId="0" applyBorder="1"/>
    <xf numFmtId="0" fontId="37" fillId="0" borderId="0" xfId="0" applyFont="1"/>
    <xf numFmtId="0" fontId="0" fillId="0" borderId="0" xfId="0" applyAlignment="1">
      <alignment horizontal="left" indent="2"/>
    </xf>
    <xf numFmtId="168" fontId="0" fillId="0" borderId="0" xfId="0" applyNumberFormat="1"/>
    <xf numFmtId="167" fontId="0" fillId="0" borderId="0" xfId="0" applyNumberFormat="1"/>
    <xf numFmtId="169" fontId="34" fillId="0" borderId="0" xfId="143" applyNumberFormat="1" applyFont="1" applyFill="1"/>
    <xf numFmtId="0" fontId="0" fillId="32" borderId="0" xfId="0" applyFill="1" applyAlignment="1">
      <alignment horizontal="left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27" xfId="0" applyNumberFormat="1" applyFont="1" applyFill="1" applyBorder="1" applyAlignment="1">
      <alignment horizontal="center" vertical="center"/>
    </xf>
    <xf numFmtId="3" fontId="2" fillId="2" borderId="27" xfId="0" applyNumberFormat="1" applyFont="1" applyFill="1" applyBorder="1" applyAlignment="1">
      <alignment horizontal="center" vertical="center" wrapText="1"/>
    </xf>
    <xf numFmtId="3" fontId="2" fillId="2" borderId="28" xfId="0" applyNumberFormat="1" applyFont="1" applyFill="1" applyBorder="1" applyAlignment="1">
      <alignment horizontal="center" vertical="center" wrapText="1"/>
    </xf>
    <xf numFmtId="0" fontId="4" fillId="33" borderId="28" xfId="0" applyFont="1" applyFill="1" applyBorder="1" applyAlignment="1">
      <alignment horizontal="center" vertical="center" wrapText="1"/>
    </xf>
    <xf numFmtId="3" fontId="2" fillId="33" borderId="26" xfId="0" applyNumberFormat="1" applyFont="1" applyFill="1" applyBorder="1" applyAlignment="1">
      <alignment horizontal="center" vertical="center"/>
    </xf>
    <xf numFmtId="0" fontId="4" fillId="33" borderId="29" xfId="0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/>
    </xf>
    <xf numFmtId="0" fontId="4" fillId="33" borderId="7" xfId="0" applyFont="1" applyFill="1" applyBorder="1" applyAlignment="1">
      <alignment horizontal="center" vertical="center" wrapText="1"/>
    </xf>
    <xf numFmtId="3" fontId="2" fillId="33" borderId="0" xfId="0" applyNumberFormat="1" applyFont="1" applyFill="1" applyAlignment="1">
      <alignment horizontal="center" vertical="center" wrapText="1"/>
    </xf>
    <xf numFmtId="49" fontId="2" fillId="33" borderId="0" xfId="0" applyNumberFormat="1" applyFont="1" applyFill="1" applyAlignment="1">
      <alignment horizontal="center" vertical="center"/>
    </xf>
    <xf numFmtId="3" fontId="2" fillId="33" borderId="0" xfId="0" applyNumberFormat="1" applyFont="1" applyFill="1" applyAlignment="1">
      <alignment horizontal="center" vertical="center"/>
    </xf>
    <xf numFmtId="0" fontId="4" fillId="33" borderId="3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0" fontId="4" fillId="33" borderId="8" xfId="0" applyFont="1" applyFill="1" applyBorder="1" applyAlignment="1">
      <alignment horizontal="center" vertical="center" wrapText="1"/>
    </xf>
    <xf numFmtId="3" fontId="2" fillId="33" borderId="2" xfId="0" applyNumberFormat="1" applyFont="1" applyFill="1" applyBorder="1" applyAlignment="1">
      <alignment horizontal="center" vertical="center" wrapText="1"/>
    </xf>
    <xf numFmtId="49" fontId="2" fillId="33" borderId="2" xfId="0" applyNumberFormat="1" applyFont="1" applyFill="1" applyBorder="1" applyAlignment="1">
      <alignment horizontal="center" vertical="center"/>
    </xf>
    <xf numFmtId="3" fontId="2" fillId="33" borderId="2" xfId="0" applyNumberFormat="1" applyFont="1" applyFill="1" applyBorder="1" applyAlignment="1">
      <alignment horizontal="center" vertical="center"/>
    </xf>
    <xf numFmtId="0" fontId="4" fillId="33" borderId="4" xfId="0" applyFont="1" applyFill="1" applyBorder="1" applyAlignment="1">
      <alignment horizontal="center" vertical="center" wrapText="1"/>
    </xf>
    <xf numFmtId="165" fontId="0" fillId="0" borderId="0" xfId="2" applyNumberFormat="1" applyFont="1"/>
    <xf numFmtId="166" fontId="6" fillId="31" borderId="1" xfId="0" applyNumberFormat="1" applyFont="1" applyFill="1" applyBorder="1" applyAlignment="1">
      <alignment wrapText="1"/>
    </xf>
    <xf numFmtId="9" fontId="11" fillId="31" borderId="1" xfId="1" applyNumberFormat="1" applyFont="1" applyFill="1" applyBorder="1" applyAlignment="1">
      <alignment wrapText="1"/>
    </xf>
    <xf numFmtId="0" fontId="6" fillId="31" borderId="1" xfId="0" applyFont="1" applyFill="1" applyBorder="1" applyAlignment="1">
      <alignment wrapText="1"/>
    </xf>
    <xf numFmtId="166" fontId="33" fillId="31" borderId="1" xfId="0" applyNumberFormat="1" applyFont="1" applyFill="1" applyBorder="1" applyAlignment="1">
      <alignment wrapText="1"/>
    </xf>
    <xf numFmtId="9" fontId="6" fillId="31" borderId="1" xfId="0" applyNumberFormat="1" applyFont="1" applyFill="1" applyBorder="1" applyAlignment="1">
      <alignment wrapText="1"/>
    </xf>
    <xf numFmtId="10" fontId="6" fillId="31" borderId="1" xfId="0" applyNumberFormat="1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31" borderId="1" xfId="0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49" fontId="0" fillId="29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5" fontId="4" fillId="0" borderId="29" xfId="2" applyNumberFormat="1" applyFont="1" applyFill="1" applyBorder="1" applyAlignment="1">
      <alignment horizontal="center" vertical="center" wrapText="1"/>
    </xf>
    <xf numFmtId="165" fontId="4" fillId="0" borderId="3" xfId="2" applyNumberFormat="1" applyFont="1" applyFill="1" applyBorder="1" applyAlignment="1">
      <alignment horizontal="center" vertical="center" wrapText="1"/>
    </xf>
    <xf numFmtId="165" fontId="4" fillId="0" borderId="4" xfId="2" applyNumberFormat="1" applyFont="1" applyFill="1" applyBorder="1" applyAlignment="1">
      <alignment horizontal="center" vertical="center" wrapText="1"/>
    </xf>
    <xf numFmtId="165" fontId="11" fillId="0" borderId="0" xfId="2" applyNumberFormat="1" applyFont="1" applyFill="1"/>
    <xf numFmtId="9" fontId="11" fillId="0" borderId="1" xfId="1" applyNumberFormat="1" applyFont="1" applyFill="1" applyBorder="1" applyAlignment="1">
      <alignment wrapText="1"/>
    </xf>
    <xf numFmtId="0" fontId="35" fillId="0" borderId="0" xfId="0" applyFont="1" applyAlignment="1">
      <alignment horizontal="center"/>
    </xf>
    <xf numFmtId="167" fontId="33" fillId="0" borderId="1" xfId="0" applyNumberFormat="1" applyFont="1" applyBorder="1" applyAlignment="1">
      <alignment wrapText="1"/>
    </xf>
    <xf numFmtId="167" fontId="0" fillId="0" borderId="0" xfId="2" applyNumberFormat="1" applyFont="1" applyFill="1" applyBorder="1" applyAlignment="1">
      <alignment vertical="center" wrapText="1"/>
    </xf>
    <xf numFmtId="167" fontId="34" fillId="0" borderId="0" xfId="143" applyNumberFormat="1" applyFont="1" applyFill="1"/>
    <xf numFmtId="167" fontId="0" fillId="32" borderId="0" xfId="144" applyNumberFormat="1" applyFont="1" applyFill="1"/>
    <xf numFmtId="0" fontId="0" fillId="34" borderId="0" xfId="0" applyFill="1"/>
    <xf numFmtId="167" fontId="0" fillId="34" borderId="0" xfId="0" applyNumberFormat="1" applyFill="1"/>
    <xf numFmtId="168" fontId="0" fillId="32" borderId="0" xfId="144" applyNumberFormat="1" applyFont="1" applyFill="1"/>
    <xf numFmtId="0" fontId="34" fillId="0" borderId="24" xfId="0" applyFont="1" applyBorder="1" applyAlignment="1">
      <alignment horizontal="center"/>
    </xf>
    <xf numFmtId="170" fontId="34" fillId="0" borderId="25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67" fontId="0" fillId="0" borderId="24" xfId="0" applyNumberFormat="1" applyBorder="1"/>
    <xf numFmtId="167" fontId="34" fillId="0" borderId="24" xfId="0" applyNumberFormat="1" applyFont="1" applyBorder="1"/>
    <xf numFmtId="167" fontId="0" fillId="0" borderId="1" xfId="0" applyNumberFormat="1" applyBorder="1"/>
    <xf numFmtId="0" fontId="4" fillId="35" borderId="26" xfId="0" applyFont="1" applyFill="1" applyBorder="1" applyAlignment="1">
      <alignment horizontal="center" vertical="center" wrapText="1"/>
    </xf>
    <xf numFmtId="0" fontId="4" fillId="35" borderId="0" xfId="0" applyFont="1" applyFill="1" applyAlignment="1">
      <alignment horizontal="center" vertical="center" wrapText="1"/>
    </xf>
    <xf numFmtId="0" fontId="4" fillId="35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wrapText="1"/>
    </xf>
    <xf numFmtId="14" fontId="6" fillId="31" borderId="1" xfId="0" applyNumberFormat="1" applyFont="1" applyFill="1" applyBorder="1" applyAlignment="1">
      <alignment wrapText="1"/>
    </xf>
    <xf numFmtId="14" fontId="6" fillId="0" borderId="22" xfId="0" applyNumberFormat="1" applyFont="1" applyBorder="1" applyAlignment="1">
      <alignment wrapText="1"/>
    </xf>
    <xf numFmtId="0" fontId="3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33" borderId="26" xfId="0" applyFont="1" applyFill="1" applyBorder="1" applyAlignment="1">
      <alignment horizontal="center" vertical="center" wrapText="1"/>
    </xf>
    <xf numFmtId="0" fontId="4" fillId="33" borderId="0" xfId="0" applyFont="1" applyFill="1" applyAlignment="1">
      <alignment horizontal="center" vertical="center" wrapText="1"/>
    </xf>
    <xf numFmtId="0" fontId="4" fillId="33" borderId="2" xfId="0" applyFont="1" applyFill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/>
    </xf>
    <xf numFmtId="0" fontId="36" fillId="0" borderId="0" xfId="0" applyFont="1"/>
    <xf numFmtId="17" fontId="0" fillId="29" borderId="0" xfId="0" quotePrefix="1" applyNumberFormat="1" applyFill="1"/>
    <xf numFmtId="167" fontId="33" fillId="31" borderId="1" xfId="0" applyNumberFormat="1" applyFont="1" applyFill="1" applyBorder="1" applyAlignment="1">
      <alignment wrapText="1"/>
    </xf>
    <xf numFmtId="167" fontId="33" fillId="0" borderId="1" xfId="143" applyNumberFormat="1" applyFont="1" applyFill="1" applyBorder="1" applyAlignment="1">
      <alignment wrapText="1"/>
    </xf>
    <xf numFmtId="0" fontId="0" fillId="29" borderId="0" xfId="0" quotePrefix="1" applyFill="1"/>
    <xf numFmtId="0" fontId="0" fillId="0" borderId="7" xfId="0" applyBorder="1"/>
    <xf numFmtId="0" fontId="0" fillId="0" borderId="3" xfId="0" applyBorder="1"/>
    <xf numFmtId="9" fontId="11" fillId="0" borderId="1" xfId="138" applyFont="1" applyFill="1" applyBorder="1" applyAlignment="1">
      <alignment wrapText="1"/>
    </xf>
    <xf numFmtId="169" fontId="33" fillId="0" borderId="1" xfId="143" applyNumberFormat="1" applyFont="1" applyFill="1" applyBorder="1" applyAlignment="1">
      <alignment wrapText="1"/>
    </xf>
    <xf numFmtId="169" fontId="33" fillId="31" borderId="1" xfId="143" applyNumberFormat="1" applyFont="1" applyFill="1" applyBorder="1" applyAlignment="1">
      <alignment wrapText="1"/>
    </xf>
    <xf numFmtId="169" fontId="33" fillId="0" borderId="22" xfId="143" applyNumberFormat="1" applyFont="1" applyFill="1" applyBorder="1" applyAlignment="1">
      <alignment wrapText="1"/>
    </xf>
    <xf numFmtId="167" fontId="0" fillId="0" borderId="2" xfId="2" applyNumberFormat="1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0" fillId="36" borderId="0" xfId="0" applyFill="1" applyAlignment="1">
      <alignment vertical="center"/>
    </xf>
    <xf numFmtId="0" fontId="34" fillId="36" borderId="0" xfId="0" applyFont="1" applyFill="1" applyAlignment="1">
      <alignment horizontal="center" vertical="center"/>
    </xf>
    <xf numFmtId="0" fontId="39" fillId="36" borderId="0" xfId="0" applyFont="1" applyFill="1" applyAlignment="1">
      <alignment horizontal="center" vertical="center" wrapText="1"/>
    </xf>
    <xf numFmtId="0" fontId="34" fillId="37" borderId="0" xfId="0" applyFont="1" applyFill="1" applyAlignment="1">
      <alignment horizontal="center"/>
    </xf>
    <xf numFmtId="0" fontId="40" fillId="0" borderId="0" xfId="0" applyFont="1" applyAlignment="1">
      <alignment horizontal="left"/>
    </xf>
    <xf numFmtId="0" fontId="0" fillId="0" borderId="0" xfId="0" applyAlignment="1">
      <alignment horizontal="left"/>
    </xf>
    <xf numFmtId="171" fontId="0" fillId="0" borderId="0" xfId="0" applyNumberFormat="1"/>
    <xf numFmtId="0" fontId="40" fillId="0" borderId="0" xfId="0" applyFont="1"/>
    <xf numFmtId="0" fontId="40" fillId="0" borderId="30" xfId="0" applyFont="1" applyBorder="1"/>
    <xf numFmtId="17" fontId="0" fillId="0" borderId="0" xfId="0" quotePrefix="1" applyNumberFormat="1"/>
    <xf numFmtId="172" fontId="33" fillId="0" borderId="1" xfId="0" applyNumberFormat="1" applyFont="1" applyBorder="1" applyAlignment="1">
      <alignment wrapText="1"/>
    </xf>
    <xf numFmtId="10" fontId="11" fillId="0" borderId="1" xfId="138" applyNumberFormat="1" applyFont="1" applyFill="1" applyBorder="1" applyAlignment="1">
      <alignment wrapText="1"/>
    </xf>
    <xf numFmtId="0" fontId="40" fillId="0" borderId="30" xfId="0" applyFont="1" applyBorder="1" applyAlignment="1">
      <alignment horizontal="left"/>
    </xf>
    <xf numFmtId="49" fontId="6" fillId="0" borderId="0" xfId="0" applyNumberFormat="1" applyFont="1" applyAlignment="1">
      <alignment vertical="center"/>
    </xf>
    <xf numFmtId="0" fontId="44" fillId="0" borderId="0" xfId="0" applyFont="1"/>
    <xf numFmtId="0" fontId="35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</cellXfs>
  <cellStyles count="145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Összesen 2" xfId="46" xr:uid="{00000000-0005-0000-0000-000076000000}"/>
    <cellStyle name="Összesen 2 2" xfId="59" xr:uid="{00000000-0005-0000-0000-000077000000}"/>
    <cellStyle name="Összesen 2 2 2" xfId="103" xr:uid="{00000000-0005-0000-0000-000078000000}"/>
    <cellStyle name="Összesen 2 2 3" xfId="111" xr:uid="{00000000-0005-0000-0000-000079000000}"/>
    <cellStyle name="Összesen 2 2 4" xfId="129" xr:uid="{00000000-0005-0000-0000-00007A000000}"/>
    <cellStyle name="Összesen 2 2 5" xfId="134" xr:uid="{00000000-0005-0000-0000-00007B000000}"/>
    <cellStyle name="Összesen 2 3" xfId="125" xr:uid="{00000000-0005-0000-0000-00007C000000}"/>
    <cellStyle name="Összesen 2 4" xfId="128" xr:uid="{00000000-0005-0000-0000-00007D000000}"/>
    <cellStyle name="Összesen 2 5" xfId="100" xr:uid="{00000000-0005-0000-0000-00007E000000}"/>
    <cellStyle name="Pénznem" xfId="143" builtinId="4"/>
    <cellStyle name="Pénznem 2" xfId="50" xr:uid="{00000000-0005-0000-0000-000080000000}"/>
    <cellStyle name="Pénznem 3" xfId="5" xr:uid="{00000000-0005-0000-0000-000081000000}"/>
    <cellStyle name="Rossz 2" xfId="47" xr:uid="{00000000-0005-0000-0000-000082000000}"/>
    <cellStyle name="Semleges 2" xfId="48" xr:uid="{00000000-0005-0000-0000-000083000000}"/>
    <cellStyle name="Számítás 2" xfId="49" xr:uid="{00000000-0005-0000-0000-000084000000}"/>
    <cellStyle name="Számítás 2 2" xfId="60" xr:uid="{00000000-0005-0000-0000-000085000000}"/>
    <cellStyle name="Számítás 2 2 2" xfId="102" xr:uid="{00000000-0005-0000-0000-000086000000}"/>
    <cellStyle name="Számítás 2 2 3" xfId="112" xr:uid="{00000000-0005-0000-0000-000087000000}"/>
    <cellStyle name="Számítás 2 2 4" xfId="123" xr:uid="{00000000-0005-0000-0000-000088000000}"/>
    <cellStyle name="Számítás 2 2 5" xfId="133" xr:uid="{00000000-0005-0000-0000-000089000000}"/>
    <cellStyle name="Számítás 2 3" xfId="124" xr:uid="{00000000-0005-0000-0000-00008A000000}"/>
    <cellStyle name="Számítás 2 4" xfId="127" xr:uid="{00000000-0005-0000-0000-00008B000000}"/>
    <cellStyle name="Számítás 2 5" xfId="113" xr:uid="{00000000-0005-0000-0000-00008C000000}"/>
    <cellStyle name="Százalék" xfId="138" builtinId="5"/>
    <cellStyle name="Százalék 2" xfId="51" xr:uid="{00000000-0005-0000-0000-00008E000000}"/>
    <cellStyle name="Százalék 3" xfId="6" xr:uid="{00000000-0005-0000-0000-00008F000000}"/>
    <cellStyle name="TableStyleLight1" xfId="55" xr:uid="{00000000-0005-0000-0000-00009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"/>
  <sheetViews>
    <sheetView tabSelected="1" zoomScaleNormal="100" workbookViewId="0">
      <pane ySplit="5" topLeftCell="A6" activePane="bottomLeft" state="frozen"/>
      <selection pane="bottomLeft" activeCell="G11" sqref="G11"/>
    </sheetView>
  </sheetViews>
  <sheetFormatPr defaultRowHeight="15" outlineLevelRow="1" x14ac:dyDescent="0.25"/>
  <cols>
    <col min="1" max="1" width="33.7109375" customWidth="1"/>
    <col min="2" max="2" width="19.7109375" customWidth="1"/>
    <col min="3" max="3" width="11.85546875" bestFit="1" customWidth="1"/>
    <col min="4" max="4" width="14.140625" customWidth="1"/>
    <col min="5" max="5" width="14.5703125" customWidth="1"/>
    <col min="6" max="6" width="10.7109375" bestFit="1" customWidth="1"/>
    <col min="7" max="8" width="11.85546875" customWidth="1"/>
    <col min="9" max="10" width="11" customWidth="1"/>
    <col min="11" max="11" width="8.140625" style="2" customWidth="1"/>
    <col min="12" max="14" width="13.28515625" style="2" bestFit="1" customWidth="1"/>
    <col min="15" max="15" width="13.28515625" bestFit="1" customWidth="1"/>
    <col min="16" max="16" width="14.42578125" bestFit="1" customWidth="1"/>
    <col min="17" max="17" width="14.7109375" customWidth="1"/>
    <col min="18" max="18" width="13.140625" customWidth="1"/>
    <col min="19" max="20" width="13.5703125" style="104" customWidth="1"/>
    <col min="21" max="21" width="9.5703125" style="97" bestFit="1" customWidth="1"/>
    <col min="22" max="22" width="11.42578125" customWidth="1"/>
    <col min="23" max="23" width="11" customWidth="1"/>
    <col min="24" max="24" width="10.7109375" customWidth="1"/>
  </cols>
  <sheetData>
    <row r="1" spans="1:24" x14ac:dyDescent="0.25">
      <c r="A1" t="s">
        <v>79</v>
      </c>
      <c r="C1" t="s">
        <v>142</v>
      </c>
      <c r="D1" t="s">
        <v>143</v>
      </c>
      <c r="E1" t="s">
        <v>81</v>
      </c>
      <c r="L1" s="2" t="s">
        <v>76</v>
      </c>
      <c r="M1" s="2" t="s">
        <v>77</v>
      </c>
      <c r="T1" s="104" t="s">
        <v>80</v>
      </c>
      <c r="U1" s="97" t="s">
        <v>144</v>
      </c>
    </row>
    <row r="2" spans="1:24" ht="18.75" x14ac:dyDescent="0.3">
      <c r="A2" s="170" t="s">
        <v>104</v>
      </c>
      <c r="B2" s="170"/>
      <c r="C2" s="170"/>
      <c r="D2" s="170"/>
      <c r="E2" s="170"/>
      <c r="F2" s="26"/>
      <c r="N2" s="135"/>
      <c r="O2" s="136"/>
      <c r="P2" s="136"/>
      <c r="Q2" s="136"/>
      <c r="U2" s="22"/>
      <c r="V2" s="153" t="e">
        <f>IF(VLOOKUP(LEFT($T2,10),'Havi béradatok'!$B:$E,2,FALSE)=E2,"EGYEZIK","HIBÁS")</f>
        <v>#N/A</v>
      </c>
      <c r="W2" s="167" t="e">
        <f>VLOOKUP(LEFT($T2,10),'Havi béradatok'!$B:$E,3,FALSE)-G2</f>
        <v>#N/A</v>
      </c>
      <c r="X2" s="167" t="e">
        <f>VLOOKUP(LEFT($T2,10),'Havi béradatok'!$B:$E,4,FALSE)-H2</f>
        <v>#N/A</v>
      </c>
    </row>
    <row r="3" spans="1:24" ht="15" customHeight="1" x14ac:dyDescent="0.25">
      <c r="A3" s="79" t="s">
        <v>0</v>
      </c>
      <c r="B3" s="80"/>
      <c r="C3" s="80"/>
      <c r="D3" s="80" t="s">
        <v>68</v>
      </c>
      <c r="E3" s="80" t="s">
        <v>24</v>
      </c>
      <c r="F3" s="81"/>
      <c r="G3" s="82" t="s">
        <v>25</v>
      </c>
      <c r="H3" s="137"/>
      <c r="I3" s="83" t="s">
        <v>26</v>
      </c>
      <c r="J3" s="83" t="s">
        <v>59</v>
      </c>
      <c r="K3" s="83" t="s">
        <v>60</v>
      </c>
      <c r="L3" s="83"/>
      <c r="M3" s="83"/>
      <c r="N3" s="83"/>
      <c r="O3" s="83"/>
      <c r="P3" s="84" t="s">
        <v>27</v>
      </c>
      <c r="Q3" s="137" t="s">
        <v>56</v>
      </c>
      <c r="R3" s="129"/>
      <c r="S3" s="83" t="s">
        <v>42</v>
      </c>
      <c r="T3" s="83"/>
      <c r="U3" s="110"/>
      <c r="V3" s="154"/>
      <c r="W3" s="154"/>
      <c r="X3" s="154"/>
    </row>
    <row r="4" spans="1:24" ht="24.75" customHeight="1" x14ac:dyDescent="0.25">
      <c r="A4" s="85" t="s">
        <v>28</v>
      </c>
      <c r="B4" s="77" t="s">
        <v>1</v>
      </c>
      <c r="C4" s="77" t="s">
        <v>5</v>
      </c>
      <c r="D4" s="77" t="s">
        <v>69</v>
      </c>
      <c r="E4" s="77" t="s">
        <v>29</v>
      </c>
      <c r="F4" s="27" t="s">
        <v>10</v>
      </c>
      <c r="G4" s="86" t="s">
        <v>30</v>
      </c>
      <c r="H4" s="138" t="s">
        <v>73</v>
      </c>
      <c r="I4" s="87" t="s">
        <v>31</v>
      </c>
      <c r="J4" s="87" t="s">
        <v>27</v>
      </c>
      <c r="K4" s="88" t="s">
        <v>2</v>
      </c>
      <c r="L4" s="89" t="s">
        <v>13</v>
      </c>
      <c r="M4" s="89" t="s">
        <v>32</v>
      </c>
      <c r="N4" s="89" t="s">
        <v>47</v>
      </c>
      <c r="O4" s="89" t="s">
        <v>3</v>
      </c>
      <c r="P4" s="90" t="s">
        <v>33</v>
      </c>
      <c r="Q4" s="138" t="s">
        <v>57</v>
      </c>
      <c r="R4" s="130" t="s">
        <v>55</v>
      </c>
      <c r="S4" s="88" t="s">
        <v>43</v>
      </c>
      <c r="T4" s="88" t="s">
        <v>71</v>
      </c>
      <c r="U4" s="111"/>
      <c r="V4" s="155" t="s">
        <v>75</v>
      </c>
      <c r="W4" s="155" t="s">
        <v>76</v>
      </c>
      <c r="X4" s="155" t="s">
        <v>77</v>
      </c>
    </row>
    <row r="5" spans="1:24" ht="18.75" customHeight="1" x14ac:dyDescent="0.25">
      <c r="A5" s="91" t="s">
        <v>34</v>
      </c>
      <c r="B5" s="78"/>
      <c r="C5" s="78" t="s">
        <v>35</v>
      </c>
      <c r="D5" s="78" t="s">
        <v>70</v>
      </c>
      <c r="E5" s="78" t="s">
        <v>36</v>
      </c>
      <c r="F5" s="28"/>
      <c r="G5" s="92" t="s">
        <v>37</v>
      </c>
      <c r="H5" s="139" t="s">
        <v>74</v>
      </c>
      <c r="I5" s="93" t="s">
        <v>38</v>
      </c>
      <c r="J5" s="93"/>
      <c r="K5" s="94"/>
      <c r="L5" s="93" t="s">
        <v>39</v>
      </c>
      <c r="M5" s="93" t="s">
        <v>40</v>
      </c>
      <c r="N5" s="93" t="s">
        <v>48</v>
      </c>
      <c r="O5" s="95"/>
      <c r="P5" s="96" t="s">
        <v>41</v>
      </c>
      <c r="Q5" s="139" t="s">
        <v>58</v>
      </c>
      <c r="R5" s="131"/>
      <c r="S5" s="94" t="s">
        <v>44</v>
      </c>
      <c r="T5" s="94" t="s">
        <v>72</v>
      </c>
      <c r="U5" s="112"/>
      <c r="V5" s="156" t="s">
        <v>78</v>
      </c>
      <c r="W5" s="156" t="s">
        <v>78</v>
      </c>
      <c r="X5" s="156" t="s">
        <v>78</v>
      </c>
    </row>
    <row r="6" spans="1:24" ht="15" customHeight="1" x14ac:dyDescent="0.25">
      <c r="A6" s="3"/>
      <c r="B6" s="1"/>
      <c r="C6" s="4"/>
      <c r="D6" s="4"/>
      <c r="E6" s="3"/>
      <c r="F6" s="3"/>
      <c r="G6" s="7"/>
      <c r="H6" s="7">
        <f>ROUND(G6*Q6,0)</f>
        <v>0</v>
      </c>
      <c r="I6" s="165" t="e">
        <f>K6/J6</f>
        <v>#DIV/0!</v>
      </c>
      <c r="J6" s="6"/>
      <c r="K6" s="6"/>
      <c r="L6" s="149"/>
      <c r="M6" s="10"/>
      <c r="N6" s="144">
        <f>SUM(L6:M6)/Monitoring!$B$13</f>
        <v>0</v>
      </c>
      <c r="O6" s="8" t="e">
        <f t="shared" ref="O6" si="0">L6/G6</f>
        <v>#DIV/0!</v>
      </c>
      <c r="P6" s="11" t="e">
        <f t="shared" ref="P6" si="1">I6-O6</f>
        <v>#DIV/0!</v>
      </c>
      <c r="Q6" s="11">
        <v>0.13</v>
      </c>
      <c r="R6" s="132"/>
      <c r="S6" s="105"/>
      <c r="T6" s="105"/>
      <c r="U6" s="22"/>
    </row>
    <row r="7" spans="1:24" ht="15" customHeight="1" x14ac:dyDescent="0.25">
      <c r="A7" s="3"/>
      <c r="B7" s="1"/>
      <c r="C7" s="4"/>
      <c r="D7" s="4"/>
      <c r="E7" s="3"/>
      <c r="F7" s="3"/>
      <c r="G7" s="7"/>
      <c r="H7" s="7"/>
      <c r="I7" s="165"/>
      <c r="J7" s="6"/>
      <c r="K7" s="6"/>
      <c r="L7" s="149"/>
      <c r="M7" s="10"/>
      <c r="N7" s="144">
        <f>SUM(L7:M7)/Monitoring!$B$13</f>
        <v>0</v>
      </c>
      <c r="O7" s="8"/>
      <c r="P7" s="11"/>
      <c r="Q7" s="11"/>
      <c r="R7" s="132"/>
      <c r="S7" s="105"/>
      <c r="T7" s="105"/>
      <c r="U7" s="22"/>
    </row>
    <row r="8" spans="1:24" ht="15" customHeight="1" x14ac:dyDescent="0.25">
      <c r="A8" s="3"/>
      <c r="B8" s="1"/>
      <c r="C8" s="4"/>
      <c r="D8" s="4"/>
      <c r="E8" s="3"/>
      <c r="F8" s="3"/>
      <c r="G8" s="7"/>
      <c r="H8" s="7"/>
      <c r="I8" s="165"/>
      <c r="J8" s="6"/>
      <c r="K8" s="6"/>
      <c r="L8" s="149"/>
      <c r="M8" s="10"/>
      <c r="N8" s="144">
        <f>SUM(L8:M8)/Monitoring!$B$13</f>
        <v>0</v>
      </c>
      <c r="O8" s="8"/>
      <c r="P8" s="11"/>
      <c r="Q8" s="11"/>
      <c r="R8" s="132"/>
      <c r="S8" s="105"/>
      <c r="T8" s="105"/>
      <c r="U8" s="22"/>
    </row>
    <row r="9" spans="1:24" ht="15" customHeight="1" x14ac:dyDescent="0.25">
      <c r="A9" s="3"/>
      <c r="B9" s="1"/>
      <c r="C9" s="4"/>
      <c r="D9" s="4"/>
      <c r="E9" s="3"/>
      <c r="F9" s="3"/>
      <c r="G9" s="7"/>
      <c r="H9" s="7"/>
      <c r="I9" s="165"/>
      <c r="J9" s="6"/>
      <c r="K9" s="6"/>
      <c r="L9" s="149"/>
      <c r="M9" s="10"/>
      <c r="N9" s="144">
        <f>SUM(L9:M9)/Monitoring!$B$13</f>
        <v>0</v>
      </c>
      <c r="O9" s="8"/>
      <c r="P9" s="11"/>
      <c r="Q9" s="11"/>
      <c r="R9" s="132"/>
      <c r="S9" s="105"/>
      <c r="T9" s="105"/>
      <c r="U9" s="22"/>
    </row>
    <row r="10" spans="1:24" ht="15" customHeight="1" x14ac:dyDescent="0.25">
      <c r="A10" s="3" t="s">
        <v>136</v>
      </c>
      <c r="B10" s="1" t="s">
        <v>106</v>
      </c>
      <c r="C10" s="4" t="s">
        <v>64</v>
      </c>
      <c r="D10" s="4" t="s">
        <v>105</v>
      </c>
      <c r="E10" s="3" t="s">
        <v>137</v>
      </c>
      <c r="F10" s="3" t="s">
        <v>11</v>
      </c>
      <c r="G10" s="7">
        <v>846000</v>
      </c>
      <c r="H10" s="7">
        <f>ROUND(G10*Q10,0)</f>
        <v>109980</v>
      </c>
      <c r="I10" s="165">
        <f>K10/J10</f>
        <v>0.6954022988505747</v>
      </c>
      <c r="J10" s="6">
        <v>174</v>
      </c>
      <c r="K10" s="6">
        <v>121</v>
      </c>
      <c r="L10" s="149">
        <f>ROUND(G10*I10,0)</f>
        <v>588310</v>
      </c>
      <c r="M10" s="10">
        <f>ROUND(L10*Q10,0)</f>
        <v>76480</v>
      </c>
      <c r="N10" s="144">
        <f>SUM(L10:M10)/Monitoring!$B$13</f>
        <v>1694.682369735903</v>
      </c>
      <c r="O10" s="8">
        <f t="shared" ref="O10" si="2">L10/G10</f>
        <v>0.69540189125295504</v>
      </c>
      <c r="P10" s="11">
        <f t="shared" ref="P10" si="3">I10-O10</f>
        <v>4.0759761965603047E-7</v>
      </c>
      <c r="Q10" s="11">
        <v>0.13</v>
      </c>
      <c r="R10" s="132">
        <v>45005</v>
      </c>
      <c r="S10" s="105" t="s">
        <v>141</v>
      </c>
      <c r="T10" s="105">
        <v>8348530169</v>
      </c>
      <c r="U10" s="22"/>
      <c r="V10" t="s">
        <v>150</v>
      </c>
      <c r="W10">
        <v>0</v>
      </c>
      <c r="X10" s="168">
        <v>94882</v>
      </c>
    </row>
    <row r="11" spans="1:24" ht="15" customHeight="1" x14ac:dyDescent="0.25">
      <c r="A11" s="3" t="s">
        <v>136</v>
      </c>
      <c r="B11" s="1" t="s">
        <v>106</v>
      </c>
      <c r="C11" s="4" t="s">
        <v>65</v>
      </c>
      <c r="D11" s="4" t="s">
        <v>105</v>
      </c>
      <c r="E11" s="3" t="s">
        <v>137</v>
      </c>
      <c r="F11" s="3" t="s">
        <v>15</v>
      </c>
      <c r="G11" s="7">
        <v>1015200</v>
      </c>
      <c r="H11" s="7">
        <f t="shared" ref="H11" si="4">ROUND(G11*Q11,0)</f>
        <v>131976</v>
      </c>
      <c r="I11" s="165">
        <f t="shared" ref="I11" si="5">K11/J11</f>
        <v>0.6954022988505747</v>
      </c>
      <c r="J11" s="6">
        <v>174</v>
      </c>
      <c r="K11" s="6">
        <v>121</v>
      </c>
      <c r="L11" s="149">
        <f t="shared" ref="L11:L18" si="6">ROUND(G11*I11,0)</f>
        <v>705972</v>
      </c>
      <c r="M11" s="10">
        <f t="shared" ref="M11" si="7">ROUND(L11*Q11,0)</f>
        <v>91776</v>
      </c>
      <c r="N11" s="144">
        <f>SUM(L11:M11)/Monitoring!$B$13</f>
        <v>2033.6188436830837</v>
      </c>
      <c r="O11" s="8">
        <f t="shared" ref="O11" si="8">L11/G11</f>
        <v>0.69540189125295504</v>
      </c>
      <c r="P11" s="11">
        <f t="shared" ref="P11" si="9">I11-O11</f>
        <v>4.0759761965603047E-7</v>
      </c>
      <c r="Q11" s="11">
        <v>0.13</v>
      </c>
      <c r="R11" s="132">
        <v>45035</v>
      </c>
      <c r="S11" s="105" t="s">
        <v>141</v>
      </c>
      <c r="T11" s="105">
        <v>8348530169</v>
      </c>
      <c r="U11" s="22"/>
    </row>
    <row r="12" spans="1:24" ht="15" customHeight="1" x14ac:dyDescent="0.25">
      <c r="A12" s="3" t="s">
        <v>136</v>
      </c>
      <c r="B12" s="1" t="s">
        <v>106</v>
      </c>
      <c r="C12" s="4" t="s">
        <v>82</v>
      </c>
      <c r="D12" s="4" t="s">
        <v>105</v>
      </c>
      <c r="E12" s="3" t="s">
        <v>137</v>
      </c>
      <c r="F12" s="3" t="s">
        <v>15</v>
      </c>
      <c r="G12" s="7">
        <v>1015200</v>
      </c>
      <c r="H12" s="7">
        <f t="shared" ref="H12" si="10">ROUND(G12*Q12,0)</f>
        <v>131976</v>
      </c>
      <c r="I12" s="165">
        <f t="shared" ref="I12" si="11">K12/J12</f>
        <v>0.6954022988505747</v>
      </c>
      <c r="J12" s="6">
        <v>174</v>
      </c>
      <c r="K12" s="6">
        <v>121</v>
      </c>
      <c r="L12" s="149">
        <f t="shared" si="6"/>
        <v>705972</v>
      </c>
      <c r="M12" s="10">
        <f t="shared" ref="M12" si="12">ROUND(L12*Q12,0)</f>
        <v>91776</v>
      </c>
      <c r="N12" s="144">
        <f>SUM(L12:M12)/Monitoring!$B$13</f>
        <v>2033.6188436830837</v>
      </c>
      <c r="O12" s="8">
        <f t="shared" ref="O12" si="13">L12/G12</f>
        <v>0.69540189125295504</v>
      </c>
      <c r="P12" s="11">
        <f t="shared" ref="P12" si="14">I12-O12</f>
        <v>4.0759761965603047E-7</v>
      </c>
      <c r="Q12" s="11">
        <v>0.13</v>
      </c>
      <c r="R12" s="132">
        <v>45035</v>
      </c>
      <c r="S12" s="105" t="s">
        <v>141</v>
      </c>
      <c r="T12" s="105">
        <v>8348530169</v>
      </c>
      <c r="U12" s="22"/>
    </row>
    <row r="13" spans="1:24" ht="15" customHeight="1" x14ac:dyDescent="0.25">
      <c r="A13" s="3" t="s">
        <v>111</v>
      </c>
      <c r="B13" s="1" t="s">
        <v>106</v>
      </c>
      <c r="C13" s="4" t="s">
        <v>64</v>
      </c>
      <c r="D13" s="4" t="s">
        <v>105</v>
      </c>
      <c r="E13" s="3" t="s">
        <v>138</v>
      </c>
      <c r="F13" s="3" t="s">
        <v>11</v>
      </c>
      <c r="G13" s="7">
        <v>678800</v>
      </c>
      <c r="H13" s="7">
        <f>ROUND(G13*Q13,0)</f>
        <v>88244</v>
      </c>
      <c r="I13" s="165">
        <f>K13/J13</f>
        <v>0.22413793103448276</v>
      </c>
      <c r="J13" s="6">
        <v>174</v>
      </c>
      <c r="K13" s="6">
        <v>39</v>
      </c>
      <c r="L13" s="149">
        <f t="shared" si="6"/>
        <v>152145</v>
      </c>
      <c r="M13" s="10">
        <f>ROUND(L13*Q13,0)</f>
        <v>19779</v>
      </c>
      <c r="N13" s="144">
        <f>SUM(L13:M13)/Monitoring!$B$13</f>
        <v>438.26858366472931</v>
      </c>
      <c r="O13" s="8">
        <f t="shared" ref="O13" si="15">L13/G13</f>
        <v>0.22413818503241015</v>
      </c>
      <c r="P13" s="11">
        <f t="shared" ref="P13" si="16">I13-O13</f>
        <v>-2.5399792738522997E-7</v>
      </c>
      <c r="Q13" s="11">
        <v>0.13</v>
      </c>
      <c r="R13" s="132">
        <v>45001</v>
      </c>
      <c r="S13" s="105" t="s">
        <v>141</v>
      </c>
      <c r="T13" s="105">
        <v>8359470707</v>
      </c>
      <c r="U13" s="22"/>
      <c r="V13" t="s">
        <v>150</v>
      </c>
      <c r="W13">
        <v>0</v>
      </c>
      <c r="X13" s="168">
        <v>18873</v>
      </c>
    </row>
    <row r="14" spans="1:24" ht="15" customHeight="1" x14ac:dyDescent="0.25">
      <c r="A14" s="3" t="s">
        <v>111</v>
      </c>
      <c r="B14" s="1" t="s">
        <v>106</v>
      </c>
      <c r="C14" s="4" t="s">
        <v>65</v>
      </c>
      <c r="D14" s="4" t="s">
        <v>105</v>
      </c>
      <c r="E14" s="3" t="s">
        <v>137</v>
      </c>
      <c r="F14" s="3" t="s">
        <v>15</v>
      </c>
      <c r="G14" s="7">
        <v>678800</v>
      </c>
      <c r="H14" s="7">
        <f t="shared" ref="H14:H16" si="17">ROUND(G14*Q14,0)</f>
        <v>88244</v>
      </c>
      <c r="I14" s="165">
        <f t="shared" ref="I14" si="18">K14/J14</f>
        <v>0.22413793103448276</v>
      </c>
      <c r="J14" s="6">
        <v>174</v>
      </c>
      <c r="K14" s="6">
        <v>39</v>
      </c>
      <c r="L14" s="149">
        <f t="shared" si="6"/>
        <v>152145</v>
      </c>
      <c r="M14" s="10">
        <f t="shared" ref="M14" si="19">ROUND(L14*Q14,0)</f>
        <v>19779</v>
      </c>
      <c r="N14" s="144">
        <f>SUM(L14:M14)/Monitoring!$B$13</f>
        <v>438.26858366472931</v>
      </c>
      <c r="O14" s="8">
        <f t="shared" ref="O14" si="20">L14/G14</f>
        <v>0.22413818503241015</v>
      </c>
      <c r="P14" s="11">
        <f t="shared" ref="P14" si="21">I14-O14</f>
        <v>-2.5399792738522997E-7</v>
      </c>
      <c r="Q14" s="11">
        <v>0.13</v>
      </c>
      <c r="R14" s="132">
        <v>45033</v>
      </c>
      <c r="S14" s="105" t="s">
        <v>141</v>
      </c>
      <c r="T14" s="105">
        <v>8359470707</v>
      </c>
      <c r="U14" s="22"/>
    </row>
    <row r="15" spans="1:24" ht="15" customHeight="1" x14ac:dyDescent="0.25">
      <c r="A15" s="3" t="s">
        <v>111</v>
      </c>
      <c r="B15" s="1" t="s">
        <v>106</v>
      </c>
      <c r="C15" s="4" t="s">
        <v>82</v>
      </c>
      <c r="D15" s="4" t="s">
        <v>105</v>
      </c>
      <c r="E15" s="3" t="s">
        <v>137</v>
      </c>
      <c r="F15" s="3" t="s">
        <v>15</v>
      </c>
      <c r="G15" s="7">
        <v>678800</v>
      </c>
      <c r="H15" s="7">
        <f t="shared" ref="H15" si="22">ROUND(G15*Q15,0)</f>
        <v>88244</v>
      </c>
      <c r="I15" s="165">
        <f t="shared" ref="I15" si="23">K15/J15</f>
        <v>0.22413793103448276</v>
      </c>
      <c r="J15" s="6">
        <v>174</v>
      </c>
      <c r="K15" s="6">
        <v>39</v>
      </c>
      <c r="L15" s="149">
        <f t="shared" si="6"/>
        <v>152145</v>
      </c>
      <c r="M15" s="10">
        <f t="shared" ref="M15" si="24">ROUND(L15*Q15,0)</f>
        <v>19779</v>
      </c>
      <c r="N15" s="144">
        <f>SUM(L15:M15)/Monitoring!$B$13</f>
        <v>438.26858366472931</v>
      </c>
      <c r="O15" s="8">
        <f t="shared" ref="O15" si="25">L15/G15</f>
        <v>0.22413818503241015</v>
      </c>
      <c r="P15" s="11">
        <f t="shared" ref="P15" si="26">I15-O15</f>
        <v>-2.5399792738522997E-7</v>
      </c>
      <c r="Q15" s="11">
        <v>0.13</v>
      </c>
      <c r="R15" s="132">
        <v>45033</v>
      </c>
      <c r="S15" s="105" t="s">
        <v>141</v>
      </c>
      <c r="T15" s="105">
        <v>8359470707</v>
      </c>
      <c r="U15" s="22"/>
    </row>
    <row r="16" spans="1:24" ht="15" customHeight="1" x14ac:dyDescent="0.25">
      <c r="A16" s="3" t="s">
        <v>139</v>
      </c>
      <c r="B16" s="1" t="s">
        <v>106</v>
      </c>
      <c r="C16" s="4" t="s">
        <v>64</v>
      </c>
      <c r="D16" s="4" t="s">
        <v>105</v>
      </c>
      <c r="E16" s="3" t="s">
        <v>140</v>
      </c>
      <c r="F16" s="3" t="s">
        <v>11</v>
      </c>
      <c r="G16" s="7">
        <v>509500</v>
      </c>
      <c r="H16" s="7">
        <f t="shared" si="17"/>
        <v>66235</v>
      </c>
      <c r="I16" s="165">
        <f t="shared" ref="I16" si="27">K16/J16</f>
        <v>6.3218390804597707E-2</v>
      </c>
      <c r="J16" s="6">
        <v>174</v>
      </c>
      <c r="K16" s="6">
        <v>11</v>
      </c>
      <c r="L16" s="149">
        <f t="shared" si="6"/>
        <v>32210</v>
      </c>
      <c r="M16" s="10">
        <f t="shared" ref="M16" si="28">ROUND(L16*Q16,0)</f>
        <v>4187</v>
      </c>
      <c r="N16" s="144">
        <f>SUM(L16:M16)/Monitoring!$B$13</f>
        <v>92.783216070153983</v>
      </c>
      <c r="O16" s="8">
        <f t="shared" ref="O16" si="29">L16/G16</f>
        <v>6.3218842001962705E-2</v>
      </c>
      <c r="P16" s="11">
        <f t="shared" ref="P16" si="30">I16-O16</f>
        <v>-4.5119736499787955E-7</v>
      </c>
      <c r="Q16" s="11">
        <v>0.13</v>
      </c>
      <c r="R16" s="132">
        <v>45002</v>
      </c>
      <c r="S16" s="105" t="s">
        <v>141</v>
      </c>
      <c r="T16" s="105">
        <v>8409091712</v>
      </c>
      <c r="U16" s="22"/>
      <c r="V16" t="s">
        <v>150</v>
      </c>
      <c r="W16">
        <v>0</v>
      </c>
      <c r="X16" s="168">
        <v>46072</v>
      </c>
    </row>
    <row r="17" spans="1:21" s="12" customFormat="1" ht="15" customHeight="1" x14ac:dyDescent="0.25">
      <c r="A17" s="3" t="s">
        <v>139</v>
      </c>
      <c r="B17" s="1" t="s">
        <v>106</v>
      </c>
      <c r="C17" s="4" t="s">
        <v>65</v>
      </c>
      <c r="D17" s="4" t="s">
        <v>105</v>
      </c>
      <c r="E17" s="3" t="s">
        <v>140</v>
      </c>
      <c r="F17" s="3" t="s">
        <v>15</v>
      </c>
      <c r="G17" s="7">
        <v>509500</v>
      </c>
      <c r="H17" s="7">
        <f t="shared" ref="H17:H18" si="31">ROUND(G17*Q17,0)</f>
        <v>66235</v>
      </c>
      <c r="I17" s="165">
        <f t="shared" ref="I17:I18" si="32">K17/J17</f>
        <v>6.3218390804597707E-2</v>
      </c>
      <c r="J17" s="6">
        <v>174</v>
      </c>
      <c r="K17" s="6">
        <v>11</v>
      </c>
      <c r="L17" s="149">
        <f t="shared" si="6"/>
        <v>32210</v>
      </c>
      <c r="M17" s="10">
        <f t="shared" ref="M17:M18" si="33">ROUND(L17*Q17,0)</f>
        <v>4187</v>
      </c>
      <c r="N17" s="144">
        <f>SUM(L17:M17)/Monitoring!$B$13</f>
        <v>92.783216070153983</v>
      </c>
      <c r="O17" s="8">
        <f t="shared" ref="O17:O18" si="34">L17/G17</f>
        <v>6.3218842001962705E-2</v>
      </c>
      <c r="P17" s="11">
        <f t="shared" ref="P17:P18" si="35">I17-O17</f>
        <v>-4.5119736499787955E-7</v>
      </c>
      <c r="Q17" s="11">
        <v>0.13</v>
      </c>
      <c r="R17" s="132">
        <v>45002</v>
      </c>
      <c r="S17" s="105" t="s">
        <v>141</v>
      </c>
      <c r="T17" s="105">
        <v>8409091712</v>
      </c>
      <c r="U17" s="113"/>
    </row>
    <row r="18" spans="1:21" s="12" customFormat="1" ht="15" customHeight="1" x14ac:dyDescent="0.25">
      <c r="A18" s="3" t="s">
        <v>139</v>
      </c>
      <c r="B18" s="1" t="s">
        <v>106</v>
      </c>
      <c r="C18" s="4" t="s">
        <v>82</v>
      </c>
      <c r="D18" s="4" t="s">
        <v>105</v>
      </c>
      <c r="E18" s="3" t="s">
        <v>140</v>
      </c>
      <c r="F18" s="3" t="s">
        <v>15</v>
      </c>
      <c r="G18" s="7">
        <v>509500</v>
      </c>
      <c r="H18" s="7">
        <f t="shared" si="31"/>
        <v>66235</v>
      </c>
      <c r="I18" s="165">
        <f t="shared" si="32"/>
        <v>6.3218390804597707E-2</v>
      </c>
      <c r="J18" s="6">
        <v>174</v>
      </c>
      <c r="K18" s="6">
        <v>11</v>
      </c>
      <c r="L18" s="149">
        <f t="shared" si="6"/>
        <v>32210</v>
      </c>
      <c r="M18" s="10">
        <f t="shared" si="33"/>
        <v>4187</v>
      </c>
      <c r="N18" s="144">
        <f>SUM(L18:M18)/Monitoring!$B$13</f>
        <v>92.783216070153983</v>
      </c>
      <c r="O18" s="8">
        <f t="shared" si="34"/>
        <v>6.3218842001962705E-2</v>
      </c>
      <c r="P18" s="11">
        <f t="shared" si="35"/>
        <v>-4.5119736499787955E-7</v>
      </c>
      <c r="Q18" s="11">
        <v>0.13</v>
      </c>
      <c r="R18" s="132">
        <v>45002</v>
      </c>
      <c r="S18" s="105" t="s">
        <v>141</v>
      </c>
      <c r="T18" s="105">
        <v>8409091712</v>
      </c>
      <c r="U18" s="113"/>
    </row>
    <row r="19" spans="1:21" s="12" customFormat="1" ht="15" customHeight="1" x14ac:dyDescent="0.25">
      <c r="A19" s="3"/>
      <c r="B19" s="1"/>
      <c r="C19" s="4"/>
      <c r="D19" s="4"/>
      <c r="E19" s="3"/>
      <c r="F19" s="3"/>
      <c r="G19" s="7"/>
      <c r="H19" s="7"/>
      <c r="I19" s="148"/>
      <c r="J19" s="6"/>
      <c r="K19" s="6"/>
      <c r="L19" s="149"/>
      <c r="M19" s="10"/>
      <c r="N19" s="144">
        <f>SUM(L19:M19)/Monitoring!$B$13</f>
        <v>0</v>
      </c>
      <c r="O19" s="8"/>
      <c r="P19" s="11"/>
      <c r="Q19" s="11"/>
      <c r="R19" s="132"/>
      <c r="S19" s="105"/>
      <c r="T19" s="105"/>
      <c r="U19" s="113"/>
    </row>
    <row r="20" spans="1:21" s="12" customFormat="1" ht="15" customHeight="1" x14ac:dyDescent="0.25">
      <c r="A20" s="3"/>
      <c r="B20" s="1"/>
      <c r="C20" s="4"/>
      <c r="D20" s="4"/>
      <c r="E20" s="3"/>
      <c r="F20" s="3"/>
      <c r="G20" s="7"/>
      <c r="H20" s="7"/>
      <c r="I20" s="148"/>
      <c r="J20" s="6"/>
      <c r="K20" s="6"/>
      <c r="L20" s="149"/>
      <c r="M20" s="10"/>
      <c r="N20" s="144">
        <f>SUM(L20:M20)/Monitoring!$B$13</f>
        <v>0</v>
      </c>
      <c r="O20" s="8"/>
      <c r="P20" s="11"/>
      <c r="Q20" s="11"/>
      <c r="R20" s="132"/>
      <c r="S20" s="105"/>
      <c r="T20" s="105"/>
      <c r="U20" s="113"/>
    </row>
    <row r="21" spans="1:21" s="12" customFormat="1" ht="15" customHeight="1" x14ac:dyDescent="0.25">
      <c r="A21" s="3"/>
      <c r="B21" s="1"/>
      <c r="C21" s="4"/>
      <c r="D21" s="4"/>
      <c r="E21" s="3"/>
      <c r="F21" s="3"/>
      <c r="G21" s="7"/>
      <c r="H21" s="7"/>
      <c r="I21" s="148"/>
      <c r="J21" s="6"/>
      <c r="K21" s="6"/>
      <c r="L21" s="149"/>
      <c r="M21" s="10"/>
      <c r="N21" s="144">
        <f>SUM(L21:M21)/Monitoring!$B$13</f>
        <v>0</v>
      </c>
      <c r="O21" s="8"/>
      <c r="P21" s="11"/>
      <c r="Q21" s="11"/>
      <c r="R21" s="132"/>
      <c r="S21" s="105"/>
      <c r="T21" s="105"/>
      <c r="U21" s="113"/>
    </row>
    <row r="22" spans="1:21" s="12" customFormat="1" ht="15" customHeight="1" x14ac:dyDescent="0.25">
      <c r="A22" s="3"/>
      <c r="B22" s="1"/>
      <c r="C22" s="4"/>
      <c r="D22" s="4"/>
      <c r="E22" s="3"/>
      <c r="F22" s="3"/>
      <c r="G22" s="7"/>
      <c r="H22" s="7"/>
      <c r="I22" s="148"/>
      <c r="J22" s="6"/>
      <c r="K22" s="6"/>
      <c r="L22" s="149"/>
      <c r="M22" s="10"/>
      <c r="N22" s="144">
        <f>SUM(L22:M22)/Monitoring!$B$13</f>
        <v>0</v>
      </c>
      <c r="O22" s="8"/>
      <c r="P22" s="11"/>
      <c r="Q22" s="11"/>
      <c r="R22" s="132"/>
      <c r="S22" s="105"/>
      <c r="T22" s="105"/>
      <c r="U22" s="113"/>
    </row>
    <row r="23" spans="1:21" s="12" customFormat="1" ht="15" customHeight="1" x14ac:dyDescent="0.25">
      <c r="A23" s="3"/>
      <c r="B23" s="1"/>
      <c r="C23" s="4"/>
      <c r="D23" s="4"/>
      <c r="E23" s="3"/>
      <c r="F23" s="3"/>
      <c r="G23" s="7"/>
      <c r="H23" s="7"/>
      <c r="I23" s="148"/>
      <c r="J23" s="6"/>
      <c r="K23" s="6"/>
      <c r="L23" s="149"/>
      <c r="M23" s="10"/>
      <c r="N23" s="144">
        <f>SUM(L23:M23)/Monitoring!$B$13</f>
        <v>0</v>
      </c>
      <c r="O23" s="8"/>
      <c r="P23" s="11"/>
      <c r="Q23" s="11"/>
      <c r="R23" s="132"/>
      <c r="S23" s="105"/>
      <c r="T23" s="105"/>
      <c r="U23" s="113"/>
    </row>
    <row r="24" spans="1:21" s="12" customFormat="1" ht="15" customHeight="1" x14ac:dyDescent="0.25">
      <c r="A24" s="3"/>
      <c r="B24" s="1"/>
      <c r="C24" s="4"/>
      <c r="D24" s="4"/>
      <c r="E24" s="3"/>
      <c r="F24" s="3"/>
      <c r="G24" s="7"/>
      <c r="H24" s="7"/>
      <c r="I24" s="148"/>
      <c r="J24" s="6"/>
      <c r="K24" s="6"/>
      <c r="L24" s="149"/>
      <c r="M24" s="10"/>
      <c r="N24" s="144">
        <f>SUM(L24:M24)/Monitoring!$B$13</f>
        <v>0</v>
      </c>
      <c r="O24" s="8"/>
      <c r="P24" s="11"/>
      <c r="Q24" s="11"/>
      <c r="R24" s="132"/>
      <c r="S24" s="105"/>
      <c r="T24" s="105"/>
      <c r="U24" s="113"/>
    </row>
    <row r="25" spans="1:21" s="12" customFormat="1" ht="15" customHeight="1" x14ac:dyDescent="0.25">
      <c r="A25" s="3"/>
      <c r="B25" s="1"/>
      <c r="C25" s="4"/>
      <c r="D25" s="4"/>
      <c r="E25" s="3"/>
      <c r="F25" s="3"/>
      <c r="G25" s="7"/>
      <c r="H25" s="7"/>
      <c r="I25" s="148"/>
      <c r="J25" s="6"/>
      <c r="K25" s="6"/>
      <c r="L25" s="149"/>
      <c r="M25" s="10"/>
      <c r="N25" s="144">
        <f>SUM(L25:M25)/Monitoring!$B$13</f>
        <v>0</v>
      </c>
      <c r="O25" s="8"/>
      <c r="P25" s="11"/>
      <c r="Q25" s="11"/>
      <c r="R25" s="132"/>
      <c r="S25" s="105"/>
      <c r="T25" s="105"/>
      <c r="U25" s="113"/>
    </row>
    <row r="26" spans="1:21" s="12" customFormat="1" ht="15" customHeight="1" x14ac:dyDescent="0.25">
      <c r="A26" s="3"/>
      <c r="B26" s="1"/>
      <c r="C26" s="4"/>
      <c r="D26" s="4"/>
      <c r="E26" s="3"/>
      <c r="F26" s="3"/>
      <c r="G26" s="7"/>
      <c r="H26" s="7"/>
      <c r="I26" s="148"/>
      <c r="J26" s="6"/>
      <c r="K26" s="6"/>
      <c r="L26" s="149"/>
      <c r="M26" s="10"/>
      <c r="N26" s="144">
        <f>SUM(L26:M26)/Monitoring!$B$13</f>
        <v>0</v>
      </c>
      <c r="O26" s="8"/>
      <c r="P26" s="11"/>
      <c r="Q26" s="11"/>
      <c r="R26" s="132"/>
      <c r="S26" s="105"/>
      <c r="T26" s="105"/>
      <c r="U26" s="113"/>
    </row>
    <row r="27" spans="1:21" s="12" customFormat="1" ht="15" customHeight="1" x14ac:dyDescent="0.25">
      <c r="A27" s="3"/>
      <c r="B27" s="1"/>
      <c r="C27" s="4"/>
      <c r="D27" s="4"/>
      <c r="E27" s="3"/>
      <c r="F27" s="3"/>
      <c r="G27" s="7"/>
      <c r="H27" s="7"/>
      <c r="I27" s="148"/>
      <c r="J27" s="6"/>
      <c r="K27" s="6"/>
      <c r="L27" s="149"/>
      <c r="M27" s="10"/>
      <c r="N27" s="144">
        <f>SUM(L27:M27)/Monitoring!$B$13</f>
        <v>0</v>
      </c>
      <c r="O27" s="8"/>
      <c r="P27" s="11"/>
      <c r="Q27" s="11"/>
      <c r="R27" s="132"/>
      <c r="S27" s="105"/>
      <c r="T27" s="105"/>
      <c r="U27" s="113"/>
    </row>
    <row r="28" spans="1:21" s="12" customFormat="1" ht="15" customHeight="1" x14ac:dyDescent="0.25">
      <c r="A28" s="3"/>
      <c r="B28" s="1"/>
      <c r="C28" s="4"/>
      <c r="D28" s="4"/>
      <c r="E28" s="3"/>
      <c r="F28" s="3"/>
      <c r="G28" s="7"/>
      <c r="H28" s="7"/>
      <c r="I28" s="148"/>
      <c r="J28" s="6"/>
      <c r="K28" s="6"/>
      <c r="L28" s="149"/>
      <c r="M28" s="10"/>
      <c r="N28" s="144">
        <f>SUM(L28:M28)/Monitoring!$B$13</f>
        <v>0</v>
      </c>
      <c r="O28" s="8"/>
      <c r="P28" s="11"/>
      <c r="Q28" s="11"/>
      <c r="R28" s="132"/>
      <c r="S28" s="105"/>
      <c r="T28" s="105"/>
      <c r="U28" s="113"/>
    </row>
    <row r="29" spans="1:21" s="12" customFormat="1" ht="15" customHeight="1" x14ac:dyDescent="0.25">
      <c r="A29" s="3"/>
      <c r="B29" s="1"/>
      <c r="C29" s="4"/>
      <c r="D29" s="4"/>
      <c r="E29" s="3"/>
      <c r="F29" s="3"/>
      <c r="G29" s="7"/>
      <c r="H29" s="7"/>
      <c r="I29" s="148"/>
      <c r="J29" s="6"/>
      <c r="K29" s="6"/>
      <c r="L29" s="149"/>
      <c r="M29" s="10"/>
      <c r="N29" s="144">
        <f>SUM(L29:M29)/Monitoring!$B$13</f>
        <v>0</v>
      </c>
      <c r="O29" s="8"/>
      <c r="P29" s="11"/>
      <c r="Q29" s="11"/>
      <c r="R29" s="132"/>
      <c r="S29" s="105"/>
      <c r="T29" s="105"/>
      <c r="U29" s="113"/>
    </row>
    <row r="30" spans="1:21" s="12" customFormat="1" ht="15" customHeight="1" x14ac:dyDescent="0.25">
      <c r="A30" s="3"/>
      <c r="B30" s="1"/>
      <c r="C30" s="4"/>
      <c r="D30" s="4"/>
      <c r="E30" s="3"/>
      <c r="F30" s="3"/>
      <c r="G30" s="7"/>
      <c r="H30" s="7"/>
      <c r="I30" s="148"/>
      <c r="J30" s="6"/>
      <c r="K30" s="6"/>
      <c r="L30" s="149"/>
      <c r="M30" s="10"/>
      <c r="N30" s="144">
        <f>SUM(L30:M30)/Monitoring!$B$13</f>
        <v>0</v>
      </c>
      <c r="O30" s="8"/>
      <c r="P30" s="11"/>
      <c r="Q30" s="11"/>
      <c r="R30" s="132"/>
      <c r="S30" s="105"/>
      <c r="T30" s="105"/>
      <c r="U30" s="113"/>
    </row>
    <row r="31" spans="1:21" s="12" customFormat="1" ht="15" customHeight="1" x14ac:dyDescent="0.25">
      <c r="A31" s="3"/>
      <c r="B31" s="1"/>
      <c r="C31" s="4"/>
      <c r="D31" s="4"/>
      <c r="E31" s="3"/>
      <c r="F31" s="3"/>
      <c r="G31" s="7"/>
      <c r="H31" s="7"/>
      <c r="I31" s="148"/>
      <c r="J31" s="6"/>
      <c r="K31" s="6"/>
      <c r="L31" s="149"/>
      <c r="M31" s="10"/>
      <c r="N31" s="144">
        <f>SUM(L31:M31)/Monitoring!$B$13</f>
        <v>0</v>
      </c>
      <c r="O31" s="8"/>
      <c r="P31" s="11"/>
      <c r="Q31" s="11"/>
      <c r="R31" s="132"/>
      <c r="S31" s="105"/>
      <c r="T31" s="105"/>
      <c r="U31" s="113"/>
    </row>
    <row r="32" spans="1:21" s="12" customFormat="1" ht="15" customHeight="1" x14ac:dyDescent="0.25">
      <c r="A32" s="3"/>
      <c r="B32" s="1"/>
      <c r="C32" s="4"/>
      <c r="D32" s="4"/>
      <c r="E32" s="3"/>
      <c r="F32" s="3"/>
      <c r="G32" s="7"/>
      <c r="H32" s="7"/>
      <c r="I32" s="148"/>
      <c r="J32" s="6"/>
      <c r="K32" s="6"/>
      <c r="L32" s="149"/>
      <c r="M32" s="10"/>
      <c r="N32" s="144">
        <f>SUM(L32:M32)/Monitoring!$B$13</f>
        <v>0</v>
      </c>
      <c r="O32" s="8"/>
      <c r="P32" s="11"/>
      <c r="Q32" s="11"/>
      <c r="R32" s="132"/>
      <c r="S32" s="105"/>
      <c r="T32" s="105"/>
      <c r="U32" s="113"/>
    </row>
    <row r="33" spans="1:24" s="12" customFormat="1" ht="15" customHeight="1" x14ac:dyDescent="0.25">
      <c r="A33" s="3"/>
      <c r="B33" s="1"/>
      <c r="C33" s="4"/>
      <c r="D33" s="4"/>
      <c r="E33" s="3"/>
      <c r="F33" s="3"/>
      <c r="G33" s="7"/>
      <c r="H33" s="7"/>
      <c r="I33" s="148"/>
      <c r="J33" s="6"/>
      <c r="K33" s="6"/>
      <c r="L33" s="149"/>
      <c r="M33" s="10"/>
      <c r="N33" s="144">
        <f>SUM(L33:M33)/Monitoring!$B$13</f>
        <v>0</v>
      </c>
      <c r="O33" s="8"/>
      <c r="P33" s="11"/>
      <c r="Q33" s="11"/>
      <c r="R33" s="132"/>
      <c r="S33" s="105"/>
      <c r="T33" s="105"/>
      <c r="U33" s="113"/>
    </row>
    <row r="34" spans="1:24" s="12" customFormat="1" ht="15" customHeight="1" x14ac:dyDescent="0.25">
      <c r="A34" s="3"/>
      <c r="B34" s="1"/>
      <c r="C34" s="4"/>
      <c r="D34" s="4"/>
      <c r="E34" s="3"/>
      <c r="F34" s="3"/>
      <c r="G34" s="7"/>
      <c r="H34" s="7"/>
      <c r="I34" s="148"/>
      <c r="J34" s="6"/>
      <c r="K34" s="6"/>
      <c r="L34" s="149"/>
      <c r="M34" s="10"/>
      <c r="N34" s="144">
        <f>SUM(L34:M34)/Monitoring!$B$13</f>
        <v>0</v>
      </c>
      <c r="O34" s="8"/>
      <c r="P34" s="11"/>
      <c r="Q34" s="11"/>
      <c r="R34" s="132"/>
      <c r="S34" s="105"/>
      <c r="T34" s="105"/>
      <c r="U34" s="113"/>
    </row>
    <row r="35" spans="1:24" s="12" customFormat="1" ht="15" customHeight="1" x14ac:dyDescent="0.25">
      <c r="A35" s="3"/>
      <c r="B35" s="1"/>
      <c r="C35" s="4"/>
      <c r="D35" s="4"/>
      <c r="E35" s="3"/>
      <c r="F35" s="3"/>
      <c r="G35" s="7"/>
      <c r="H35" s="7"/>
      <c r="I35" s="148"/>
      <c r="J35" s="6"/>
      <c r="K35" s="6"/>
      <c r="L35" s="149"/>
      <c r="M35" s="10"/>
      <c r="N35" s="144">
        <f>SUM(L35:M35)/Monitoring!$B$13</f>
        <v>0</v>
      </c>
      <c r="O35" s="8"/>
      <c r="P35" s="11"/>
      <c r="Q35" s="11"/>
      <c r="R35" s="132"/>
      <c r="S35" s="105"/>
      <c r="T35" s="105"/>
      <c r="U35" s="113"/>
    </row>
    <row r="36" spans="1:24" s="12" customFormat="1" ht="15" customHeight="1" x14ac:dyDescent="0.25">
      <c r="A36" s="3"/>
      <c r="B36" s="1"/>
      <c r="C36" s="4"/>
      <c r="D36" s="4"/>
      <c r="E36" s="3"/>
      <c r="F36" s="3"/>
      <c r="G36" s="7"/>
      <c r="H36" s="7"/>
      <c r="I36" s="148"/>
      <c r="J36" s="6"/>
      <c r="K36" s="6"/>
      <c r="L36" s="149"/>
      <c r="M36" s="10"/>
      <c r="N36" s="144">
        <f>SUM(L36:M36)/Monitoring!$B$13</f>
        <v>0</v>
      </c>
      <c r="O36" s="8"/>
      <c r="P36" s="11"/>
      <c r="Q36" s="11"/>
      <c r="R36" s="132"/>
      <c r="S36" s="105"/>
      <c r="T36" s="105"/>
      <c r="U36" s="113"/>
    </row>
    <row r="37" spans="1:24" s="12" customFormat="1" ht="15" customHeight="1" x14ac:dyDescent="0.25">
      <c r="A37" s="3"/>
      <c r="B37" s="1"/>
      <c r="C37" s="4"/>
      <c r="D37" s="4"/>
      <c r="E37" s="3"/>
      <c r="F37" s="3"/>
      <c r="G37" s="7"/>
      <c r="H37" s="7"/>
      <c r="I37" s="148"/>
      <c r="J37" s="6"/>
      <c r="K37" s="6"/>
      <c r="L37" s="149"/>
      <c r="M37" s="10"/>
      <c r="N37" s="144">
        <f>SUM(L37:M37)/Monitoring!$B$13</f>
        <v>0</v>
      </c>
      <c r="O37" s="8"/>
      <c r="P37" s="11"/>
      <c r="Q37" s="11"/>
      <c r="R37" s="132"/>
      <c r="S37" s="105"/>
      <c r="T37" s="105"/>
      <c r="U37" s="113"/>
    </row>
    <row r="38" spans="1:24" s="12" customFormat="1" ht="15" customHeight="1" x14ac:dyDescent="0.25">
      <c r="A38" s="3"/>
      <c r="B38" s="1"/>
      <c r="C38" s="4"/>
      <c r="D38" s="4"/>
      <c r="E38" s="3"/>
      <c r="F38" s="3"/>
      <c r="G38" s="7"/>
      <c r="H38" s="7"/>
      <c r="I38" s="148"/>
      <c r="J38" s="6"/>
      <c r="K38" s="6"/>
      <c r="L38" s="149"/>
      <c r="M38" s="10"/>
      <c r="N38" s="144">
        <f>SUM(L38:M38)/Monitoring!$B$13</f>
        <v>0</v>
      </c>
      <c r="O38" s="8"/>
      <c r="P38" s="11"/>
      <c r="Q38" s="11"/>
      <c r="R38" s="132"/>
      <c r="S38" s="105"/>
      <c r="T38" s="105"/>
      <c r="U38" s="113"/>
    </row>
    <row r="39" spans="1:24" s="12" customFormat="1" ht="15" customHeight="1" x14ac:dyDescent="0.25">
      <c r="A39" s="3"/>
      <c r="B39" s="1"/>
      <c r="C39" s="4"/>
      <c r="D39" s="4"/>
      <c r="E39" s="3"/>
      <c r="F39" s="3"/>
      <c r="G39" s="7"/>
      <c r="H39" s="7"/>
      <c r="I39" s="148"/>
      <c r="J39" s="6"/>
      <c r="K39" s="6"/>
      <c r="L39" s="149"/>
      <c r="M39" s="10"/>
      <c r="N39" s="144">
        <f>SUM(L39:M39)/Monitoring!$B$13</f>
        <v>0</v>
      </c>
      <c r="O39" s="8"/>
      <c r="P39" s="11"/>
      <c r="Q39" s="11"/>
      <c r="R39" s="132"/>
      <c r="S39" s="105"/>
      <c r="T39" s="105"/>
      <c r="U39" s="113"/>
    </row>
    <row r="40" spans="1:24" s="12" customFormat="1" ht="15" customHeight="1" x14ac:dyDescent="0.25">
      <c r="A40" s="3"/>
      <c r="B40" s="1"/>
      <c r="C40" s="4"/>
      <c r="D40" s="4"/>
      <c r="E40" s="3"/>
      <c r="F40" s="3"/>
      <c r="G40" s="7"/>
      <c r="H40" s="7"/>
      <c r="I40" s="148"/>
      <c r="J40" s="6"/>
      <c r="K40" s="6"/>
      <c r="L40" s="149"/>
      <c r="M40" s="10"/>
      <c r="N40" s="144">
        <f>SUM(L40:M40)/Monitoring!$B$13</f>
        <v>0</v>
      </c>
      <c r="O40" s="8"/>
      <c r="P40" s="11"/>
      <c r="Q40" s="11"/>
      <c r="R40" s="132"/>
      <c r="S40" s="105"/>
      <c r="T40" s="105"/>
      <c r="U40" s="113"/>
    </row>
    <row r="41" spans="1:24" s="12" customFormat="1" ht="15" customHeight="1" x14ac:dyDescent="0.25">
      <c r="A41" s="3"/>
      <c r="B41" s="1"/>
      <c r="C41" s="4"/>
      <c r="D41" s="4"/>
      <c r="E41" s="3"/>
      <c r="F41" s="3"/>
      <c r="G41" s="7"/>
      <c r="H41" s="7"/>
      <c r="I41" s="148"/>
      <c r="J41" s="6"/>
      <c r="K41" s="6"/>
      <c r="L41" s="149"/>
      <c r="M41" s="10"/>
      <c r="N41" s="144">
        <f>SUM(L41:M41)/Monitoring!$B$13</f>
        <v>0</v>
      </c>
      <c r="O41" s="8"/>
      <c r="P41" s="11"/>
      <c r="Q41" s="11"/>
      <c r="R41" s="132"/>
      <c r="S41" s="105"/>
      <c r="T41" s="105"/>
      <c r="U41" s="113"/>
    </row>
    <row r="42" spans="1:24" s="12" customFormat="1" ht="15" customHeight="1" x14ac:dyDescent="0.25">
      <c r="A42" s="3"/>
      <c r="B42" s="1"/>
      <c r="C42" s="4"/>
      <c r="D42" s="4"/>
      <c r="E42" s="3"/>
      <c r="F42" s="3"/>
      <c r="G42" s="7"/>
      <c r="H42" s="7"/>
      <c r="I42" s="148"/>
      <c r="J42" s="6"/>
      <c r="K42" s="6"/>
      <c r="L42" s="149"/>
      <c r="M42" s="10"/>
      <c r="N42" s="144">
        <f>SUM(L42:M42)/Monitoring!$B$13</f>
        <v>0</v>
      </c>
      <c r="O42" s="8"/>
      <c r="P42" s="11"/>
      <c r="Q42" s="11"/>
      <c r="R42" s="132"/>
      <c r="S42" s="105"/>
      <c r="T42" s="105"/>
      <c r="U42" s="113"/>
    </row>
    <row r="43" spans="1:24" s="12" customFormat="1" ht="15" customHeight="1" x14ac:dyDescent="0.25">
      <c r="A43" s="3"/>
      <c r="B43" s="1"/>
      <c r="C43" s="4"/>
      <c r="D43" s="4"/>
      <c r="E43" s="3"/>
      <c r="F43" s="3"/>
      <c r="G43" s="7"/>
      <c r="H43" s="7"/>
      <c r="I43" s="148"/>
      <c r="J43" s="6"/>
      <c r="K43" s="6"/>
      <c r="L43" s="149"/>
      <c r="M43" s="10"/>
      <c r="N43" s="144">
        <f>SUM(L43:M43)/Monitoring!$B$13</f>
        <v>0</v>
      </c>
      <c r="O43" s="8"/>
      <c r="P43" s="11"/>
      <c r="Q43" s="11"/>
      <c r="R43" s="132"/>
      <c r="S43" s="105"/>
      <c r="T43" s="105"/>
      <c r="U43" s="113"/>
      <c r="V43" s="153"/>
      <c r="W43" s="153"/>
      <c r="X43" s="153"/>
    </row>
    <row r="44" spans="1:24" s="12" customFormat="1" ht="15" customHeight="1" x14ac:dyDescent="0.25">
      <c r="A44" s="3"/>
      <c r="B44" s="1"/>
      <c r="C44" s="4"/>
      <c r="D44" s="4"/>
      <c r="E44" s="3"/>
      <c r="F44" s="3"/>
      <c r="G44" s="7"/>
      <c r="H44" s="7"/>
      <c r="I44" s="148"/>
      <c r="J44" s="6"/>
      <c r="K44" s="6"/>
      <c r="L44" s="149"/>
      <c r="M44" s="10"/>
      <c r="N44" s="144">
        <f>SUM(L44:M44)/Monitoring!$B$13</f>
        <v>0</v>
      </c>
      <c r="O44" s="8"/>
      <c r="P44" s="11"/>
      <c r="Q44" s="11"/>
      <c r="R44" s="132"/>
      <c r="S44" s="105"/>
      <c r="T44" s="105"/>
      <c r="U44" s="113"/>
      <c r="V44" s="153"/>
      <c r="W44" s="153"/>
      <c r="X44" s="153"/>
    </row>
    <row r="45" spans="1:24" s="12" customFormat="1" ht="15" customHeight="1" x14ac:dyDescent="0.25">
      <c r="A45" s="3"/>
      <c r="B45" s="1"/>
      <c r="C45" s="4"/>
      <c r="D45" s="4"/>
      <c r="E45" s="3"/>
      <c r="F45" s="3"/>
      <c r="G45" s="7"/>
      <c r="H45" s="7"/>
      <c r="I45" s="148"/>
      <c r="J45" s="6"/>
      <c r="K45" s="6"/>
      <c r="L45" s="149"/>
      <c r="M45" s="10"/>
      <c r="N45" s="144">
        <f>SUM(L45:M45)/Monitoring!$B$13</f>
        <v>0</v>
      </c>
      <c r="O45" s="8"/>
      <c r="P45" s="11"/>
      <c r="Q45" s="11"/>
      <c r="R45" s="132"/>
      <c r="S45" s="105"/>
      <c r="T45" s="105"/>
      <c r="U45" s="113"/>
    </row>
    <row r="46" spans="1:24" s="12" customFormat="1" ht="15" customHeight="1" x14ac:dyDescent="0.25">
      <c r="A46" s="3"/>
      <c r="B46" s="1"/>
      <c r="C46" s="4"/>
      <c r="D46" s="4"/>
      <c r="E46" s="3"/>
      <c r="F46" s="3"/>
      <c r="G46" s="7"/>
      <c r="H46" s="7"/>
      <c r="I46" s="148"/>
      <c r="J46" s="6"/>
      <c r="K46" s="6"/>
      <c r="L46" s="149"/>
      <c r="M46" s="10"/>
      <c r="N46" s="144">
        <f>SUM(L46:M46)/Monitoring!$B$13</f>
        <v>0</v>
      </c>
      <c r="O46" s="8"/>
      <c r="P46" s="11"/>
      <c r="Q46" s="11"/>
      <c r="R46" s="132"/>
      <c r="S46" s="105"/>
      <c r="T46" s="105"/>
      <c r="U46" s="113"/>
      <c r="V46" s="153"/>
      <c r="W46" s="153"/>
      <c r="X46" s="153"/>
    </row>
    <row r="47" spans="1:24" s="12" customFormat="1" ht="15" customHeight="1" x14ac:dyDescent="0.25">
      <c r="A47" s="3"/>
      <c r="B47" s="1"/>
      <c r="C47" s="4"/>
      <c r="D47" s="4"/>
      <c r="E47" s="3"/>
      <c r="F47" s="3"/>
      <c r="G47" s="7"/>
      <c r="H47" s="7"/>
      <c r="I47" s="148"/>
      <c r="J47" s="6"/>
      <c r="K47" s="6"/>
      <c r="L47" s="149"/>
      <c r="M47" s="10"/>
      <c r="N47" s="144">
        <f>SUM(L47:M47)/Monitoring!$B$13</f>
        <v>0</v>
      </c>
      <c r="O47" s="8"/>
      <c r="P47" s="11"/>
      <c r="Q47" s="11"/>
      <c r="R47" s="132"/>
      <c r="S47" s="105"/>
      <c r="T47" s="105"/>
      <c r="U47" s="113"/>
    </row>
    <row r="48" spans="1:24" s="12" customFormat="1" ht="15" customHeight="1" x14ac:dyDescent="0.25">
      <c r="A48" s="3"/>
      <c r="B48" s="1"/>
      <c r="C48" s="4"/>
      <c r="D48" s="4"/>
      <c r="E48" s="3"/>
      <c r="F48" s="3"/>
      <c r="G48" s="7"/>
      <c r="H48" s="7"/>
      <c r="I48" s="148"/>
      <c r="J48" s="6"/>
      <c r="K48" s="6"/>
      <c r="L48" s="149"/>
      <c r="M48" s="10"/>
      <c r="N48" s="144">
        <f>SUM(L48:M48)/Monitoring!$B$13</f>
        <v>0</v>
      </c>
      <c r="O48" s="8"/>
      <c r="P48" s="11"/>
      <c r="Q48" s="11"/>
      <c r="R48" s="132"/>
      <c r="S48" s="105"/>
      <c r="T48" s="105"/>
      <c r="U48" s="22"/>
    </row>
    <row r="49" spans="1:23" s="12" customFormat="1" ht="15" customHeight="1" x14ac:dyDescent="0.25">
      <c r="A49" s="3"/>
      <c r="B49" s="1"/>
      <c r="C49" s="4"/>
      <c r="D49" s="4"/>
      <c r="E49" s="3"/>
      <c r="F49" s="3"/>
      <c r="G49" s="7"/>
      <c r="H49" s="7"/>
      <c r="I49" s="148"/>
      <c r="J49" s="6"/>
      <c r="K49" s="6"/>
      <c r="L49" s="149"/>
      <c r="M49" s="10"/>
      <c r="N49" s="144">
        <f>SUM(L49:M49)/Monitoring!$B$13</f>
        <v>0</v>
      </c>
      <c r="O49" s="8"/>
      <c r="P49" s="11"/>
      <c r="Q49" s="11"/>
      <c r="R49" s="132"/>
      <c r="S49" s="105"/>
      <c r="T49" s="105"/>
      <c r="U49" s="22"/>
    </row>
    <row r="50" spans="1:23" s="12" customFormat="1" ht="15" customHeight="1" x14ac:dyDescent="0.25">
      <c r="A50" s="3"/>
      <c r="B50" s="1"/>
      <c r="C50" s="4"/>
      <c r="D50" s="4"/>
      <c r="E50" s="3"/>
      <c r="F50" s="3"/>
      <c r="G50" s="7"/>
      <c r="H50" s="7"/>
      <c r="I50" s="148"/>
      <c r="J50" s="6"/>
      <c r="K50" s="6"/>
      <c r="L50" s="149"/>
      <c r="M50" s="10"/>
      <c r="N50" s="144">
        <f>SUM(L50:M50)/Monitoring!$B$13</f>
        <v>0</v>
      </c>
      <c r="O50" s="8"/>
      <c r="P50" s="11"/>
      <c r="Q50" s="11"/>
      <c r="R50" s="132"/>
      <c r="S50" s="105"/>
      <c r="T50" s="105"/>
      <c r="U50" s="113"/>
    </row>
    <row r="51" spans="1:23" ht="15" customHeight="1" x14ac:dyDescent="0.25">
      <c r="A51" s="3"/>
      <c r="B51" s="1"/>
      <c r="C51" s="4"/>
      <c r="D51" s="4"/>
      <c r="E51" s="3"/>
      <c r="F51" s="3"/>
      <c r="G51" s="7"/>
      <c r="H51" s="7"/>
      <c r="I51" s="114"/>
      <c r="J51" s="6"/>
      <c r="K51" s="6"/>
      <c r="L51" s="149"/>
      <c r="M51" s="10"/>
      <c r="N51" s="144">
        <f>SUM(L51:M51)/Monitoring!$B$13</f>
        <v>0</v>
      </c>
      <c r="O51" s="8"/>
      <c r="P51" s="11"/>
      <c r="Q51" s="11"/>
      <c r="R51" s="132"/>
      <c r="S51" s="105"/>
      <c r="T51" s="105"/>
      <c r="U51" s="22"/>
    </row>
    <row r="52" spans="1:23" s="12" customFormat="1" ht="15" customHeight="1" x14ac:dyDescent="0.25">
      <c r="A52" s="3"/>
      <c r="B52" s="1"/>
      <c r="C52" s="4"/>
      <c r="D52" s="4"/>
      <c r="E52" s="3"/>
      <c r="F52" s="3"/>
      <c r="G52" s="7"/>
      <c r="H52" s="7"/>
      <c r="I52" s="114"/>
      <c r="J52" s="6"/>
      <c r="K52" s="6"/>
      <c r="L52" s="149"/>
      <c r="M52" s="10"/>
      <c r="N52" s="144">
        <f>SUM(L52:M52)/Monitoring!$B$13</f>
        <v>0</v>
      </c>
      <c r="O52" s="8"/>
      <c r="P52" s="11"/>
      <c r="Q52" s="11"/>
      <c r="R52" s="132"/>
      <c r="S52" s="105"/>
      <c r="T52" s="105"/>
      <c r="U52" s="113"/>
      <c r="W52"/>
    </row>
    <row r="53" spans="1:23" s="12" customFormat="1" ht="15" customHeight="1" x14ac:dyDescent="0.25">
      <c r="A53" s="62" t="s">
        <v>18</v>
      </c>
      <c r="B53" s="59"/>
      <c r="C53" s="60"/>
      <c r="D53" s="60"/>
      <c r="E53" s="61"/>
      <c r="F53" s="61"/>
      <c r="G53" s="98"/>
      <c r="H53" s="98"/>
      <c r="I53" s="99"/>
      <c r="J53" s="99"/>
      <c r="K53" s="100"/>
      <c r="L53" s="150"/>
      <c r="M53" s="101"/>
      <c r="N53" s="143"/>
      <c r="O53" s="102"/>
      <c r="P53" s="103"/>
      <c r="Q53" s="103"/>
      <c r="R53" s="133"/>
      <c r="S53" s="106"/>
      <c r="T53" s="106"/>
      <c r="U53" s="113"/>
    </row>
    <row r="54" spans="1:23" s="12" customFormat="1" ht="15" customHeight="1" x14ac:dyDescent="0.25">
      <c r="A54" s="3"/>
      <c r="B54" s="1"/>
      <c r="C54" s="4"/>
      <c r="D54" s="4"/>
      <c r="E54" s="3"/>
      <c r="F54" s="3"/>
      <c r="G54" s="7"/>
      <c r="H54" s="7"/>
      <c r="I54" s="5">
        <v>1</v>
      </c>
      <c r="J54" s="5"/>
      <c r="K54" s="6" t="s">
        <v>19</v>
      </c>
      <c r="L54" s="149"/>
      <c r="M54" s="10">
        <f>ROUND(L54*0.9*0.195,0)</f>
        <v>0</v>
      </c>
      <c r="N54" s="116">
        <f>SUM(L54:M54)/Monitoring!$B$13</f>
        <v>0</v>
      </c>
      <c r="O54" s="8" t="e">
        <f t="shared" ref="O54:O60" si="36">L54/G54</f>
        <v>#DIV/0!</v>
      </c>
      <c r="P54" s="11" t="e">
        <f t="shared" ref="P54:P60" si="37">I54-O54</f>
        <v>#DIV/0!</v>
      </c>
      <c r="Q54" s="11"/>
      <c r="R54" s="132"/>
      <c r="S54" s="105"/>
      <c r="T54" s="105"/>
      <c r="U54" s="113"/>
    </row>
    <row r="55" spans="1:23" s="12" customFormat="1" ht="15" customHeight="1" x14ac:dyDescent="0.25">
      <c r="A55" s="3"/>
      <c r="B55" s="1"/>
      <c r="C55" s="4"/>
      <c r="D55" s="4"/>
      <c r="E55" s="3"/>
      <c r="F55" s="3"/>
      <c r="G55" s="7"/>
      <c r="H55" s="7"/>
      <c r="I55" s="5">
        <v>1</v>
      </c>
      <c r="J55" s="5"/>
      <c r="K55" s="6" t="s">
        <v>19</v>
      </c>
      <c r="L55" s="149"/>
      <c r="M55" s="10">
        <f t="shared" ref="M55:M60" si="38">ROUND(L55*0.9*0.195,0)</f>
        <v>0</v>
      </c>
      <c r="N55" s="116">
        <f>SUM(L55:M55)/Monitoring!$B$13</f>
        <v>0</v>
      </c>
      <c r="O55" s="8" t="e">
        <f t="shared" si="36"/>
        <v>#DIV/0!</v>
      </c>
      <c r="P55" s="11" t="e">
        <f t="shared" si="37"/>
        <v>#DIV/0!</v>
      </c>
      <c r="Q55" s="11"/>
      <c r="R55" s="132"/>
      <c r="S55" s="105"/>
      <c r="T55" s="105"/>
      <c r="U55" s="113"/>
    </row>
    <row r="56" spans="1:23" s="12" customFormat="1" ht="15" customHeight="1" x14ac:dyDescent="0.25">
      <c r="A56" s="3"/>
      <c r="B56" s="1"/>
      <c r="C56" s="4"/>
      <c r="D56" s="4"/>
      <c r="E56" s="3"/>
      <c r="F56" s="3"/>
      <c r="G56" s="7"/>
      <c r="H56" s="7"/>
      <c r="I56" s="5">
        <v>1</v>
      </c>
      <c r="J56" s="5"/>
      <c r="K56" s="6" t="s">
        <v>19</v>
      </c>
      <c r="L56" s="149"/>
      <c r="M56" s="10">
        <f t="shared" si="38"/>
        <v>0</v>
      </c>
      <c r="N56" s="116">
        <f>SUM(L56:M56)/Monitoring!$B$13</f>
        <v>0</v>
      </c>
      <c r="O56" s="8" t="e">
        <f t="shared" si="36"/>
        <v>#DIV/0!</v>
      </c>
      <c r="P56" s="11" t="e">
        <f t="shared" si="37"/>
        <v>#DIV/0!</v>
      </c>
      <c r="Q56" s="11"/>
      <c r="R56" s="132"/>
      <c r="S56" s="105"/>
      <c r="T56" s="105"/>
      <c r="U56" s="113"/>
    </row>
    <row r="57" spans="1:23" s="12" customFormat="1" ht="15" customHeight="1" x14ac:dyDescent="0.25">
      <c r="A57" s="3"/>
      <c r="B57" s="1"/>
      <c r="C57" s="4"/>
      <c r="D57" s="4"/>
      <c r="E57" s="3"/>
      <c r="F57" s="3"/>
      <c r="G57" s="7"/>
      <c r="H57" s="7"/>
      <c r="I57" s="5">
        <v>1</v>
      </c>
      <c r="J57" s="5"/>
      <c r="K57" s="6" t="s">
        <v>19</v>
      </c>
      <c r="L57" s="149"/>
      <c r="M57" s="10">
        <f t="shared" si="38"/>
        <v>0</v>
      </c>
      <c r="N57" s="116">
        <f>SUM(L57:M57)/Monitoring!$B$13</f>
        <v>0</v>
      </c>
      <c r="O57" s="8" t="e">
        <f t="shared" si="36"/>
        <v>#DIV/0!</v>
      </c>
      <c r="P57" s="11" t="e">
        <f t="shared" si="37"/>
        <v>#DIV/0!</v>
      </c>
      <c r="Q57" s="11"/>
      <c r="R57" s="132"/>
      <c r="S57" s="105"/>
      <c r="T57" s="105"/>
      <c r="U57" s="113"/>
    </row>
    <row r="58" spans="1:23" s="12" customFormat="1" ht="15" customHeight="1" x14ac:dyDescent="0.25">
      <c r="A58" s="3"/>
      <c r="B58" s="1"/>
      <c r="C58" s="4"/>
      <c r="D58" s="4"/>
      <c r="E58" s="3"/>
      <c r="F58" s="3"/>
      <c r="G58" s="7"/>
      <c r="H58" s="7"/>
      <c r="I58" s="5">
        <v>1</v>
      </c>
      <c r="J58" s="5"/>
      <c r="K58" s="6" t="s">
        <v>19</v>
      </c>
      <c r="L58" s="149"/>
      <c r="M58" s="10">
        <f t="shared" si="38"/>
        <v>0</v>
      </c>
      <c r="N58" s="116">
        <f>SUM(L58:M58)/Monitoring!$B$13</f>
        <v>0</v>
      </c>
      <c r="O58" s="8" t="e">
        <f t="shared" si="36"/>
        <v>#DIV/0!</v>
      </c>
      <c r="P58" s="11" t="e">
        <f t="shared" si="37"/>
        <v>#DIV/0!</v>
      </c>
      <c r="Q58" s="11"/>
      <c r="R58" s="132"/>
      <c r="S58" s="105"/>
      <c r="T58" s="105"/>
      <c r="U58" s="113"/>
    </row>
    <row r="59" spans="1:23" s="12" customFormat="1" ht="15" customHeight="1" x14ac:dyDescent="0.25">
      <c r="A59" s="3"/>
      <c r="B59" s="1"/>
      <c r="C59" s="4"/>
      <c r="D59" s="4"/>
      <c r="E59" s="3"/>
      <c r="F59" s="3"/>
      <c r="G59" s="7"/>
      <c r="H59" s="7"/>
      <c r="I59" s="5">
        <v>1</v>
      </c>
      <c r="J59" s="5"/>
      <c r="K59" s="6" t="s">
        <v>19</v>
      </c>
      <c r="L59" s="149"/>
      <c r="M59" s="10">
        <f t="shared" si="38"/>
        <v>0</v>
      </c>
      <c r="N59" s="116">
        <f>SUM(L59:M59)/Monitoring!$B$13</f>
        <v>0</v>
      </c>
      <c r="O59" s="8" t="e">
        <f t="shared" si="36"/>
        <v>#DIV/0!</v>
      </c>
      <c r="P59" s="11" t="e">
        <f t="shared" si="37"/>
        <v>#DIV/0!</v>
      </c>
      <c r="Q59" s="11"/>
      <c r="R59" s="132"/>
      <c r="S59" s="105"/>
      <c r="T59" s="105"/>
      <c r="U59" s="113"/>
    </row>
    <row r="60" spans="1:23" s="12" customFormat="1" ht="15" customHeight="1" x14ac:dyDescent="0.25">
      <c r="A60" s="3"/>
      <c r="B60" s="1"/>
      <c r="C60" s="4"/>
      <c r="D60" s="4"/>
      <c r="E60" s="3"/>
      <c r="F60" s="3"/>
      <c r="G60" s="7"/>
      <c r="H60" s="7"/>
      <c r="I60" s="5">
        <v>1</v>
      </c>
      <c r="J60" s="5"/>
      <c r="K60" s="6" t="s">
        <v>19</v>
      </c>
      <c r="L60" s="149"/>
      <c r="M60" s="10">
        <f t="shared" si="38"/>
        <v>0</v>
      </c>
      <c r="N60" s="116">
        <f>SUM(L60:M60)/Monitoring!$B$13</f>
        <v>0</v>
      </c>
      <c r="O60" s="8" t="e">
        <f t="shared" si="36"/>
        <v>#DIV/0!</v>
      </c>
      <c r="P60" s="11" t="e">
        <f t="shared" si="37"/>
        <v>#DIV/0!</v>
      </c>
      <c r="Q60" s="11"/>
      <c r="R60" s="132"/>
      <c r="S60" s="105"/>
      <c r="T60" s="105"/>
      <c r="U60" s="113"/>
    </row>
    <row r="61" spans="1:23" s="12" customFormat="1" ht="15" customHeight="1" x14ac:dyDescent="0.25">
      <c r="A61" s="3"/>
      <c r="B61" s="1"/>
      <c r="C61" s="4"/>
      <c r="D61" s="4"/>
      <c r="E61" s="3"/>
      <c r="F61" s="3"/>
      <c r="G61" s="7"/>
      <c r="H61" s="7"/>
      <c r="I61" s="5"/>
      <c r="J61" s="5"/>
      <c r="K61" s="6"/>
      <c r="L61" s="149"/>
      <c r="M61" s="10"/>
      <c r="N61" s="116"/>
      <c r="O61" s="8"/>
      <c r="P61" s="11"/>
      <c r="Q61" s="11"/>
      <c r="R61" s="132"/>
      <c r="S61" s="105"/>
      <c r="T61" s="105"/>
      <c r="U61" s="113"/>
    </row>
    <row r="62" spans="1:23" s="12" customFormat="1" ht="15" customHeight="1" x14ac:dyDescent="0.25">
      <c r="A62" s="3"/>
      <c r="B62" s="1"/>
      <c r="C62" s="4"/>
      <c r="D62" s="4"/>
      <c r="E62" s="3"/>
      <c r="F62" s="3"/>
      <c r="G62" s="7"/>
      <c r="H62" s="7"/>
      <c r="I62" s="5"/>
      <c r="J62" s="5"/>
      <c r="K62" s="6"/>
      <c r="L62" s="149"/>
      <c r="M62" s="10"/>
      <c r="N62" s="116"/>
      <c r="O62" s="8"/>
      <c r="P62" s="11"/>
      <c r="Q62" s="11"/>
      <c r="R62" s="132"/>
      <c r="S62" s="105"/>
      <c r="T62" s="105"/>
      <c r="U62" s="113"/>
    </row>
    <row r="63" spans="1:23" ht="15" customHeight="1" x14ac:dyDescent="0.25">
      <c r="A63" s="13"/>
      <c r="B63" s="20"/>
      <c r="C63" s="14"/>
      <c r="D63" s="14"/>
      <c r="E63" s="13"/>
      <c r="F63" s="13"/>
      <c r="G63" s="21"/>
      <c r="H63" s="21"/>
      <c r="I63" s="19"/>
      <c r="J63" s="19"/>
      <c r="K63" s="15"/>
      <c r="L63" s="151"/>
      <c r="M63" s="16"/>
      <c r="N63" s="16"/>
      <c r="O63" s="17"/>
      <c r="P63" s="18"/>
      <c r="Q63" s="18"/>
      <c r="R63" s="134"/>
      <c r="S63" s="107"/>
      <c r="T63" s="105"/>
    </row>
    <row r="64" spans="1:23" x14ac:dyDescent="0.25">
      <c r="A64" s="9" t="s">
        <v>4</v>
      </c>
      <c r="B64" s="4"/>
      <c r="C64" s="4"/>
      <c r="D64" s="4"/>
      <c r="E64" s="3"/>
      <c r="F64" s="3"/>
      <c r="G64" s="8"/>
      <c r="H64" s="8"/>
      <c r="I64" s="8"/>
      <c r="J64" s="8"/>
      <c r="K64" s="6"/>
      <c r="L64" s="10">
        <f>SUBTOTAL(109,L6:L63)</f>
        <v>2553319</v>
      </c>
      <c r="M64" s="10">
        <f t="shared" ref="M64:N64" si="39">SUBTOTAL(109,M6:M63)</f>
        <v>331930</v>
      </c>
      <c r="N64" s="164">
        <f t="shared" si="39"/>
        <v>7355.0754563067203</v>
      </c>
      <c r="O64" s="8"/>
      <c r="P64" s="11"/>
      <c r="Q64" s="11"/>
      <c r="R64" s="11"/>
      <c r="S64" s="105"/>
      <c r="T64" s="105"/>
    </row>
    <row r="66" spans="2:21" s="24" customFormat="1" hidden="1" outlineLevel="1" x14ac:dyDescent="0.25">
      <c r="B66" s="24" t="s">
        <v>106</v>
      </c>
      <c r="F66" s="24" t="s">
        <v>11</v>
      </c>
      <c r="K66" s="29"/>
      <c r="L66" s="30"/>
      <c r="M66" s="30"/>
      <c r="N66" s="30"/>
      <c r="S66" s="108"/>
      <c r="T66" s="108"/>
      <c r="U66" s="25"/>
    </row>
    <row r="67" spans="2:21" s="24" customFormat="1" hidden="1" outlineLevel="1" x14ac:dyDescent="0.25">
      <c r="F67" s="24" t="s">
        <v>15</v>
      </c>
      <c r="K67" s="29"/>
      <c r="L67" s="31"/>
      <c r="M67" s="31"/>
      <c r="N67" s="31"/>
      <c r="S67" s="108"/>
      <c r="T67" s="108"/>
      <c r="U67" s="25"/>
    </row>
    <row r="68" spans="2:21" s="24" customFormat="1" hidden="1" outlineLevel="1" x14ac:dyDescent="0.25">
      <c r="K68" s="29"/>
      <c r="L68" s="32"/>
      <c r="M68" s="33"/>
      <c r="N68" s="33"/>
      <c r="S68" s="108"/>
      <c r="T68" s="108"/>
      <c r="U68" s="25"/>
    </row>
    <row r="69" spans="2:21" s="24" customFormat="1" hidden="1" outlineLevel="1" x14ac:dyDescent="0.25">
      <c r="K69" s="29"/>
      <c r="L69" s="32"/>
      <c r="M69" s="33"/>
      <c r="N69" s="33"/>
      <c r="S69" s="108"/>
      <c r="T69" s="108"/>
      <c r="U69" s="25"/>
    </row>
    <row r="70" spans="2:21" s="24" customFormat="1" hidden="1" outlineLevel="1" x14ac:dyDescent="0.25">
      <c r="K70" s="29"/>
      <c r="L70" s="32"/>
      <c r="M70" s="33"/>
      <c r="N70" s="33"/>
      <c r="S70" s="108"/>
      <c r="T70" s="108"/>
      <c r="U70" s="25"/>
    </row>
    <row r="71" spans="2:21" s="24" customFormat="1" hidden="1" outlineLevel="1" x14ac:dyDescent="0.25">
      <c r="K71" s="29"/>
      <c r="L71" s="32"/>
      <c r="M71" s="34"/>
      <c r="N71" s="34"/>
      <c r="S71" s="108"/>
      <c r="T71" s="108"/>
      <c r="U71" s="25"/>
    </row>
    <row r="72" spans="2:21" s="24" customFormat="1" hidden="1" outlineLevel="1" x14ac:dyDescent="0.25">
      <c r="K72" s="29"/>
      <c r="L72" s="32"/>
      <c r="M72" s="33"/>
      <c r="N72" s="33"/>
      <c r="S72" s="108"/>
      <c r="T72" s="108"/>
      <c r="U72" s="25"/>
    </row>
    <row r="73" spans="2:21" s="24" customFormat="1" hidden="1" outlineLevel="1" x14ac:dyDescent="0.25">
      <c r="K73" s="29"/>
      <c r="L73" s="32"/>
      <c r="M73" s="33"/>
      <c r="N73" s="33"/>
      <c r="S73" s="108"/>
      <c r="T73" s="108"/>
      <c r="U73" s="25"/>
    </row>
    <row r="74" spans="2:21" s="24" customFormat="1" hidden="1" outlineLevel="1" x14ac:dyDescent="0.25">
      <c r="K74" s="29"/>
      <c r="L74" s="32"/>
      <c r="M74" s="33"/>
      <c r="N74" s="33"/>
      <c r="S74" s="108"/>
      <c r="T74" s="108"/>
      <c r="U74" s="25"/>
    </row>
    <row r="75" spans="2:21" s="24" customFormat="1" hidden="1" outlineLevel="1" x14ac:dyDescent="0.25">
      <c r="K75" s="29"/>
      <c r="L75" s="32"/>
      <c r="M75" s="33"/>
      <c r="N75" s="33"/>
      <c r="S75" s="108"/>
      <c r="T75" s="108"/>
      <c r="U75" s="25"/>
    </row>
    <row r="76" spans="2:21" s="24" customFormat="1" hidden="1" outlineLevel="1" x14ac:dyDescent="0.25">
      <c r="K76" s="29"/>
      <c r="L76" s="32"/>
      <c r="M76" s="33"/>
      <c r="N76" s="33"/>
      <c r="S76" s="108"/>
      <c r="T76" s="108"/>
      <c r="U76" s="25"/>
    </row>
    <row r="77" spans="2:21" s="24" customFormat="1" hidden="1" outlineLevel="1" x14ac:dyDescent="0.25">
      <c r="K77" s="29"/>
      <c r="L77" s="32"/>
      <c r="M77" s="33"/>
      <c r="N77" s="33"/>
      <c r="S77" s="108"/>
      <c r="T77" s="108"/>
      <c r="U77" s="25"/>
    </row>
    <row r="78" spans="2:21" s="24" customFormat="1" hidden="1" outlineLevel="1" x14ac:dyDescent="0.25">
      <c r="K78" s="29"/>
      <c r="L78" s="32"/>
      <c r="M78" s="33"/>
      <c r="N78" s="33"/>
      <c r="S78" s="108"/>
      <c r="T78" s="108"/>
      <c r="U78" s="25"/>
    </row>
    <row r="79" spans="2:21" s="24" customFormat="1" hidden="1" outlineLevel="1" x14ac:dyDescent="0.25">
      <c r="K79" s="29"/>
      <c r="L79" s="32"/>
      <c r="M79" s="33"/>
      <c r="N79" s="33"/>
      <c r="S79" s="108"/>
      <c r="T79" s="108"/>
      <c r="U79" s="25"/>
    </row>
    <row r="80" spans="2:21" s="24" customFormat="1" hidden="1" outlineLevel="1" x14ac:dyDescent="0.25">
      <c r="K80" s="29"/>
      <c r="L80" s="32"/>
      <c r="M80" s="33"/>
      <c r="N80" s="33"/>
      <c r="S80" s="108"/>
      <c r="T80" s="108"/>
      <c r="U80" s="25"/>
    </row>
    <row r="81" spans="3:21" s="24" customFormat="1" hidden="1" outlineLevel="1" x14ac:dyDescent="0.25">
      <c r="K81" s="29"/>
      <c r="L81" s="32"/>
      <c r="M81" s="33"/>
      <c r="N81" s="33"/>
      <c r="S81" s="108"/>
      <c r="T81" s="108"/>
      <c r="U81" s="25"/>
    </row>
    <row r="82" spans="3:21" s="24" customFormat="1" hidden="1" outlineLevel="1" x14ac:dyDescent="0.25">
      <c r="K82" s="29"/>
      <c r="L82" s="32"/>
      <c r="M82" s="33"/>
      <c r="N82" s="33"/>
      <c r="S82" s="108"/>
      <c r="T82" s="108"/>
      <c r="U82" s="25"/>
    </row>
    <row r="83" spans="3:21" s="24" customFormat="1" hidden="1" outlineLevel="1" x14ac:dyDescent="0.25">
      <c r="K83" s="29"/>
      <c r="L83" s="32"/>
      <c r="M83" s="33"/>
      <c r="N83" s="33"/>
      <c r="S83" s="108"/>
      <c r="T83" s="108"/>
      <c r="U83" s="25"/>
    </row>
    <row r="84" spans="3:21" s="24" customFormat="1" ht="15" hidden="1" customHeight="1" outlineLevel="1" x14ac:dyDescent="0.25">
      <c r="C84" s="142"/>
      <c r="D84" s="142"/>
      <c r="K84" s="29"/>
      <c r="L84" s="32"/>
      <c r="M84" s="33"/>
      <c r="N84" s="33"/>
      <c r="S84" s="108"/>
      <c r="T84" s="108"/>
      <c r="U84" s="25"/>
    </row>
    <row r="85" spans="3:21" s="24" customFormat="1" hidden="1" outlineLevel="1" x14ac:dyDescent="0.25">
      <c r="K85" s="29"/>
      <c r="L85" s="32"/>
      <c r="M85" s="33"/>
      <c r="N85" s="33"/>
      <c r="S85" s="108"/>
      <c r="T85" s="108"/>
      <c r="U85" s="25"/>
    </row>
    <row r="86" spans="3:21" s="24" customFormat="1" hidden="1" outlineLevel="1" x14ac:dyDescent="0.25">
      <c r="C86" s="142"/>
      <c r="D86" s="142"/>
      <c r="K86" s="29"/>
      <c r="L86" s="32"/>
      <c r="M86" s="33"/>
      <c r="N86" s="33"/>
      <c r="S86" s="108"/>
      <c r="T86" s="108"/>
      <c r="U86" s="25"/>
    </row>
    <row r="87" spans="3:21" s="24" customFormat="1" hidden="1" outlineLevel="1" x14ac:dyDescent="0.25">
      <c r="K87" s="29"/>
      <c r="L87" s="32"/>
      <c r="M87" s="33"/>
      <c r="N87" s="33"/>
      <c r="S87" s="108"/>
      <c r="T87" s="108"/>
      <c r="U87" s="25"/>
    </row>
    <row r="88" spans="3:21" s="24" customFormat="1" hidden="1" outlineLevel="1" x14ac:dyDescent="0.25">
      <c r="C88" s="142"/>
      <c r="D88" s="142"/>
      <c r="K88" s="29"/>
      <c r="L88" s="32"/>
      <c r="M88" s="33"/>
      <c r="N88" s="33"/>
      <c r="S88" s="108"/>
      <c r="T88" s="108"/>
      <c r="U88" s="25"/>
    </row>
    <row r="89" spans="3:21" s="24" customFormat="1" hidden="1" outlineLevel="1" x14ac:dyDescent="0.25">
      <c r="C89" s="145"/>
      <c r="D89" s="145"/>
      <c r="K89" s="29"/>
      <c r="L89" s="32"/>
      <c r="M89" s="33"/>
      <c r="N89" s="33"/>
      <c r="S89" s="108"/>
      <c r="T89" s="108"/>
      <c r="U89" s="25"/>
    </row>
    <row r="90" spans="3:21" s="24" customFormat="1" hidden="1" outlineLevel="1" x14ac:dyDescent="0.25">
      <c r="C90" s="142"/>
      <c r="D90" s="142"/>
      <c r="K90" s="29"/>
      <c r="L90" s="32"/>
      <c r="M90" s="33"/>
      <c r="N90" s="33"/>
      <c r="S90" s="108"/>
      <c r="T90" s="108"/>
      <c r="U90" s="25"/>
    </row>
    <row r="91" spans="3:21" s="24" customFormat="1" hidden="1" outlineLevel="1" x14ac:dyDescent="0.25">
      <c r="C91" s="145"/>
      <c r="D91" s="145"/>
      <c r="K91" s="29"/>
      <c r="L91" s="32"/>
      <c r="M91" s="33"/>
      <c r="N91" s="33"/>
      <c r="S91" s="108"/>
      <c r="T91" s="108"/>
      <c r="U91" s="25"/>
    </row>
    <row r="92" spans="3:21" s="24" customFormat="1" hidden="1" outlineLevel="1" x14ac:dyDescent="0.25">
      <c r="C92" s="142"/>
      <c r="D92" s="145"/>
      <c r="K92" s="29"/>
      <c r="L92" s="32"/>
      <c r="M92" s="33"/>
      <c r="N92" s="33"/>
      <c r="S92" s="108"/>
      <c r="T92" s="108"/>
      <c r="U92" s="25"/>
    </row>
    <row r="93" spans="3:21" s="24" customFormat="1" hidden="1" outlineLevel="1" x14ac:dyDescent="0.25">
      <c r="C93" s="145"/>
      <c r="D93" s="145"/>
      <c r="K93" s="29"/>
      <c r="L93" s="32"/>
      <c r="M93" s="33"/>
      <c r="N93" s="33"/>
      <c r="S93" s="108"/>
      <c r="T93" s="108"/>
      <c r="U93" s="25"/>
    </row>
    <row r="94" spans="3:21" s="24" customFormat="1" hidden="1" outlineLevel="1" x14ac:dyDescent="0.25">
      <c r="C94" s="142"/>
      <c r="D94" s="145"/>
      <c r="K94" s="29"/>
      <c r="L94" s="32"/>
      <c r="M94" s="33"/>
      <c r="N94" s="33"/>
      <c r="S94" s="108"/>
      <c r="T94" s="108"/>
      <c r="U94" s="25"/>
    </row>
    <row r="95" spans="3:21" s="24" customFormat="1" hidden="1" outlineLevel="1" x14ac:dyDescent="0.25">
      <c r="C95" s="145"/>
      <c r="D95" s="145"/>
      <c r="K95" s="29"/>
      <c r="L95" s="32"/>
      <c r="M95" s="33"/>
      <c r="N95" s="33"/>
      <c r="S95" s="108"/>
      <c r="T95" s="108"/>
      <c r="U95" s="25"/>
    </row>
    <row r="96" spans="3:21" s="24" customFormat="1" hidden="1" outlineLevel="1" x14ac:dyDescent="0.25">
      <c r="C96" s="142"/>
      <c r="D96" s="145"/>
      <c r="K96" s="29"/>
      <c r="L96" s="32"/>
      <c r="M96" s="33"/>
      <c r="N96" s="33"/>
      <c r="S96" s="108"/>
      <c r="T96" s="108"/>
      <c r="U96" s="25"/>
    </row>
    <row r="97" spans="3:21" s="24" customFormat="1" hidden="1" outlineLevel="1" x14ac:dyDescent="0.25">
      <c r="C97" s="145"/>
      <c r="D97" s="145"/>
      <c r="K97" s="29"/>
      <c r="L97" s="32"/>
      <c r="M97" s="33"/>
      <c r="N97" s="33"/>
      <c r="S97" s="108"/>
      <c r="T97" s="108"/>
      <c r="U97" s="25"/>
    </row>
    <row r="98" spans="3:21" s="24" customFormat="1" hidden="1" outlineLevel="1" x14ac:dyDescent="0.25">
      <c r="C98" s="142"/>
      <c r="D98" s="142"/>
      <c r="K98" s="29"/>
      <c r="L98" s="32"/>
      <c r="M98" s="33"/>
      <c r="N98" s="33"/>
      <c r="S98" s="108"/>
      <c r="T98" s="108"/>
      <c r="U98" s="25"/>
    </row>
    <row r="99" spans="3:21" ht="15" hidden="1" customHeight="1" outlineLevel="1" x14ac:dyDescent="0.25">
      <c r="L99" s="169"/>
      <c r="M99" s="169"/>
      <c r="N99" s="115"/>
      <c r="U99" s="22"/>
    </row>
    <row r="100" spans="3:21" hidden="1" outlineLevel="1" x14ac:dyDescent="0.25">
      <c r="L100" s="23"/>
      <c r="M100" s="23"/>
      <c r="N100" s="23"/>
      <c r="U100" s="22"/>
    </row>
    <row r="101" spans="3:21" hidden="1" outlineLevel="1" x14ac:dyDescent="0.25">
      <c r="L101" s="12"/>
      <c r="M101" s="57"/>
      <c r="N101" s="57"/>
      <c r="U101" s="22"/>
    </row>
    <row r="102" spans="3:21" hidden="1" outlineLevel="1" x14ac:dyDescent="0.25">
      <c r="L102" s="12"/>
      <c r="M102" s="57"/>
      <c r="N102" s="57"/>
      <c r="U102" s="22"/>
    </row>
    <row r="103" spans="3:21" hidden="1" outlineLevel="1" x14ac:dyDescent="0.25">
      <c r="L103" s="12"/>
      <c r="M103" s="57"/>
      <c r="N103" s="57"/>
      <c r="U103" s="22"/>
    </row>
    <row r="104" spans="3:21" hidden="1" outlineLevel="1" x14ac:dyDescent="0.25">
      <c r="L104" s="12"/>
      <c r="M104" s="57"/>
      <c r="N104" s="57"/>
      <c r="U104" s="22"/>
    </row>
    <row r="105" spans="3:21" hidden="1" outlineLevel="1" x14ac:dyDescent="0.25">
      <c r="K105"/>
      <c r="L105" s="12"/>
      <c r="M105" s="57"/>
      <c r="N105" s="57"/>
      <c r="S105" s="109"/>
      <c r="T105" s="109"/>
      <c r="U105" s="22"/>
    </row>
    <row r="106" spans="3:21" hidden="1" outlineLevel="1" x14ac:dyDescent="0.25">
      <c r="K106"/>
      <c r="L106" s="12"/>
      <c r="M106" s="58"/>
      <c r="N106" s="58"/>
      <c r="S106" s="109"/>
      <c r="T106" s="109"/>
      <c r="U106" s="22"/>
    </row>
    <row r="107" spans="3:21" hidden="1" outlineLevel="1" x14ac:dyDescent="0.25">
      <c r="K107"/>
      <c r="S107" s="109"/>
      <c r="T107" s="109"/>
      <c r="U107" s="22"/>
    </row>
    <row r="108" spans="3:21" ht="15" hidden="1" customHeight="1" outlineLevel="1" x14ac:dyDescent="0.25">
      <c r="K108"/>
      <c r="S108" s="109"/>
      <c r="T108" s="109"/>
      <c r="U108" s="22"/>
    </row>
    <row r="109" spans="3:21" hidden="1" outlineLevel="1" x14ac:dyDescent="0.25">
      <c r="K109"/>
      <c r="S109" s="109"/>
      <c r="T109" s="109"/>
      <c r="U109" s="22"/>
    </row>
    <row r="110" spans="3:21" hidden="1" outlineLevel="1" x14ac:dyDescent="0.25">
      <c r="K110"/>
      <c r="S110" s="109"/>
      <c r="T110" s="109"/>
      <c r="U110" s="22"/>
    </row>
    <row r="111" spans="3:21" hidden="1" outlineLevel="1" x14ac:dyDescent="0.25">
      <c r="K111"/>
      <c r="S111" s="109"/>
      <c r="T111" s="109"/>
      <c r="U111" s="22"/>
    </row>
    <row r="112" spans="3:21" ht="15" hidden="1" customHeight="1" outlineLevel="1" x14ac:dyDescent="0.25">
      <c r="K112"/>
      <c r="S112" s="109"/>
      <c r="T112" s="109"/>
      <c r="U112" s="22"/>
    </row>
    <row r="113" spans="6:21" hidden="1" outlineLevel="1" x14ac:dyDescent="0.25">
      <c r="K113"/>
      <c r="S113" s="109"/>
      <c r="T113" s="109"/>
      <c r="U113" s="22"/>
    </row>
    <row r="114" spans="6:21" hidden="1" outlineLevel="1" x14ac:dyDescent="0.25">
      <c r="K114"/>
      <c r="S114" s="109"/>
      <c r="T114" s="109"/>
      <c r="U114" s="22"/>
    </row>
    <row r="115" spans="6:21" collapsed="1" x14ac:dyDescent="0.25">
      <c r="I115" s="2"/>
      <c r="J115" s="2"/>
      <c r="U115" s="22"/>
    </row>
    <row r="116" spans="6:21" x14ac:dyDescent="0.25">
      <c r="U116" s="22"/>
    </row>
    <row r="117" spans="6:21" x14ac:dyDescent="0.25">
      <c r="F117" s="2"/>
      <c r="U117" s="22"/>
    </row>
  </sheetData>
  <autoFilter ref="A5:X50" xr:uid="{00000000-0001-0000-0000-000000000000}"/>
  <mergeCells count="2">
    <mergeCell ref="L99:M99"/>
    <mergeCell ref="A2:E2"/>
  </mergeCells>
  <phoneticPr fontId="41" type="noConversion"/>
  <dataValidations count="4">
    <dataValidation type="list" allowBlank="1" showInputMessage="1" showErrorMessage="1" sqref="A65331 A65313:A65320 A65322:A65329" xr:uid="{00000000-0002-0000-0000-000000000000}">
      <formula1>#REF!</formula1>
    </dataValidation>
    <dataValidation type="list" allowBlank="1" showInputMessage="1" showErrorMessage="1" sqref="F6:F63" xr:uid="{00000000-0002-0000-0000-000002000000}">
      <formula1>$F$66:$F$67</formula1>
    </dataValidation>
    <dataValidation type="list" allowBlank="1" showInputMessage="1" showErrorMessage="1" sqref="B6:B63" xr:uid="{00000000-0002-0000-0000-000003000000}">
      <formula1>$B$66</formula1>
    </dataValidation>
    <dataValidation type="list" allowBlank="1" showInputMessage="1" showErrorMessage="1" sqref="D6:D63" xr:uid="{2051BBF0-0FFF-4D9D-B63A-018AF748954A}">
      <formula1>"E017600070"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Hónapok!$A$1:$A$33</xm:f>
          </x14:formula1>
          <xm:sqref>C6:C63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"/>
  <sheetViews>
    <sheetView topLeftCell="A6" workbookViewId="0">
      <selection activeCell="B6" sqref="B6"/>
    </sheetView>
  </sheetViews>
  <sheetFormatPr defaultRowHeight="15" outlineLevelRow="1" x14ac:dyDescent="0.25"/>
  <cols>
    <col min="1" max="1" width="10" customWidth="1"/>
    <col min="2" max="2" width="35.140625" customWidth="1"/>
    <col min="3" max="3" width="16.85546875" customWidth="1"/>
    <col min="4" max="4" width="33.140625" customWidth="1"/>
    <col min="5" max="5" width="45.28515625" customWidth="1"/>
    <col min="6" max="7" width="16.7109375" style="22" customWidth="1"/>
    <col min="8" max="8" width="13.85546875" style="36" customWidth="1"/>
    <col min="9" max="9" width="40.140625" customWidth="1"/>
  </cols>
  <sheetData>
    <row r="1" spans="1:9" s="24" customFormat="1" hidden="1" outlineLevel="1" x14ac:dyDescent="0.25">
      <c r="B1" s="24" t="s">
        <v>107</v>
      </c>
      <c r="F1" s="25"/>
      <c r="G1" s="22"/>
      <c r="H1" s="35" t="s">
        <v>11</v>
      </c>
    </row>
    <row r="2" spans="1:9" s="24" customFormat="1" hidden="1" outlineLevel="1" x14ac:dyDescent="0.25">
      <c r="B2" s="24" t="s">
        <v>108</v>
      </c>
      <c r="F2" s="25"/>
      <c r="G2" s="22"/>
      <c r="H2" s="35" t="s">
        <v>15</v>
      </c>
    </row>
    <row r="3" spans="1:9" s="24" customFormat="1" hidden="1" outlineLevel="1" x14ac:dyDescent="0.25">
      <c r="F3" s="25"/>
      <c r="G3" s="22"/>
      <c r="H3" s="35"/>
    </row>
    <row r="4" spans="1:9" s="24" customFormat="1" hidden="1" outlineLevel="1" x14ac:dyDescent="0.25">
      <c r="F4" s="25"/>
      <c r="G4" s="22"/>
      <c r="H4" s="35"/>
    </row>
    <row r="5" spans="1:9" s="24" customFormat="1" hidden="1" outlineLevel="1" x14ac:dyDescent="0.25">
      <c r="F5" s="25"/>
      <c r="G5" s="22"/>
      <c r="H5" s="35"/>
    </row>
    <row r="6" spans="1:9" collapsed="1" x14ac:dyDescent="0.25">
      <c r="B6" s="23" t="s">
        <v>105</v>
      </c>
    </row>
    <row r="7" spans="1:9" s="23" customFormat="1" ht="30" x14ac:dyDescent="0.25">
      <c r="A7" s="53" t="s">
        <v>16</v>
      </c>
      <c r="B7" s="54" t="s">
        <v>7</v>
      </c>
      <c r="C7" s="63" t="s">
        <v>20</v>
      </c>
      <c r="D7" s="54" t="s">
        <v>8</v>
      </c>
      <c r="E7" s="54" t="s">
        <v>9</v>
      </c>
      <c r="F7" s="55" t="s">
        <v>6</v>
      </c>
      <c r="G7" s="55" t="s">
        <v>45</v>
      </c>
      <c r="H7" s="55" t="s">
        <v>14</v>
      </c>
      <c r="I7" s="56" t="s">
        <v>12</v>
      </c>
    </row>
    <row r="8" spans="1:9" s="43" customFormat="1" x14ac:dyDescent="0.25">
      <c r="A8" s="38"/>
      <c r="B8" s="40" t="s">
        <v>107</v>
      </c>
      <c r="C8" s="39" t="s">
        <v>110</v>
      </c>
      <c r="D8" s="40" t="s">
        <v>111</v>
      </c>
      <c r="E8" s="40" t="s">
        <v>112</v>
      </c>
      <c r="F8" s="44">
        <v>101450</v>
      </c>
      <c r="G8" s="117">
        <f>F8/Monitoring!$B$13</f>
        <v>258.61629448353222</v>
      </c>
      <c r="H8" s="41" t="s">
        <v>11</v>
      </c>
      <c r="I8" s="42" t="s">
        <v>113</v>
      </c>
    </row>
    <row r="9" spans="1:9" x14ac:dyDescent="0.25">
      <c r="B9" s="40" t="s">
        <v>107</v>
      </c>
      <c r="C9" s="39" t="s">
        <v>110</v>
      </c>
      <c r="D9" s="40" t="s">
        <v>111</v>
      </c>
      <c r="E9" s="40" t="s">
        <v>114</v>
      </c>
      <c r="F9" s="44">
        <v>9232</v>
      </c>
      <c r="G9" s="117">
        <f>F9/Monitoring!$B$13</f>
        <v>23.534210257978994</v>
      </c>
      <c r="H9" s="41" t="s">
        <v>11</v>
      </c>
      <c r="I9" s="42" t="s">
        <v>113</v>
      </c>
    </row>
    <row r="10" spans="1:9" x14ac:dyDescent="0.25">
      <c r="B10" s="40" t="s">
        <v>107</v>
      </c>
      <c r="C10" s="39" t="s">
        <v>119</v>
      </c>
      <c r="D10" s="40" t="s">
        <v>120</v>
      </c>
      <c r="E10" s="40" t="s">
        <v>118</v>
      </c>
      <c r="F10" s="44">
        <v>189033</v>
      </c>
      <c r="G10" s="117">
        <f>F10/Monitoring!$B$13</f>
        <v>481.8828387886204</v>
      </c>
      <c r="H10" s="41" t="s">
        <v>11</v>
      </c>
      <c r="I10" s="42" t="s">
        <v>113</v>
      </c>
    </row>
    <row r="11" spans="1:9" x14ac:dyDescent="0.25">
      <c r="B11" s="40" t="s">
        <v>107</v>
      </c>
      <c r="C11" s="39" t="s">
        <v>121</v>
      </c>
      <c r="D11" s="40" t="s">
        <v>111</v>
      </c>
      <c r="E11" s="40" t="s">
        <v>122</v>
      </c>
      <c r="F11" s="44">
        <v>17358</v>
      </c>
      <c r="G11" s="117">
        <f>F11/Monitoring!$B$13</f>
        <v>44.249005812174978</v>
      </c>
      <c r="H11" s="41" t="s">
        <v>11</v>
      </c>
      <c r="I11" s="42" t="s">
        <v>113</v>
      </c>
    </row>
    <row r="12" spans="1:9" x14ac:dyDescent="0.25">
      <c r="B12" s="40" t="s">
        <v>107</v>
      </c>
      <c r="C12" s="39" t="s">
        <v>115</v>
      </c>
      <c r="D12" s="40" t="s">
        <v>116</v>
      </c>
      <c r="E12" s="40" t="s">
        <v>117</v>
      </c>
      <c r="F12" s="44">
        <v>1642</v>
      </c>
      <c r="G12" s="117">
        <f>F12/Monitoring!$B$13</f>
        <v>4.1857856633017239</v>
      </c>
      <c r="H12" s="41" t="s">
        <v>11</v>
      </c>
      <c r="I12" s="42" t="s">
        <v>113</v>
      </c>
    </row>
    <row r="13" spans="1:9" ht="30" x14ac:dyDescent="0.25">
      <c r="B13" s="40" t="s">
        <v>107</v>
      </c>
      <c r="C13" s="39">
        <v>5100009805</v>
      </c>
      <c r="D13" s="40" t="s">
        <v>123</v>
      </c>
      <c r="E13" s="40" t="s">
        <v>124</v>
      </c>
      <c r="F13" s="44">
        <v>714</v>
      </c>
      <c r="G13" s="117">
        <f>F13/Monitoring!$B$13</f>
        <v>1.8201284796573878</v>
      </c>
      <c r="H13" s="41" t="s">
        <v>11</v>
      </c>
      <c r="I13" s="42" t="s">
        <v>113</v>
      </c>
    </row>
    <row r="14" spans="1:9" x14ac:dyDescent="0.25">
      <c r="B14" s="40" t="s">
        <v>107</v>
      </c>
      <c r="C14" s="39" t="s">
        <v>125</v>
      </c>
      <c r="D14" s="40" t="s">
        <v>123</v>
      </c>
      <c r="E14" s="40" t="s">
        <v>126</v>
      </c>
      <c r="F14" s="44">
        <v>42785</v>
      </c>
      <c r="G14" s="117">
        <f>F14/Monitoring!$B$13</f>
        <v>109.06750280411951</v>
      </c>
      <c r="H14" s="41" t="s">
        <v>11</v>
      </c>
      <c r="I14" s="42" t="s">
        <v>113</v>
      </c>
    </row>
    <row r="15" spans="1:9" x14ac:dyDescent="0.25">
      <c r="B15" s="40" t="s">
        <v>107</v>
      </c>
      <c r="C15" s="39" t="s">
        <v>127</v>
      </c>
      <c r="D15" s="40" t="s">
        <v>116</v>
      </c>
      <c r="E15" s="40" t="s">
        <v>126</v>
      </c>
      <c r="F15" s="44">
        <v>125692</v>
      </c>
      <c r="G15" s="117">
        <f>F15/Monitoring!$B$13</f>
        <v>320.41399000713778</v>
      </c>
      <c r="H15" s="41" t="s">
        <v>11</v>
      </c>
      <c r="I15" s="42" t="s">
        <v>113</v>
      </c>
    </row>
    <row r="16" spans="1:9" ht="30" x14ac:dyDescent="0.25">
      <c r="B16" s="40" t="s">
        <v>107</v>
      </c>
      <c r="C16" s="39" t="s">
        <v>128</v>
      </c>
      <c r="D16" s="40" t="s">
        <v>116</v>
      </c>
      <c r="E16" s="40" t="s">
        <v>124</v>
      </c>
      <c r="F16" s="44">
        <v>2432</v>
      </c>
      <c r="G16" s="117">
        <f>F16/Monitoring!$B$13</f>
        <v>6.1996533088610182</v>
      </c>
      <c r="H16" s="41" t="s">
        <v>11</v>
      </c>
      <c r="I16" s="42" t="s">
        <v>113</v>
      </c>
    </row>
    <row r="17" spans="2:9" x14ac:dyDescent="0.25">
      <c r="B17" s="40"/>
      <c r="C17" s="39"/>
      <c r="D17" s="40"/>
      <c r="E17" s="40"/>
      <c r="F17" s="44"/>
      <c r="G17" s="117">
        <f>F17/Monitoring!$B$13</f>
        <v>0</v>
      </c>
      <c r="H17" s="41"/>
      <c r="I17" s="42"/>
    </row>
    <row r="18" spans="2:9" x14ac:dyDescent="0.25">
      <c r="B18" s="40"/>
      <c r="C18" s="39"/>
      <c r="D18" s="40"/>
      <c r="E18" s="40"/>
      <c r="F18" s="44"/>
      <c r="G18" s="117">
        <f>F18/Monitoring!$B$13</f>
        <v>0</v>
      </c>
      <c r="H18" s="41"/>
      <c r="I18" s="42"/>
    </row>
    <row r="19" spans="2:9" x14ac:dyDescent="0.25">
      <c r="B19" s="40"/>
      <c r="C19" s="39"/>
      <c r="D19" s="40"/>
      <c r="E19" s="40"/>
      <c r="F19" s="44"/>
      <c r="G19" s="117">
        <f>F19/Monitoring!$B$13</f>
        <v>0</v>
      </c>
      <c r="H19" s="41"/>
      <c r="I19" s="42"/>
    </row>
    <row r="20" spans="2:9" x14ac:dyDescent="0.25">
      <c r="B20" s="40"/>
      <c r="C20" s="39"/>
      <c r="D20" s="40"/>
      <c r="E20" s="40"/>
      <c r="F20" s="44"/>
      <c r="G20" s="117">
        <f>F20/Monitoring!$B$13</f>
        <v>0</v>
      </c>
      <c r="H20" s="41"/>
      <c r="I20" s="42"/>
    </row>
    <row r="21" spans="2:9" x14ac:dyDescent="0.25">
      <c r="B21" s="40"/>
      <c r="C21" s="39"/>
      <c r="D21" s="40"/>
      <c r="E21" s="40"/>
      <c r="F21" s="44"/>
      <c r="G21" s="117">
        <f>F21/Monitoring!$B$13</f>
        <v>0</v>
      </c>
      <c r="H21" s="41"/>
      <c r="I21" s="42"/>
    </row>
    <row r="22" spans="2:9" x14ac:dyDescent="0.25">
      <c r="B22" s="40"/>
      <c r="C22" s="39"/>
      <c r="D22" s="40"/>
      <c r="E22" s="40"/>
      <c r="F22" s="44"/>
      <c r="G22" s="117">
        <f>F22/Monitoring!$B$13</f>
        <v>0</v>
      </c>
      <c r="H22" s="41"/>
      <c r="I22" s="42"/>
    </row>
    <row r="23" spans="2:9" x14ac:dyDescent="0.25">
      <c r="B23" s="40"/>
      <c r="C23" s="39"/>
      <c r="D23" s="40"/>
      <c r="E23" s="40"/>
      <c r="F23" s="44"/>
      <c r="G23" s="117">
        <f>F23/Monitoring!$B$13</f>
        <v>0</v>
      </c>
      <c r="H23" s="41"/>
      <c r="I23" s="42"/>
    </row>
    <row r="24" spans="2:9" x14ac:dyDescent="0.25">
      <c r="B24" s="40"/>
      <c r="C24" s="39"/>
      <c r="D24" s="40"/>
      <c r="E24" s="40"/>
      <c r="F24" s="44"/>
      <c r="G24" s="117">
        <f>F24/Monitoring!$B$13</f>
        <v>0</v>
      </c>
      <c r="H24" s="41"/>
      <c r="I24" s="42"/>
    </row>
    <row r="25" spans="2:9" x14ac:dyDescent="0.25">
      <c r="B25" s="40"/>
      <c r="C25" s="39"/>
      <c r="D25" s="40"/>
      <c r="E25" s="40"/>
      <c r="F25" s="44"/>
      <c r="G25" s="117">
        <f>F25/Monitoring!$B$13</f>
        <v>0</v>
      </c>
      <c r="H25" s="41"/>
      <c r="I25" s="42"/>
    </row>
    <row r="26" spans="2:9" x14ac:dyDescent="0.25">
      <c r="B26" s="40"/>
      <c r="C26" s="39"/>
      <c r="D26" s="40"/>
      <c r="E26" s="40"/>
      <c r="F26" s="44"/>
      <c r="G26" s="117">
        <f>F26/Monitoring!$B$13</f>
        <v>0</v>
      </c>
      <c r="H26" s="41"/>
      <c r="I26" s="42"/>
    </row>
    <row r="27" spans="2:9" x14ac:dyDescent="0.25">
      <c r="B27" s="40"/>
      <c r="C27" s="39"/>
      <c r="D27" s="40"/>
      <c r="E27" s="40"/>
      <c r="F27" s="44"/>
      <c r="G27" s="117">
        <f>F27/Monitoring!$B$13</f>
        <v>0</v>
      </c>
      <c r="H27" s="41"/>
      <c r="I27" s="42"/>
    </row>
    <row r="28" spans="2:9" x14ac:dyDescent="0.25">
      <c r="B28" s="40"/>
      <c r="C28" s="39"/>
      <c r="D28" s="40"/>
      <c r="E28" s="40"/>
      <c r="F28" s="44"/>
      <c r="G28" s="117">
        <f>F28/Monitoring!$B$13</f>
        <v>0</v>
      </c>
      <c r="H28" s="41"/>
      <c r="I28" s="42"/>
    </row>
    <row r="29" spans="2:9" x14ac:dyDescent="0.25">
      <c r="B29" s="40"/>
      <c r="C29" s="39"/>
      <c r="D29" s="40"/>
      <c r="E29" s="40"/>
      <c r="F29" s="44"/>
      <c r="G29" s="117">
        <f>F29/Monitoring!$B$13</f>
        <v>0</v>
      </c>
      <c r="H29" s="41"/>
      <c r="I29" s="42"/>
    </row>
    <row r="30" spans="2:9" x14ac:dyDescent="0.25">
      <c r="B30" s="40"/>
      <c r="C30" s="39"/>
      <c r="D30" s="40"/>
      <c r="E30" s="40"/>
      <c r="F30" s="44"/>
      <c r="G30" s="117">
        <f>F30/Monitoring!$B$13</f>
        <v>0</v>
      </c>
      <c r="H30" s="41"/>
      <c r="I30" s="42"/>
    </row>
    <row r="31" spans="2:9" x14ac:dyDescent="0.25">
      <c r="B31" s="40"/>
      <c r="C31" s="39"/>
      <c r="D31" s="40"/>
      <c r="E31" s="40"/>
      <c r="F31" s="44"/>
      <c r="G31" s="117">
        <f>F31/Monitoring!$B$13</f>
        <v>0</v>
      </c>
      <c r="H31" s="41"/>
      <c r="I31" s="42"/>
    </row>
    <row r="32" spans="2:9" x14ac:dyDescent="0.25">
      <c r="B32" s="40"/>
      <c r="G32" s="117">
        <f>F32/Monitoring!$B$13</f>
        <v>0</v>
      </c>
      <c r="H32" s="41"/>
      <c r="I32" s="147"/>
    </row>
    <row r="33" spans="2:9" x14ac:dyDescent="0.25">
      <c r="B33" s="40"/>
      <c r="G33" s="117">
        <f>F33/Monitoring!$B$13</f>
        <v>0</v>
      </c>
      <c r="H33" s="41"/>
      <c r="I33" s="147"/>
    </row>
    <row r="34" spans="2:9" x14ac:dyDescent="0.25">
      <c r="B34" s="40"/>
      <c r="G34" s="117">
        <f>F34/Monitoring!$B$13</f>
        <v>0</v>
      </c>
      <c r="H34" s="41"/>
      <c r="I34" s="147"/>
    </row>
    <row r="35" spans="2:9" x14ac:dyDescent="0.25">
      <c r="B35" s="40"/>
      <c r="G35" s="117">
        <f>F35/Monitoring!$B$13</f>
        <v>0</v>
      </c>
      <c r="H35" s="41"/>
      <c r="I35" s="147"/>
    </row>
    <row r="36" spans="2:9" x14ac:dyDescent="0.25">
      <c r="B36" s="40"/>
      <c r="G36" s="117">
        <f>F36/Monitoring!$B$13</f>
        <v>0</v>
      </c>
      <c r="H36" s="41"/>
      <c r="I36" s="147"/>
    </row>
    <row r="37" spans="2:9" x14ac:dyDescent="0.25">
      <c r="B37" s="40"/>
      <c r="G37" s="117">
        <f>F37/Monitoring!$B$13</f>
        <v>0</v>
      </c>
      <c r="H37" s="41"/>
      <c r="I37" s="147"/>
    </row>
    <row r="38" spans="2:9" x14ac:dyDescent="0.25">
      <c r="B38" s="40"/>
      <c r="G38" s="117">
        <f>F38/Monitoring!$B$13</f>
        <v>0</v>
      </c>
      <c r="H38" s="41"/>
      <c r="I38" s="147"/>
    </row>
    <row r="39" spans="2:9" x14ac:dyDescent="0.25">
      <c r="B39" s="40"/>
      <c r="G39" s="117">
        <f>F39/Monitoring!$B$13</f>
        <v>0</v>
      </c>
      <c r="H39" s="41"/>
      <c r="I39" s="147"/>
    </row>
    <row r="40" spans="2:9" x14ac:dyDescent="0.25">
      <c r="B40" s="40"/>
      <c r="G40" s="117">
        <f>F40/Monitoring!$B$13</f>
        <v>0</v>
      </c>
      <c r="H40" s="41"/>
      <c r="I40" s="147"/>
    </row>
    <row r="41" spans="2:9" x14ac:dyDescent="0.25">
      <c r="B41" s="40"/>
      <c r="G41" s="117">
        <f>F41/Monitoring!$B$13</f>
        <v>0</v>
      </c>
      <c r="H41" s="41"/>
      <c r="I41" s="147"/>
    </row>
    <row r="42" spans="2:9" x14ac:dyDescent="0.25">
      <c r="B42" s="40"/>
      <c r="G42" s="117">
        <f>F42/Monitoring!$B$13</f>
        <v>0</v>
      </c>
      <c r="H42" s="41"/>
      <c r="I42" s="147"/>
    </row>
    <row r="43" spans="2:9" x14ac:dyDescent="0.25">
      <c r="B43" s="40"/>
      <c r="G43" s="117">
        <f>F43/Monitoring!$B$13</f>
        <v>0</v>
      </c>
      <c r="H43" s="41"/>
      <c r="I43" s="147"/>
    </row>
    <row r="44" spans="2:9" x14ac:dyDescent="0.25">
      <c r="B44" s="40"/>
      <c r="G44" s="117">
        <f>F44/Monitoring!$B$13</f>
        <v>0</v>
      </c>
      <c r="H44" s="41"/>
      <c r="I44" s="147"/>
    </row>
    <row r="45" spans="2:9" x14ac:dyDescent="0.25">
      <c r="B45" s="40"/>
      <c r="G45" s="117">
        <f>F45/Monitoring!$B$13</f>
        <v>0</v>
      </c>
      <c r="H45" s="41"/>
      <c r="I45" s="147"/>
    </row>
    <row r="46" spans="2:9" x14ac:dyDescent="0.25">
      <c r="B46" s="40"/>
      <c r="G46" s="117">
        <f>F46/Monitoring!$B$13</f>
        <v>0</v>
      </c>
      <c r="H46" s="41"/>
      <c r="I46" s="147"/>
    </row>
    <row r="47" spans="2:9" x14ac:dyDescent="0.25">
      <c r="B47" s="40"/>
      <c r="G47" s="117">
        <f>F47/Monitoring!$B$13</f>
        <v>0</v>
      </c>
      <c r="H47" s="41"/>
      <c r="I47" s="147"/>
    </row>
    <row r="48" spans="2:9" x14ac:dyDescent="0.25">
      <c r="B48" s="40"/>
      <c r="G48" s="117">
        <f>F48/Monitoring!$B$13</f>
        <v>0</v>
      </c>
      <c r="H48" s="41"/>
      <c r="I48" s="147"/>
    </row>
    <row r="49" spans="1:9" s="43" customFormat="1" x14ac:dyDescent="0.25">
      <c r="A49" s="38"/>
      <c r="B49" s="40"/>
      <c r="C49" s="39"/>
      <c r="D49" s="40"/>
      <c r="E49" s="40"/>
      <c r="F49" s="44"/>
      <c r="G49" s="117">
        <f>F49/Monitoring!$B$13</f>
        <v>0</v>
      </c>
      <c r="H49" s="45"/>
      <c r="I49" s="46"/>
    </row>
    <row r="50" spans="1:9" s="43" customFormat="1" x14ac:dyDescent="0.25">
      <c r="A50" s="47"/>
      <c r="B50" s="49"/>
      <c r="C50" s="48"/>
      <c r="D50" s="49"/>
      <c r="E50" s="49"/>
      <c r="F50" s="50"/>
      <c r="G50" s="152">
        <f>F50/Monitoring!$B$13</f>
        <v>0</v>
      </c>
      <c r="H50" s="51"/>
      <c r="I50" s="52"/>
    </row>
    <row r="51" spans="1:9" x14ac:dyDescent="0.25">
      <c r="F51" s="75">
        <f>SUBTOTAL(109,F8:F50)</f>
        <v>490338</v>
      </c>
      <c r="G51" s="118">
        <f>SUBTOTAL(109,G8:G50)</f>
        <v>1249.969409605384</v>
      </c>
      <c r="H51" s="37"/>
    </row>
  </sheetData>
  <autoFilter ref="A7:I50" xr:uid="{00000000-0009-0000-0000-000001000000}"/>
  <dataValidations count="2">
    <dataValidation type="list" allowBlank="1" showInputMessage="1" showErrorMessage="1" sqref="B8:B50" xr:uid="{00000000-0002-0000-0100-000000000000}">
      <formula1>$B$1:$B$2</formula1>
    </dataValidation>
    <dataValidation type="list" allowBlank="1" showInputMessage="1" showErrorMessage="1" sqref="H8:H50" xr:uid="{00000000-0002-0000-0100-000001000000}">
      <formula1>$H$1:$H$2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>
      <selection activeCell="B13" sqref="B13"/>
    </sheetView>
  </sheetViews>
  <sheetFormatPr defaultRowHeight="15" x14ac:dyDescent="0.25"/>
  <cols>
    <col min="1" max="1" width="28.5703125" customWidth="1"/>
    <col min="2" max="2" width="24.7109375" customWidth="1"/>
    <col min="3" max="3" width="21.85546875" customWidth="1"/>
    <col min="4" max="4" width="22.7109375" customWidth="1"/>
    <col min="5" max="5" width="21.42578125" customWidth="1"/>
  </cols>
  <sheetData>
    <row r="1" spans="1:5" x14ac:dyDescent="0.25">
      <c r="A1" s="65" t="s">
        <v>21</v>
      </c>
      <c r="B1" s="140">
        <v>44440</v>
      </c>
      <c r="C1" s="140">
        <v>46022</v>
      </c>
      <c r="D1" s="141"/>
    </row>
    <row r="2" spans="1:5" x14ac:dyDescent="0.25">
      <c r="A2" s="65" t="s">
        <v>105</v>
      </c>
    </row>
    <row r="3" spans="1:5" x14ac:dyDescent="0.25">
      <c r="A3" s="67" t="s">
        <v>22</v>
      </c>
      <c r="B3" s="124" t="s">
        <v>54</v>
      </c>
      <c r="C3" s="123" t="s">
        <v>51</v>
      </c>
      <c r="D3" s="123" t="s">
        <v>52</v>
      </c>
      <c r="E3" s="125" t="s">
        <v>53</v>
      </c>
    </row>
    <row r="4" spans="1:5" x14ac:dyDescent="0.25">
      <c r="A4" s="70" t="s">
        <v>106</v>
      </c>
      <c r="B4" s="69">
        <v>24750</v>
      </c>
      <c r="C4" s="126">
        <f>SUMIF(Bérköltség!$B$6:$B$63,A4,Bérköltség!$N$6:$N$63)</f>
        <v>7355.0754563067203</v>
      </c>
      <c r="D4" s="126">
        <f>SUMIF(Dologi_Felhalm.!$B$8:$B$50,A4,Dologi_Felhalm.!$G$8:$G$50)</f>
        <v>0</v>
      </c>
      <c r="E4" s="128">
        <f>B4-C4-D4</f>
        <v>17394.92454369328</v>
      </c>
    </row>
    <row r="5" spans="1:5" x14ac:dyDescent="0.25">
      <c r="A5" s="70" t="s">
        <v>107</v>
      </c>
      <c r="B5" s="69">
        <v>4000</v>
      </c>
      <c r="C5" s="126">
        <f>SUMIF(Bérköltség!$B$6:$B$63,A5,Bérköltség!$N$6:$N$63)</f>
        <v>0</v>
      </c>
      <c r="D5" s="126">
        <f>SUMIF(Dologi_Felhalm.!$B$8:$B$50,A5,Dologi_Felhalm.!$G$8:$G$50)</f>
        <v>1249.969409605384</v>
      </c>
      <c r="E5" s="128">
        <f t="shared" ref="E5:E6" si="0">B5-C5-D5</f>
        <v>2750.030590394616</v>
      </c>
    </row>
    <row r="6" spans="1:5" x14ac:dyDescent="0.25">
      <c r="A6" s="70" t="s">
        <v>108</v>
      </c>
      <c r="B6" s="69">
        <v>7187.5</v>
      </c>
      <c r="C6" s="126">
        <f>SUMIF(Bérköltség!$B$6:$B$63,A6,Bérköltség!$N$6:$N$63)</f>
        <v>0</v>
      </c>
      <c r="D6" s="126">
        <f>SUMIF(Dologi_Felhalm.!$B$8:$B$50,A6,Dologi_Felhalm.!$G$8:$G$50)</f>
        <v>0</v>
      </c>
      <c r="E6" s="128">
        <f t="shared" si="0"/>
        <v>7187.5</v>
      </c>
    </row>
    <row r="7" spans="1:5" x14ac:dyDescent="0.25">
      <c r="A7" s="70"/>
      <c r="B7" s="68"/>
      <c r="C7" s="126"/>
      <c r="D7" s="126"/>
      <c r="E7" s="128"/>
    </row>
    <row r="8" spans="1:5" x14ac:dyDescent="0.25">
      <c r="A8" s="67" t="s">
        <v>23</v>
      </c>
      <c r="B8" s="127">
        <f>SUM(B4:B7)</f>
        <v>35937.5</v>
      </c>
      <c r="C8" s="127">
        <f>SUM(C4:C7)</f>
        <v>7355.0754563067203</v>
      </c>
      <c r="D8" s="127">
        <f>SUM(D4:D7)</f>
        <v>1249.969409605384</v>
      </c>
      <c r="E8" s="128">
        <f>B8-C8-D8</f>
        <v>27332.455134087897</v>
      </c>
    </row>
    <row r="9" spans="1:5" x14ac:dyDescent="0.25">
      <c r="A9" s="146" t="s">
        <v>67</v>
      </c>
      <c r="B9" s="73">
        <f>B8*B13</f>
        <v>14097562.499999998</v>
      </c>
    </row>
    <row r="10" spans="1:5" x14ac:dyDescent="0.25">
      <c r="E10" s="71"/>
    </row>
    <row r="11" spans="1:5" x14ac:dyDescent="0.25">
      <c r="A11" t="s">
        <v>109</v>
      </c>
      <c r="B11" s="66">
        <v>17369.79</v>
      </c>
      <c r="C11" t="s">
        <v>17</v>
      </c>
    </row>
    <row r="12" spans="1:5" x14ac:dyDescent="0.25">
      <c r="A12" s="72" t="s">
        <v>135</v>
      </c>
      <c r="B12" s="64">
        <v>44806</v>
      </c>
    </row>
    <row r="13" spans="1:5" x14ac:dyDescent="0.25">
      <c r="A13" s="72" t="s">
        <v>49</v>
      </c>
      <c r="B13">
        <v>392.28</v>
      </c>
      <c r="C13" t="s">
        <v>50</v>
      </c>
      <c r="D13" t="s">
        <v>66</v>
      </c>
    </row>
    <row r="14" spans="1:5" x14ac:dyDescent="0.25">
      <c r="A14" s="72"/>
      <c r="B14" s="73"/>
    </row>
    <row r="16" spans="1:5" x14ac:dyDescent="0.25">
      <c r="A16" s="72"/>
      <c r="B16" s="73"/>
    </row>
    <row r="18" spans="1:2" x14ac:dyDescent="0.25">
      <c r="A18" s="76" t="s">
        <v>46</v>
      </c>
      <c r="B18" s="122">
        <f>Bérköltség!L64+Bérköltség!M64+Dologi_Felhalm.!F51</f>
        <v>3375587</v>
      </c>
    </row>
    <row r="19" spans="1:2" x14ac:dyDescent="0.25">
      <c r="A19" s="76" t="s">
        <v>45</v>
      </c>
      <c r="B19" s="119">
        <f>Bérköltség!N64+Dologi_Felhalm.!G51</f>
        <v>8605.0448659121048</v>
      </c>
    </row>
    <row r="20" spans="1:2" x14ac:dyDescent="0.25">
      <c r="B20" s="74"/>
    </row>
    <row r="21" spans="1:2" x14ac:dyDescent="0.25">
      <c r="A21" s="120" t="s">
        <v>45</v>
      </c>
      <c r="B21" s="121">
        <f>B8-B19</f>
        <v>27332.455134087897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1599-267A-4689-A8D0-2C4495640709}">
  <dimension ref="A1:A33"/>
  <sheetViews>
    <sheetView workbookViewId="0">
      <selection activeCell="A4" sqref="A4:A6"/>
    </sheetView>
  </sheetViews>
  <sheetFormatPr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64</v>
      </c>
    </row>
    <row r="5" spans="1:1" x14ac:dyDescent="0.25">
      <c r="A5" t="s">
        <v>65</v>
      </c>
    </row>
    <row r="6" spans="1:1" x14ac:dyDescent="0.25">
      <c r="A6" t="s">
        <v>82</v>
      </c>
    </row>
    <row r="7" spans="1:1" x14ac:dyDescent="0.25">
      <c r="A7" t="s">
        <v>83</v>
      </c>
    </row>
    <row r="8" spans="1:1" x14ac:dyDescent="0.25">
      <c r="A8" t="s">
        <v>84</v>
      </c>
    </row>
    <row r="9" spans="1:1" x14ac:dyDescent="0.25">
      <c r="A9" t="s">
        <v>85</v>
      </c>
    </row>
    <row r="10" spans="1:1" x14ac:dyDescent="0.25">
      <c r="A10" t="s">
        <v>86</v>
      </c>
    </row>
    <row r="11" spans="1:1" x14ac:dyDescent="0.25">
      <c r="A11" t="s">
        <v>87</v>
      </c>
    </row>
    <row r="12" spans="1:1" x14ac:dyDescent="0.25">
      <c r="A12" t="s">
        <v>88</v>
      </c>
    </row>
    <row r="13" spans="1:1" x14ac:dyDescent="0.25">
      <c r="A13" s="163" t="s">
        <v>89</v>
      </c>
    </row>
    <row r="14" spans="1:1" x14ac:dyDescent="0.25">
      <c r="A14" s="163" t="s">
        <v>90</v>
      </c>
    </row>
    <row r="15" spans="1:1" x14ac:dyDescent="0.25">
      <c r="A15" s="163" t="s">
        <v>91</v>
      </c>
    </row>
    <row r="16" spans="1:1" x14ac:dyDescent="0.25">
      <c r="A16" s="163" t="s">
        <v>92</v>
      </c>
    </row>
    <row r="17" spans="1:1" x14ac:dyDescent="0.25">
      <c r="A17" s="163" t="s">
        <v>93</v>
      </c>
    </row>
    <row r="18" spans="1:1" x14ac:dyDescent="0.25">
      <c r="A18" s="163" t="s">
        <v>94</v>
      </c>
    </row>
    <row r="19" spans="1:1" x14ac:dyDescent="0.25">
      <c r="A19" s="163" t="s">
        <v>95</v>
      </c>
    </row>
    <row r="20" spans="1:1" x14ac:dyDescent="0.25">
      <c r="A20" s="163" t="s">
        <v>96</v>
      </c>
    </row>
    <row r="21" spans="1:1" x14ac:dyDescent="0.25">
      <c r="A21" s="163" t="s">
        <v>97</v>
      </c>
    </row>
    <row r="22" spans="1:1" x14ac:dyDescent="0.25">
      <c r="A22" s="163" t="s">
        <v>98</v>
      </c>
    </row>
    <row r="23" spans="1:1" x14ac:dyDescent="0.25">
      <c r="A23" s="163" t="s">
        <v>99</v>
      </c>
    </row>
    <row r="24" spans="1:1" x14ac:dyDescent="0.25">
      <c r="A24" s="163" t="s">
        <v>100</v>
      </c>
    </row>
    <row r="25" spans="1:1" x14ac:dyDescent="0.25">
      <c r="A25" s="163" t="s">
        <v>101</v>
      </c>
    </row>
    <row r="26" spans="1:1" x14ac:dyDescent="0.25">
      <c r="A26" s="163" t="s">
        <v>102</v>
      </c>
    </row>
    <row r="27" spans="1:1" x14ac:dyDescent="0.25">
      <c r="A27" s="163" t="s">
        <v>103</v>
      </c>
    </row>
    <row r="28" spans="1:1" x14ac:dyDescent="0.25">
      <c r="A28" s="163" t="s">
        <v>129</v>
      </c>
    </row>
    <row r="29" spans="1:1" x14ac:dyDescent="0.25">
      <c r="A29" s="163" t="s">
        <v>130</v>
      </c>
    </row>
    <row r="30" spans="1:1" x14ac:dyDescent="0.25">
      <c r="A30" s="163" t="s">
        <v>131</v>
      </c>
    </row>
    <row r="31" spans="1:1" x14ac:dyDescent="0.25">
      <c r="A31" s="163" t="s">
        <v>132</v>
      </c>
    </row>
    <row r="32" spans="1:1" x14ac:dyDescent="0.25">
      <c r="A32" s="163" t="s">
        <v>133</v>
      </c>
    </row>
    <row r="33" spans="1:1" x14ac:dyDescent="0.25">
      <c r="A33" s="163" t="s">
        <v>134</v>
      </c>
    </row>
  </sheetData>
  <phoneticPr fontId="4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D327-CE19-4FC0-9D85-44273892C1A8}">
  <dimension ref="A1:E16"/>
  <sheetViews>
    <sheetView workbookViewId="0">
      <selection activeCell="C17" sqref="C17"/>
    </sheetView>
  </sheetViews>
  <sheetFormatPr defaultRowHeight="15" x14ac:dyDescent="0.25"/>
  <cols>
    <col min="1" max="6" width="19.5703125" customWidth="1"/>
  </cols>
  <sheetData>
    <row r="1" spans="1:5" x14ac:dyDescent="0.25">
      <c r="A1" s="157" t="s">
        <v>79</v>
      </c>
      <c r="B1" s="157" t="s">
        <v>80</v>
      </c>
      <c r="C1" s="157" t="s">
        <v>81</v>
      </c>
      <c r="D1" s="157" t="s">
        <v>76</v>
      </c>
      <c r="E1" s="157" t="s">
        <v>77</v>
      </c>
    </row>
    <row r="2" spans="1:5" x14ac:dyDescent="0.25">
      <c r="A2" s="166" t="s">
        <v>139</v>
      </c>
      <c r="B2" s="158" t="s">
        <v>145</v>
      </c>
      <c r="C2" s="159" t="s">
        <v>140</v>
      </c>
      <c r="D2" s="160">
        <v>509500</v>
      </c>
      <c r="E2" s="160">
        <v>112307</v>
      </c>
    </row>
    <row r="3" spans="1:5" x14ac:dyDescent="0.25">
      <c r="A3" s="166" t="s">
        <v>146</v>
      </c>
      <c r="B3" s="158" t="s">
        <v>147</v>
      </c>
      <c r="C3" s="159" t="s">
        <v>137</v>
      </c>
      <c r="D3" s="160">
        <v>846000</v>
      </c>
      <c r="E3" s="160">
        <v>204862</v>
      </c>
    </row>
    <row r="4" spans="1:5" x14ac:dyDescent="0.25">
      <c r="A4" s="166" t="s">
        <v>148</v>
      </c>
      <c r="B4" s="158" t="s">
        <v>149</v>
      </c>
      <c r="C4" s="159" t="s">
        <v>138</v>
      </c>
      <c r="D4" s="160">
        <v>678800</v>
      </c>
      <c r="E4" s="160">
        <v>107117</v>
      </c>
    </row>
    <row r="5" spans="1:5" x14ac:dyDescent="0.25">
      <c r="A5" s="158"/>
      <c r="B5" s="158"/>
      <c r="C5" s="159"/>
      <c r="D5" s="160"/>
      <c r="E5" s="160"/>
    </row>
    <row r="6" spans="1:5" x14ac:dyDescent="0.25">
      <c r="A6" s="161"/>
      <c r="B6" s="161"/>
      <c r="C6" s="159"/>
      <c r="D6" s="160"/>
      <c r="E6" s="160"/>
    </row>
    <row r="7" spans="1:5" x14ac:dyDescent="0.25">
      <c r="A7" s="162"/>
      <c r="B7" s="161"/>
      <c r="C7" s="159"/>
      <c r="D7" s="160"/>
      <c r="E7" s="160"/>
    </row>
    <row r="8" spans="1:5" x14ac:dyDescent="0.25">
      <c r="A8" s="158"/>
      <c r="B8" s="158"/>
      <c r="C8" s="159"/>
      <c r="D8" s="160"/>
      <c r="E8" s="160"/>
    </row>
    <row r="9" spans="1:5" x14ac:dyDescent="0.25">
      <c r="A9" s="161"/>
      <c r="B9" s="161"/>
      <c r="C9" s="159"/>
      <c r="D9" s="160"/>
      <c r="E9" s="160"/>
    </row>
    <row r="10" spans="1:5" x14ac:dyDescent="0.25">
      <c r="A10" s="162"/>
      <c r="B10" s="161"/>
      <c r="C10" s="159"/>
      <c r="D10" s="160"/>
      <c r="E10" s="160"/>
    </row>
    <row r="11" spans="1:5" x14ac:dyDescent="0.25">
      <c r="A11" s="158"/>
      <c r="B11" s="158"/>
      <c r="C11" s="159"/>
      <c r="D11" s="160"/>
      <c r="E11" s="160"/>
    </row>
    <row r="12" spans="1:5" x14ac:dyDescent="0.25">
      <c r="A12" s="161"/>
      <c r="B12" s="161"/>
      <c r="C12" s="159"/>
      <c r="D12" s="160"/>
      <c r="E12" s="160"/>
    </row>
    <row r="13" spans="1:5" x14ac:dyDescent="0.25">
      <c r="A13" s="162"/>
      <c r="B13" s="161"/>
      <c r="C13" s="159"/>
      <c r="D13" s="160"/>
      <c r="E13" s="160"/>
    </row>
    <row r="14" spans="1:5" x14ac:dyDescent="0.25">
      <c r="A14" s="158"/>
      <c r="B14" s="158"/>
      <c r="C14" s="159"/>
      <c r="D14" s="160"/>
      <c r="E14" s="160"/>
    </row>
    <row r="15" spans="1:5" x14ac:dyDescent="0.25">
      <c r="A15" s="161"/>
      <c r="B15" s="161"/>
      <c r="C15" s="159"/>
      <c r="D15" s="160"/>
      <c r="E15" s="160"/>
    </row>
    <row r="16" spans="1:5" x14ac:dyDescent="0.25">
      <c r="A16" s="162"/>
      <c r="B16" s="161"/>
      <c r="C16" s="159"/>
      <c r="D16" s="160"/>
      <c r="E16" s="1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Bérköltség</vt:lpstr>
      <vt:lpstr>Dologi_Felhalm.</vt:lpstr>
      <vt:lpstr>Monitoring</vt:lpstr>
      <vt:lpstr>Hónapok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Domján Gábor</cp:lastModifiedBy>
  <cp:lastPrinted>2016-12-20T13:51:43Z</cp:lastPrinted>
  <dcterms:created xsi:type="dcterms:W3CDTF">2012-04-12T14:47:49Z</dcterms:created>
  <dcterms:modified xsi:type="dcterms:W3CDTF">2023-05-31T06:54:14Z</dcterms:modified>
</cp:coreProperties>
</file>