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Munka\!PROJEKTEK\OTKA\OTKA_137979\"/>
    </mc:Choice>
  </mc:AlternateContent>
  <xr:revisionPtr revIDLastSave="0" documentId="13_ncr:1_{36C063EB-87DB-418A-B8DE-7D76BDF726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rv-tény" sheetId="2" r:id="rId1"/>
    <sheet name="Bérköltség" sheetId="11" r:id="rId2"/>
    <sheet name="Dologi_felhalm." sheetId="13" r:id="rId3"/>
    <sheet name="Hónapok" sheetId="16" r:id="rId4"/>
    <sheet name="Információk" sheetId="18" r:id="rId5"/>
  </sheets>
  <definedNames>
    <definedName name="_xlnm._FilterDatabase" localSheetId="1" hidden="1">Bérköltség!$A$5:$AN$26</definedName>
    <definedName name="_xlnm._FilterDatabase" localSheetId="2" hidden="1">Dologi_felhalm.!$A$6:$I$24</definedName>
    <definedName name="_xlnm._FilterDatabase" localSheetId="0" hidden="1">'Terv-tény'!$A$3:$H$19</definedName>
    <definedName name="Z_B3053EE5_F487_4331_B4B6_28A1F2EF1617_.wvu.Cols" localSheetId="1" hidden="1">Bérköltség!$E:$E,Bérköltség!#REF!,Bérköltség!$M:$N,Bérköltség!$R:$R,Bérköltség!#REF!</definedName>
    <definedName name="Z_B3053EE5_F487_4331_B4B6_28A1F2EF1617_.wvu.FilterData" localSheetId="1" hidden="1">Bérköltség!$A$5:$AN$26</definedName>
    <definedName name="Z_B3053EE5_F487_4331_B4B6_28A1F2EF1617_.wvu.FilterData" localSheetId="2" hidden="1">Dologi_felhalm.!$A$6:$I$6</definedName>
    <definedName name="Z_B3053EE5_F487_4331_B4B6_28A1F2EF1617_.wvu.FilterData" localSheetId="0" hidden="1">'Terv-tény'!$A$3:$G$11</definedName>
    <definedName name="Z_B3053EE5_F487_4331_B4B6_28A1F2EF1617_.wvu.Rows" localSheetId="1" hidden="1">Bérköltség!$30:$62</definedName>
    <definedName name="Z_B3053EE5_F487_4331_B4B6_28A1F2EF1617_.wvu.Rows" localSheetId="2" hidden="1">Dologi_felhalm.!$1:$4</definedName>
  </definedNames>
  <calcPr calcId="191029"/>
  <customWorkbookViews>
    <customWorkbookView name="1" guid="{B3053EE5-F487-4331-B4B6-28A1F2EF1617}" maximized="1" xWindow="-8" yWindow="-8" windowWidth="1936" windowHeight="1056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11" l="1"/>
  <c r="L14" i="11"/>
  <c r="L13" i="11"/>
  <c r="L12" i="11"/>
  <c r="L11" i="11"/>
  <c r="L10" i="11"/>
  <c r="L9" i="11"/>
  <c r="L8" i="11"/>
  <c r="L7" i="11"/>
  <c r="L6" i="11"/>
  <c r="M15" i="11"/>
  <c r="O15" i="11" s="1"/>
  <c r="I15" i="11"/>
  <c r="M14" i="11"/>
  <c r="O14" i="11" s="1"/>
  <c r="I14" i="11"/>
  <c r="M13" i="11"/>
  <c r="N13" i="11" s="1"/>
  <c r="I13" i="11"/>
  <c r="M12" i="11"/>
  <c r="O12" i="11" s="1"/>
  <c r="I12" i="11"/>
  <c r="M11" i="11"/>
  <c r="O11" i="11" s="1"/>
  <c r="I11" i="11"/>
  <c r="M10" i="11"/>
  <c r="O10" i="11" s="1"/>
  <c r="I10" i="11"/>
  <c r="M9" i="11"/>
  <c r="O9" i="11" s="1"/>
  <c r="I9" i="11"/>
  <c r="M8" i="11"/>
  <c r="O8" i="11" s="1"/>
  <c r="I8" i="11"/>
  <c r="M7" i="11"/>
  <c r="O7" i="11" s="1"/>
  <c r="I7" i="11"/>
  <c r="M6" i="11"/>
  <c r="O6" i="11" s="1"/>
  <c r="I6" i="11"/>
  <c r="O13" i="11" l="1"/>
  <c r="N15" i="11"/>
  <c r="N14" i="11"/>
  <c r="N7" i="11"/>
  <c r="N10" i="11"/>
  <c r="N8" i="11"/>
  <c r="N11" i="11"/>
  <c r="N6" i="11"/>
  <c r="N9" i="11"/>
  <c r="N12" i="11"/>
  <c r="D5" i="2" l="1"/>
  <c r="F43" i="2" l="1"/>
  <c r="D43" i="2"/>
  <c r="F30" i="2"/>
  <c r="D30" i="2"/>
  <c r="F17" i="2"/>
  <c r="D17" i="2"/>
  <c r="C61" i="2"/>
  <c r="C59" i="2"/>
  <c r="C58" i="2"/>
  <c r="C57" i="2"/>
  <c r="C56" i="2"/>
  <c r="F48" i="2"/>
  <c r="F49" i="2" s="1"/>
  <c r="F46" i="2"/>
  <c r="F45" i="2"/>
  <c r="F44" i="2"/>
  <c r="D48" i="2"/>
  <c r="D49" i="2" s="1"/>
  <c r="D46" i="2"/>
  <c r="E46" i="2" s="1"/>
  <c r="D45" i="2"/>
  <c r="E45" i="2" s="1"/>
  <c r="D44" i="2"/>
  <c r="E44" i="2" s="1"/>
  <c r="C49" i="2"/>
  <c r="C47" i="2"/>
  <c r="F35" i="2"/>
  <c r="F36" i="2" s="1"/>
  <c r="F33" i="2"/>
  <c r="F31" i="2"/>
  <c r="F32" i="2"/>
  <c r="D35" i="2"/>
  <c r="D36" i="2" s="1"/>
  <c r="D33" i="2"/>
  <c r="E33" i="2" s="1"/>
  <c r="D32" i="2"/>
  <c r="E32" i="2" s="1"/>
  <c r="D31" i="2"/>
  <c r="E31" i="2" s="1"/>
  <c r="F22" i="2"/>
  <c r="F23" i="2" s="1"/>
  <c r="F20" i="2"/>
  <c r="F19" i="2"/>
  <c r="F18" i="2"/>
  <c r="D22" i="2"/>
  <c r="E22" i="2" s="1"/>
  <c r="D20" i="2"/>
  <c r="E20" i="2" s="1"/>
  <c r="D19" i="2"/>
  <c r="E19" i="2" s="1"/>
  <c r="D18" i="2"/>
  <c r="E18" i="2" s="1"/>
  <c r="C36" i="2"/>
  <c r="C34" i="2"/>
  <c r="C23" i="2"/>
  <c r="C21" i="2"/>
  <c r="F7" i="2"/>
  <c r="F6" i="2"/>
  <c r="F5" i="2"/>
  <c r="F9" i="2"/>
  <c r="D7" i="2"/>
  <c r="D6" i="2"/>
  <c r="D9" i="2"/>
  <c r="J9" i="2"/>
  <c r="C8" i="2"/>
  <c r="C50" i="2" l="1"/>
  <c r="C60" i="2"/>
  <c r="C24" i="2"/>
  <c r="G45" i="2"/>
  <c r="F61" i="2"/>
  <c r="D57" i="2"/>
  <c r="G46" i="2"/>
  <c r="D58" i="2"/>
  <c r="F58" i="2"/>
  <c r="F57" i="2"/>
  <c r="D61" i="2"/>
  <c r="G33" i="2"/>
  <c r="F59" i="2"/>
  <c r="D59" i="2"/>
  <c r="C37" i="2"/>
  <c r="G44" i="2"/>
  <c r="D47" i="2"/>
  <c r="D50" i="2" s="1"/>
  <c r="E43" i="2"/>
  <c r="E48" i="2"/>
  <c r="G32" i="2"/>
  <c r="G31" i="2"/>
  <c r="D34" i="2"/>
  <c r="D37" i="2" s="1"/>
  <c r="G22" i="2"/>
  <c r="G23" i="2" s="1"/>
  <c r="G20" i="2"/>
  <c r="G19" i="2"/>
  <c r="G18" i="2"/>
  <c r="D23" i="2"/>
  <c r="D21" i="2"/>
  <c r="E30" i="2"/>
  <c r="E35" i="2"/>
  <c r="E23" i="2"/>
  <c r="E17" i="2"/>
  <c r="D4" i="2" l="1"/>
  <c r="D56" i="2" s="1"/>
  <c r="F21" i="2"/>
  <c r="F24" i="2" s="1"/>
  <c r="F47" i="2"/>
  <c r="F50" i="2" s="1"/>
  <c r="F34" i="2"/>
  <c r="F37" i="2" s="1"/>
  <c r="D24" i="2"/>
  <c r="E49" i="2"/>
  <c r="G48" i="2"/>
  <c r="G49" i="2" s="1"/>
  <c r="E47" i="2"/>
  <c r="E34" i="2"/>
  <c r="E36" i="2"/>
  <c r="G35" i="2"/>
  <c r="G36" i="2" s="1"/>
  <c r="E21" i="2"/>
  <c r="E24" i="2" s="1"/>
  <c r="G17" i="2" l="1"/>
  <c r="G21" i="2" s="1"/>
  <c r="G24" i="2" s="1"/>
  <c r="G30" i="2"/>
  <c r="G34" i="2" s="1"/>
  <c r="G37" i="2" s="1"/>
  <c r="G43" i="2"/>
  <c r="G47" i="2" s="1"/>
  <c r="G50" i="2" s="1"/>
  <c r="E37" i="2"/>
  <c r="E50" i="2"/>
  <c r="F10" i="2"/>
  <c r="F62" i="2" s="1"/>
  <c r="E9" i="2"/>
  <c r="C10" i="2"/>
  <c r="C11" i="2" l="1"/>
  <c r="C63" i="2" s="1"/>
  <c r="C62" i="2"/>
  <c r="E10" i="2"/>
  <c r="E62" i="2" s="1"/>
  <c r="E61" i="2"/>
  <c r="D10" i="2"/>
  <c r="D62" i="2" s="1"/>
  <c r="G9" i="2"/>
  <c r="G10" i="2" l="1"/>
  <c r="G62" i="2" s="1"/>
  <c r="G61" i="2"/>
  <c r="F4" i="2"/>
  <c r="F56" i="2" s="1"/>
  <c r="D8" i="2" l="1"/>
  <c r="E6" i="2"/>
  <c r="E58" i="2" s="1"/>
  <c r="D11" i="2" l="1"/>
  <c r="D63" i="2" s="1"/>
  <c r="D60" i="2"/>
  <c r="G6" i="2"/>
  <c r="G58" i="2" s="1"/>
  <c r="E5" i="2" l="1"/>
  <c r="E57" i="2" s="1"/>
  <c r="G5" i="2" l="1"/>
  <c r="G57" i="2" s="1"/>
  <c r="E4" i="2" l="1"/>
  <c r="E56" i="2" s="1"/>
  <c r="G4" i="2" l="1"/>
  <c r="G56" i="2" s="1"/>
  <c r="G43" i="13" l="1"/>
  <c r="E7" i="2" l="1"/>
  <c r="E8" i="2" l="1"/>
  <c r="E59" i="2"/>
  <c r="M27" i="11"/>
  <c r="F8" i="2"/>
  <c r="F11" i="2" l="1"/>
  <c r="F63" i="2" s="1"/>
  <c r="F60" i="2"/>
  <c r="E11" i="2"/>
  <c r="E63" i="2" s="1"/>
  <c r="E60" i="2"/>
  <c r="N27" i="11"/>
  <c r="G7" i="2"/>
  <c r="G8" i="2" l="1"/>
  <c r="G59" i="2"/>
  <c r="G11" i="2" l="1"/>
  <c r="G63" i="2" s="1"/>
  <c r="G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G19" authorId="0" shapeId="0" xr:uid="{F09B7272-63B7-4D84-BD57-5983770C2023}">
      <text>
        <r>
          <rPr>
            <b/>
            <sz val="9"/>
            <color indexed="81"/>
            <rFont val="Tahoma"/>
            <family val="2"/>
            <charset val="238"/>
          </rPr>
          <t>931 euró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<sst xmlns="http://schemas.openxmlformats.org/spreadsheetml/2006/main" count="506" uniqueCount="207">
  <si>
    <t>Fennmaradó 
egyenleg</t>
  </si>
  <si>
    <t>résztvevő</t>
  </si>
  <si>
    <t>bér arány</t>
  </si>
  <si>
    <t>ÖSSZESEN</t>
  </si>
  <si>
    <t>időszak</t>
  </si>
  <si>
    <t>Összeg</t>
  </si>
  <si>
    <t>Szállító</t>
  </si>
  <si>
    <t>Megnevezés</t>
  </si>
  <si>
    <t>Költség típus</t>
  </si>
  <si>
    <t xml:space="preserve">Szakmai megvalósításban </t>
  </si>
  <si>
    <t>Tény</t>
  </si>
  <si>
    <t>Köt. váll.</t>
  </si>
  <si>
    <t xml:space="preserve">Köt. váll. </t>
  </si>
  <si>
    <t>Köt. vállal terhelt egyenleg</t>
  </si>
  <si>
    <t>Tény/Köt. váll.</t>
  </si>
  <si>
    <t>Kifizetési kérelem</t>
  </si>
  <si>
    <t>Felhasználás</t>
  </si>
  <si>
    <t>Pénzügyi</t>
  </si>
  <si>
    <t>költségsor</t>
  </si>
  <si>
    <t>Sorszám/SAP</t>
  </si>
  <si>
    <t>Mindösszesen</t>
  </si>
  <si>
    <t>többlet</t>
  </si>
  <si>
    <t>bruttó bér</t>
  </si>
  <si>
    <t xml:space="preserve"> (komp. nélkül)</t>
  </si>
  <si>
    <t xml:space="preserve">munkában  </t>
  </si>
  <si>
    <t>töltött</t>
  </si>
  <si>
    <t>óra</t>
  </si>
  <si>
    <t>elszámolt</t>
  </si>
  <si>
    <t>járulék</t>
  </si>
  <si>
    <t>projekten</t>
  </si>
  <si>
    <t>dátuma</t>
  </si>
  <si>
    <t>közreműködő munkatársak (Név)</t>
  </si>
  <si>
    <t>(Hónap)</t>
  </si>
  <si>
    <t>központ (számfejtés)</t>
  </si>
  <si>
    <t>MEGBÍZÁSOK</t>
  </si>
  <si>
    <t>Megrendelés/ szerződés száma</t>
  </si>
  <si>
    <t>mértéke</t>
  </si>
  <si>
    <t>bruttó járuléka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</si>
  <si>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</si>
  <si>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</si>
  <si>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</si>
  <si>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</si>
  <si>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</si>
  <si>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</si>
  <si>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</si>
  <si>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</si>
  <si>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</si>
  <si>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</si>
  <si>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</si>
  <si>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</si>
  <si>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</si>
  <si>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Tevékenység neve</t>
  </si>
  <si>
    <t>Keret</t>
  </si>
  <si>
    <t>óra arány</t>
  </si>
  <si>
    <t>különbsége</t>
  </si>
  <si>
    <t>Alap dokumentum</t>
  </si>
  <si>
    <t>Aláírt</t>
  </si>
  <si>
    <t>kinevezés</t>
  </si>
  <si>
    <t>KÖLTSÉGEK</t>
  </si>
  <si>
    <t>Szoc. Ho.</t>
  </si>
  <si>
    <t>adó</t>
  </si>
  <si>
    <t>Pályázat benyújtásának időpontja:</t>
  </si>
  <si>
    <t>Konzorcium vezetője:</t>
  </si>
  <si>
    <t>Futamidő:</t>
  </si>
  <si>
    <t>elszámolás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</si>
  <si>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</si>
  <si>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</si>
  <si>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</si>
  <si>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</si>
  <si>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</si>
  <si>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</si>
  <si>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</si>
  <si>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</si>
  <si>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</si>
  <si>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</si>
  <si>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</si>
  <si>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</si>
  <si>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</si>
  <si>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</si>
  <si>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</si>
  <si>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</si>
  <si>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</si>
  <si>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Összesen</t>
  </si>
  <si>
    <t>i</t>
  </si>
  <si>
    <t>Befektetett eszközök</t>
  </si>
  <si>
    <t>Vezető kutató</t>
  </si>
  <si>
    <t>Teljes munkaidős kutató</t>
  </si>
  <si>
    <t>Személyi jellegű költségek</t>
  </si>
  <si>
    <t>Dologi költségek</t>
  </si>
  <si>
    <t>Általános költségek</t>
  </si>
  <si>
    <t>Működési költségek összesen</t>
  </si>
  <si>
    <t>Felhalmozási költségek összesen</t>
  </si>
  <si>
    <t>Munkaszakasz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</si>
  <si>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</si>
  <si>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</si>
  <si>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</si>
  <si>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</si>
  <si>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</si>
  <si>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</si>
  <si>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</si>
  <si>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</si>
  <si>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</si>
  <si>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</si>
  <si>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</si>
  <si>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</si>
  <si>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</si>
  <si>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</si>
  <si>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</si>
  <si>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</si>
  <si>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MINDÖSSZESEN</t>
  </si>
  <si>
    <t>Open Access, tud. Információk beszerzése</t>
  </si>
  <si>
    <t>Beosztás</t>
  </si>
  <si>
    <t>Beérkezett támogatások:</t>
  </si>
  <si>
    <t>Pályázat azonosítója:</t>
  </si>
  <si>
    <t>Terepi asszisztens</t>
  </si>
  <si>
    <t>C241110000</t>
  </si>
  <si>
    <t>C247400052</t>
  </si>
  <si>
    <t>FK_137979</t>
  </si>
  <si>
    <t>2021.12.01-2025.11.30</t>
  </si>
  <si>
    <t>2025.10</t>
  </si>
  <si>
    <t>2025.11</t>
  </si>
  <si>
    <r>
      <rPr>
        <b/>
        <sz val="14"/>
        <rFont val="Times New Roman"/>
        <family val="1"/>
        <charset val="238"/>
      </rPr>
      <t>OTKA_137979</t>
    </r>
    <r>
      <rPr>
        <sz val="14"/>
        <rFont val="Times New Roman"/>
        <family val="1"/>
        <charset val="238"/>
      </rPr>
      <t xml:space="preserve"> (2021.12.01-2025.11.30) - C247400052</t>
    </r>
  </si>
  <si>
    <t>2021.12.01-2022.11.30</t>
  </si>
  <si>
    <t>2022.12.01-2023.11.30</t>
  </si>
  <si>
    <t>2023.12.01-2024.11.30</t>
  </si>
  <si>
    <t>2024.12.01-2025.11.30</t>
  </si>
  <si>
    <t>Király Edit</t>
  </si>
  <si>
    <t>Erlenmeyer lombik szűknyakú</t>
  </si>
  <si>
    <t>Üzemanyagköltség 202112</t>
  </si>
  <si>
    <t>Fagyasztó minták tárolására</t>
  </si>
  <si>
    <t>Homokfürdő rozsdamentes, saválló</t>
  </si>
  <si>
    <t>Üzemanyagköltség 202201</t>
  </si>
  <si>
    <t>Mola Patosolv Dehidro helyettesítő</t>
  </si>
  <si>
    <t>Tárolódedény, széles szájú</t>
  </si>
  <si>
    <t>Nitrát ionerősség beállító</t>
  </si>
  <si>
    <t>Üzemanyagköltség</t>
  </si>
  <si>
    <t>betét és méretskála</t>
  </si>
  <si>
    <t>Üzemanyagköltség 202205</t>
  </si>
  <si>
    <t>MOL Nyrt.</t>
  </si>
  <si>
    <t>Scharlab Magyarország Kft.</t>
  </si>
  <si>
    <t>Labsystem Kft.</t>
  </si>
  <si>
    <t>Hach Lange Kft.</t>
  </si>
  <si>
    <t>Carl Zeiss Technika Kft.</t>
  </si>
  <si>
    <t>VWR International Kft.</t>
  </si>
  <si>
    <t>5100003172</t>
  </si>
  <si>
    <t>5100005985</t>
  </si>
  <si>
    <t>5100006218</t>
  </si>
  <si>
    <t>Selmeczy Géza</t>
  </si>
  <si>
    <t>Tokaji kiküldetés</t>
  </si>
  <si>
    <t>Club Service Kft.</t>
  </si>
  <si>
    <t>Tiszafüredi konferencia részvételi díj és szállásktg Padisák Judit</t>
  </si>
  <si>
    <t>5100007642</t>
  </si>
  <si>
    <t>Elektro Optika Kft.</t>
  </si>
  <si>
    <t>Zeiss mikroszkóp karbantartás</t>
  </si>
  <si>
    <t>5100007858</t>
  </si>
  <si>
    <t>5100008519</t>
  </si>
  <si>
    <t>5100008934</t>
  </si>
  <si>
    <t>Rezsi költség</t>
  </si>
  <si>
    <t>5100007670</t>
  </si>
  <si>
    <t>MVM Next Energiakereskedelmi Zrt.</t>
  </si>
  <si>
    <t>X-System Zrt (MaxPower Műszaki Áruház)</t>
  </si>
  <si>
    <t>1900000523</t>
  </si>
  <si>
    <t>5100010978</t>
  </si>
  <si>
    <t>Üzemanyagköltség 202207</t>
  </si>
  <si>
    <t>Üzemanyagköltség 202208</t>
  </si>
  <si>
    <t>Üzemanyagköltség 202209</t>
  </si>
  <si>
    <t>Üzemanyagköltség 202212</t>
  </si>
  <si>
    <t>Kénsav beszerzése</t>
  </si>
  <si>
    <t>Magyar Hidrológiai Társaság</t>
  </si>
  <si>
    <t>2023. évi tagdíj</t>
  </si>
  <si>
    <t>Izinta Kereskedelmi Kft.</t>
  </si>
  <si>
    <t>NucleSpin Soil beszerzése</t>
  </si>
  <si>
    <t>szakmai könyv vásárlása</t>
  </si>
  <si>
    <t>5100011996</t>
  </si>
  <si>
    <t>Flaccus Kiadó Kft.</t>
  </si>
  <si>
    <t>RKC Hungary Kft.</t>
  </si>
  <si>
    <t>Vízi minta taxonómiai meghatározása</t>
  </si>
  <si>
    <t>5100012044</t>
  </si>
  <si>
    <t>5100012194</t>
  </si>
  <si>
    <t>Debreceni kiküldetés</t>
  </si>
  <si>
    <t>5100012011</t>
  </si>
  <si>
    <t>5100012641</t>
  </si>
  <si>
    <t>Siki Andrea</t>
  </si>
  <si>
    <t>C011110000</t>
  </si>
  <si>
    <t xml:space="preserve">munkaidő </t>
  </si>
  <si>
    <t>arány</t>
  </si>
  <si>
    <t>450009810</t>
  </si>
  <si>
    <t>4500009877</t>
  </si>
  <si>
    <t>Tube, centrifrugacsövek beszerzése</t>
  </si>
  <si>
    <t>5100013592</t>
  </si>
  <si>
    <t xml:space="preserve">Üzemanyagköltség </t>
  </si>
  <si>
    <t>utazási terv</t>
  </si>
  <si>
    <t>Sárvár-Győri kiküldetés szállásktg</t>
  </si>
  <si>
    <t>5100013863</t>
  </si>
  <si>
    <t>Patosolv beszerzése</t>
  </si>
  <si>
    <t>Etanol beszerzése</t>
  </si>
  <si>
    <t>5100013819</t>
  </si>
  <si>
    <t>központ (terhelés)</t>
  </si>
  <si>
    <t>Név</t>
  </si>
  <si>
    <t>Terhelés</t>
  </si>
  <si>
    <t>Számfejtés</t>
  </si>
  <si>
    <t>Hónap</t>
  </si>
  <si>
    <t>Bér</t>
  </si>
  <si>
    <t>Járulék</t>
  </si>
  <si>
    <t>Kihagyás</t>
  </si>
  <si>
    <t>Adóazonosító</t>
  </si>
  <si>
    <t>Dolgozó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</si>
</sst>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_-* #,##0\ _F_t_-;\-* #,##0\ _F_t_-;_-* &quot;-&quot;??\ _F_t_-;_-@_-"/>
    <numFmt numFmtId="166" formatCode="#,##0\ &quot;Ft&quot;"/>
    <numFmt numFmtId="167" formatCode="#,##0_ ;[Red]\-#,##0\ "/>
    <numFmt numFmtId="168" formatCode="0.0%"/>
  </numFmts>
  <fonts count="5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sz val="14"/>
      <name val="Times New Roman"/>
      <family val="1"/>
      <charset val="238"/>
    </font>
    <font>
      <b/>
      <sz val="9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FF0000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6">
    <xf numFmtId="0" fontId="0" fillId="0" borderId="0"/>
    <xf numFmtId="0" fontId="12" fillId="3" borderId="13" applyNumberFormat="0" applyAlignment="0" applyProtection="0"/>
    <xf numFmtId="164" fontId="7" fillId="0" borderId="0" applyFont="0" applyFill="0" applyBorder="0" applyAlignment="0" applyProtection="0"/>
    <xf numFmtId="0" fontId="14" fillId="0" borderId="0"/>
    <xf numFmtId="0" fontId="15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12" borderId="14" applyNumberFormat="0" applyAlignment="0" applyProtection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1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2" fillId="21" borderId="18" applyNumberFormat="0" applyAlignment="0" applyProtection="0"/>
    <xf numFmtId="0" fontId="23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1" fillId="22" borderId="20" applyNumberFormat="0" applyFont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6" borderId="0" applyNumberFormat="0" applyBorder="0" applyAlignment="0" applyProtection="0"/>
    <xf numFmtId="0" fontId="25" fillId="9" borderId="0" applyNumberFormat="0" applyBorder="0" applyAlignment="0" applyProtection="0"/>
    <xf numFmtId="0" fontId="26" fillId="27" borderId="21" applyNumberFormat="0" applyAlignment="0" applyProtection="0"/>
    <xf numFmtId="0" fontId="27" fillId="0" borderId="0" applyNumberFormat="0" applyFill="0" applyBorder="0" applyAlignment="0" applyProtection="0"/>
    <xf numFmtId="0" fontId="4" fillId="0" borderId="22" applyNumberFormat="0" applyFill="0" applyAlignment="0" applyProtection="0"/>
    <xf numFmtId="0" fontId="28" fillId="8" borderId="0" applyNumberFormat="0" applyBorder="0" applyAlignment="0" applyProtection="0"/>
    <xf numFmtId="0" fontId="29" fillId="28" borderId="0" applyNumberFormat="0" applyBorder="0" applyAlignment="0" applyProtection="0"/>
    <xf numFmtId="0" fontId="30" fillId="27" borderId="14" applyNumberFormat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0" borderId="0"/>
    <xf numFmtId="0" fontId="31" fillId="0" borderId="0"/>
    <xf numFmtId="0" fontId="17" fillId="12" borderId="14" applyNumberFormat="0" applyAlignment="0" applyProtection="0"/>
    <xf numFmtId="0" fontId="1" fillId="22" borderId="20" applyNumberFormat="0" applyFont="0" applyAlignment="0" applyProtection="0"/>
    <xf numFmtId="0" fontId="26" fillId="27" borderId="21" applyNumberFormat="0" applyAlignment="0" applyProtection="0"/>
    <xf numFmtId="0" fontId="4" fillId="0" borderId="22" applyNumberFormat="0" applyFill="0" applyAlignment="0" applyProtection="0"/>
    <xf numFmtId="0" fontId="30" fillId="27" borderId="14" applyNumberFormat="0" applyAlignment="0" applyProtection="0"/>
    <xf numFmtId="0" fontId="11" fillId="6" borderId="0" applyNumberFormat="0" applyBorder="0" applyAlignment="0" applyProtection="0"/>
    <xf numFmtId="0" fontId="1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5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1" fillId="22" borderId="20" applyNumberFormat="0" applyFon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26" fillId="27" borderId="21" applyNumberFormat="0" applyAlignment="0" applyProtection="0"/>
    <xf numFmtId="0" fontId="4" fillId="0" borderId="22" applyNumberFormat="0" applyFill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0" fontId="17" fillId="12" borderId="14" applyNumberFormat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0" borderId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17" fillId="12" borderId="14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0" borderId="0"/>
    <xf numFmtId="164" fontId="1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8" fillId="0" borderId="0"/>
    <xf numFmtId="164" fontId="3" fillId="0" borderId="0" applyFont="0" applyFill="0" applyBorder="0" applyAlignment="0" applyProtection="0"/>
    <xf numFmtId="0" fontId="40" fillId="0" borderId="0"/>
  </cellStyleXfs>
  <cellXfs count="197">
    <xf numFmtId="0" fontId="0" fillId="0" borderId="0" xfId="0"/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49" fontId="0" fillId="0" borderId="0" xfId="0" applyNumberFormat="1"/>
    <xf numFmtId="3" fontId="13" fillId="0" borderId="1" xfId="1" applyNumberFormat="1" applyFont="1" applyFill="1" applyBorder="1" applyAlignment="1" applyProtection="1">
      <alignment wrapText="1"/>
      <protection locked="0"/>
    </xf>
    <xf numFmtId="0" fontId="13" fillId="0" borderId="1" xfId="0" applyFont="1" applyBorder="1"/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66" fontId="35" fillId="0" borderId="1" xfId="0" applyNumberFormat="1" applyFont="1" applyBorder="1" applyAlignment="1">
      <alignment wrapText="1"/>
    </xf>
    <xf numFmtId="0" fontId="13" fillId="0" borderId="0" xfId="0" applyFont="1"/>
    <xf numFmtId="165" fontId="0" fillId="0" borderId="0" xfId="2" applyNumberFormat="1" applyFont="1" applyFill="1"/>
    <xf numFmtId="165" fontId="36" fillId="0" borderId="0" xfId="2" applyNumberFormat="1" applyFont="1" applyFill="1"/>
    <xf numFmtId="0" fontId="0" fillId="30" borderId="0" xfId="0" applyFill="1"/>
    <xf numFmtId="49" fontId="0" fillId="30" borderId="0" xfId="0" applyNumberFormat="1" applyFill="1"/>
    <xf numFmtId="0" fontId="36" fillId="30" borderId="0" xfId="0" applyFont="1" applyFill="1" applyAlignment="1">
      <alignment horizontal="center"/>
    </xf>
    <xf numFmtId="0" fontId="13" fillId="30" borderId="0" xfId="0" applyFont="1" applyFill="1"/>
    <xf numFmtId="166" fontId="35" fillId="30" borderId="0" xfId="0" applyNumberFormat="1" applyFont="1" applyFill="1" applyAlignment="1">
      <alignment wrapText="1"/>
    </xf>
    <xf numFmtId="166" fontId="0" fillId="30" borderId="0" xfId="0" applyNumberFormat="1" applyFill="1"/>
    <xf numFmtId="165" fontId="0" fillId="30" borderId="0" xfId="2" applyNumberFormat="1" applyFont="1" applyFill="1"/>
    <xf numFmtId="0" fontId="36" fillId="0" borderId="0" xfId="0" applyFont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  <xf numFmtId="0" fontId="0" fillId="3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165" fontId="0" fillId="0" borderId="0" xfId="2" applyNumberFormat="1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39" fillId="0" borderId="1" xfId="0" applyFont="1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49" fontId="0" fillId="0" borderId="25" xfId="0" applyNumberFormat="1" applyBorder="1" applyAlignment="1">
      <alignment horizontal="center" vertical="center" wrapText="1"/>
    </xf>
    <xf numFmtId="165" fontId="0" fillId="0" borderId="25" xfId="2" applyNumberFormat="1" applyFont="1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10" fontId="8" fillId="0" borderId="1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65" fontId="0" fillId="0" borderId="2" xfId="2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67" fontId="13" fillId="0" borderId="0" xfId="0" applyNumberFormat="1" applyFont="1"/>
    <xf numFmtId="167" fontId="13" fillId="4" borderId="1" xfId="0" applyNumberFormat="1" applyFont="1" applyFill="1" applyBorder="1"/>
    <xf numFmtId="167" fontId="13" fillId="0" borderId="1" xfId="0" applyNumberFormat="1" applyFont="1" applyBorder="1"/>
    <xf numFmtId="3" fontId="8" fillId="0" borderId="1" xfId="0" applyNumberFormat="1" applyFont="1" applyBorder="1" applyAlignment="1">
      <alignment wrapText="1"/>
    </xf>
    <xf numFmtId="3" fontId="0" fillId="0" borderId="0" xfId="0" applyNumberFormat="1"/>
    <xf numFmtId="3" fontId="0" fillId="30" borderId="0" xfId="0" applyNumberFormat="1" applyFill="1"/>
    <xf numFmtId="3" fontId="39" fillId="0" borderId="1" xfId="1" applyNumberFormat="1" applyFont="1" applyFill="1" applyBorder="1" applyAlignment="1" applyProtection="1">
      <alignment horizontal="center" wrapText="1"/>
      <protection locked="0"/>
    </xf>
    <xf numFmtId="3" fontId="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3" fontId="3" fillId="2" borderId="5" xfId="0" applyNumberFormat="1" applyFont="1" applyFill="1" applyBorder="1" applyAlignment="1">
      <alignment horizontal="center" vertical="center" wrapText="1"/>
    </xf>
    <xf numFmtId="0" fontId="39" fillId="0" borderId="23" xfId="0" applyFont="1" applyBorder="1"/>
    <xf numFmtId="3" fontId="39" fillId="0" borderId="23" xfId="1" applyNumberFormat="1" applyFont="1" applyFill="1" applyBorder="1" applyAlignment="1" applyProtection="1">
      <alignment horizontal="center" wrapText="1"/>
      <protection locked="0"/>
    </xf>
    <xf numFmtId="3" fontId="39" fillId="0" borderId="23" xfId="1" applyNumberFormat="1" applyFont="1" applyFill="1" applyBorder="1" applyAlignment="1" applyProtection="1">
      <alignment wrapText="1"/>
      <protection locked="0"/>
    </xf>
    <xf numFmtId="3" fontId="43" fillId="0" borderId="0" xfId="0" applyNumberFormat="1" applyFont="1"/>
    <xf numFmtId="0" fontId="8" fillId="0" borderId="1" xfId="0" applyFont="1" applyBorder="1" applyAlignment="1">
      <alignment horizontal="center" wrapText="1"/>
    </xf>
    <xf numFmtId="9" fontId="8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30" borderId="0" xfId="0" applyNumberFormat="1" applyFill="1" applyAlignment="1">
      <alignment horizontal="center"/>
    </xf>
    <xf numFmtId="3" fontId="3" fillId="2" borderId="5" xfId="0" applyNumberFormat="1" applyFont="1" applyFill="1" applyBorder="1" applyAlignment="1">
      <alignment vertical="center" wrapText="1"/>
    </xf>
    <xf numFmtId="3" fontId="13" fillId="0" borderId="1" xfId="1" applyNumberFormat="1" applyFont="1" applyFill="1" applyBorder="1" applyAlignment="1" applyProtection="1">
      <alignment horizontal="center" wrapText="1"/>
      <protection locked="0"/>
    </xf>
    <xf numFmtId="49" fontId="0" fillId="30" borderId="0" xfId="4" applyNumberFormat="1" applyFont="1" applyFill="1" applyAlignment="1">
      <alignment horizontal="center"/>
    </xf>
    <xf numFmtId="3" fontId="39" fillId="0" borderId="1" xfId="0" applyNumberFormat="1" applyFont="1" applyBorder="1" applyAlignment="1">
      <alignment horizontal="left"/>
    </xf>
    <xf numFmtId="3" fontId="13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166" fontId="44" fillId="0" borderId="1" xfId="0" applyNumberFormat="1" applyFont="1" applyBorder="1" applyAlignment="1">
      <alignment wrapText="1"/>
    </xf>
    <xf numFmtId="10" fontId="13" fillId="0" borderId="1" xfId="0" applyNumberFormat="1" applyFont="1" applyBorder="1" applyAlignment="1">
      <alignment horizontal="center" wrapText="1"/>
    </xf>
    <xf numFmtId="3" fontId="13" fillId="0" borderId="23" xfId="2" applyNumberFormat="1" applyFont="1" applyFill="1" applyBorder="1" applyAlignment="1">
      <alignment wrapText="1"/>
    </xf>
    <xf numFmtId="0" fontId="13" fillId="0" borderId="23" xfId="0" applyFont="1" applyBorder="1" applyAlignment="1">
      <alignment horizontal="center" wrapText="1"/>
    </xf>
    <xf numFmtId="166" fontId="44" fillId="0" borderId="23" xfId="0" applyNumberFormat="1" applyFont="1" applyBorder="1" applyAlignment="1">
      <alignment wrapText="1"/>
    </xf>
    <xf numFmtId="10" fontId="13" fillId="0" borderId="23" xfId="0" applyNumberFormat="1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/>
    </xf>
    <xf numFmtId="0" fontId="39" fillId="33" borderId="1" xfId="0" applyFont="1" applyFill="1" applyBorder="1"/>
    <xf numFmtId="3" fontId="39" fillId="33" borderId="1" xfId="1" applyNumberFormat="1" applyFont="1" applyFill="1" applyBorder="1" applyAlignment="1" applyProtection="1">
      <alignment horizontal="center" wrapText="1"/>
      <protection locked="0"/>
    </xf>
    <xf numFmtId="3" fontId="3" fillId="33" borderId="1" xfId="0" applyNumberFormat="1" applyFont="1" applyFill="1" applyBorder="1" applyAlignment="1">
      <alignment horizontal="left"/>
    </xf>
    <xf numFmtId="3" fontId="39" fillId="33" borderId="1" xfId="0" applyNumberFormat="1" applyFont="1" applyFill="1" applyBorder="1" applyAlignment="1">
      <alignment horizontal="left"/>
    </xf>
    <xf numFmtId="3" fontId="13" fillId="33" borderId="1" xfId="0" applyNumberFormat="1" applyFont="1" applyFill="1" applyBorder="1" applyAlignment="1">
      <alignment wrapText="1"/>
    </xf>
    <xf numFmtId="0" fontId="13" fillId="33" borderId="1" xfId="0" applyFont="1" applyFill="1" applyBorder="1" applyAlignment="1">
      <alignment horizontal="center" wrapText="1"/>
    </xf>
    <xf numFmtId="166" fontId="44" fillId="33" borderId="1" xfId="0" applyNumberFormat="1" applyFont="1" applyFill="1" applyBorder="1" applyAlignment="1">
      <alignment wrapText="1"/>
    </xf>
    <xf numFmtId="0" fontId="13" fillId="33" borderId="1" xfId="0" applyFont="1" applyFill="1" applyBorder="1" applyAlignment="1">
      <alignment horizontal="center"/>
    </xf>
    <xf numFmtId="10" fontId="13" fillId="33" borderId="1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45" fillId="0" borderId="0" xfId="0" applyFont="1" applyAlignment="1">
      <alignment horizontal="left" vertical="center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165" fontId="36" fillId="0" borderId="11" xfId="2" applyNumberFormat="1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0" fillId="35" borderId="0" xfId="0" applyFill="1" applyAlignment="1">
      <alignment horizontal="center"/>
    </xf>
    <xf numFmtId="167" fontId="13" fillId="35" borderId="0" xfId="0" applyNumberFormat="1" applyFont="1" applyFill="1"/>
    <xf numFmtId="0" fontId="41" fillId="30" borderId="0" xfId="0" applyFont="1" applyFill="1"/>
    <xf numFmtId="165" fontId="0" fillId="0" borderId="0" xfId="0" applyNumberFormat="1" applyAlignment="1">
      <alignment horizontal="center" vertical="center"/>
    </xf>
    <xf numFmtId="17" fontId="0" fillId="30" borderId="0" xfId="0" quotePrefix="1" applyNumberFormat="1" applyFill="1" applyAlignment="1">
      <alignment horizontal="center"/>
    </xf>
    <xf numFmtId="0" fontId="0" fillId="30" borderId="0" xfId="0" quotePrefix="1" applyFill="1" applyAlignment="1">
      <alignment horizontal="center"/>
    </xf>
    <xf numFmtId="168" fontId="13" fillId="0" borderId="7" xfId="0" applyNumberFormat="1" applyFont="1" applyBorder="1" applyAlignment="1">
      <alignment horizontal="center"/>
    </xf>
    <xf numFmtId="3" fontId="46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30" borderId="0" xfId="0" applyNumberFormat="1" applyFill="1" applyAlignment="1">
      <alignment horizontal="center"/>
    </xf>
    <xf numFmtId="2" fontId="13" fillId="0" borderId="1" xfId="0" applyNumberFormat="1" applyFont="1" applyBorder="1" applyAlignment="1">
      <alignment horizontal="center" wrapText="1"/>
    </xf>
    <xf numFmtId="2" fontId="13" fillId="33" borderId="1" xfId="0" applyNumberFormat="1" applyFont="1" applyFill="1" applyBorder="1" applyAlignment="1">
      <alignment horizontal="center" wrapText="1"/>
    </xf>
    <xf numFmtId="2" fontId="13" fillId="0" borderId="23" xfId="138" applyNumberFormat="1" applyFont="1" applyFill="1" applyBorder="1" applyAlignment="1">
      <alignment horizontal="center" wrapText="1"/>
    </xf>
    <xf numFmtId="0" fontId="5" fillId="36" borderId="12" xfId="0" applyFont="1" applyFill="1" applyBorder="1" applyAlignment="1">
      <alignment horizontal="center" vertical="center" wrapText="1"/>
    </xf>
    <xf numFmtId="0" fontId="5" fillId="36" borderId="3" xfId="0" applyFont="1" applyFill="1" applyBorder="1" applyAlignment="1">
      <alignment horizontal="center" vertical="center" wrapText="1"/>
    </xf>
    <xf numFmtId="0" fontId="5" fillId="36" borderId="4" xfId="0" applyFont="1" applyFill="1" applyBorder="1" applyAlignment="1">
      <alignment horizontal="center" vertical="center" wrapText="1"/>
    </xf>
    <xf numFmtId="0" fontId="5" fillId="29" borderId="5" xfId="0" applyFont="1" applyFill="1" applyBorder="1" applyAlignment="1">
      <alignment vertical="center" wrapText="1"/>
    </xf>
    <xf numFmtId="3" fontId="5" fillId="29" borderId="5" xfId="0" applyNumberFormat="1" applyFont="1" applyFill="1" applyBorder="1" applyAlignment="1">
      <alignment horizontal="center" vertical="center"/>
    </xf>
    <xf numFmtId="3" fontId="3" fillId="29" borderId="5" xfId="0" applyNumberFormat="1" applyFont="1" applyFill="1" applyBorder="1" applyAlignment="1">
      <alignment horizontal="center" vertical="center"/>
    </xf>
    <xf numFmtId="3" fontId="3" fillId="29" borderId="5" xfId="0" applyNumberFormat="1" applyFont="1" applyFill="1" applyBorder="1" applyAlignment="1">
      <alignment vertical="center"/>
    </xf>
    <xf numFmtId="0" fontId="5" fillId="38" borderId="5" xfId="0" applyFont="1" applyFill="1" applyBorder="1" applyAlignment="1">
      <alignment horizontal="center" vertical="center" wrapText="1"/>
    </xf>
    <xf numFmtId="0" fontId="5" fillId="29" borderId="6" xfId="0" applyFont="1" applyFill="1" applyBorder="1" applyAlignment="1">
      <alignment horizontal="center" vertical="center" wrapText="1"/>
    </xf>
    <xf numFmtId="3" fontId="5" fillId="29" borderId="6" xfId="0" applyNumberFormat="1" applyFont="1" applyFill="1" applyBorder="1" applyAlignment="1">
      <alignment horizontal="center" vertical="center" wrapText="1"/>
    </xf>
    <xf numFmtId="3" fontId="3" fillId="29" borderId="6" xfId="0" applyNumberFormat="1" applyFont="1" applyFill="1" applyBorder="1" applyAlignment="1">
      <alignment horizontal="center" vertical="center" wrapText="1"/>
    </xf>
    <xf numFmtId="49" fontId="3" fillId="29" borderId="6" xfId="0" applyNumberFormat="1" applyFont="1" applyFill="1" applyBorder="1" applyAlignment="1">
      <alignment horizontal="center" vertical="center"/>
    </xf>
    <xf numFmtId="3" fontId="3" fillId="29" borderId="6" xfId="0" applyNumberFormat="1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 wrapText="1"/>
    </xf>
    <xf numFmtId="0" fontId="5" fillId="29" borderId="7" xfId="0" applyFont="1" applyFill="1" applyBorder="1" applyAlignment="1">
      <alignment horizontal="center" vertical="center" wrapText="1"/>
    </xf>
    <xf numFmtId="3" fontId="5" fillId="29" borderId="7" xfId="0" applyNumberFormat="1" applyFont="1" applyFill="1" applyBorder="1" applyAlignment="1">
      <alignment horizontal="center" vertical="center" wrapText="1"/>
    </xf>
    <xf numFmtId="3" fontId="3" fillId="29" borderId="7" xfId="0" applyNumberFormat="1" applyFont="1" applyFill="1" applyBorder="1" applyAlignment="1">
      <alignment horizontal="center" vertical="center" wrapText="1"/>
    </xf>
    <xf numFmtId="49" fontId="3" fillId="29" borderId="7" xfId="0" applyNumberFormat="1" applyFont="1" applyFill="1" applyBorder="1" applyAlignment="1">
      <alignment horizontal="center" vertical="center"/>
    </xf>
    <xf numFmtId="3" fontId="3" fillId="29" borderId="7" xfId="0" applyNumberFormat="1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 wrapText="1"/>
    </xf>
    <xf numFmtId="0" fontId="41" fillId="0" borderId="1" xfId="0" applyFont="1" applyBorder="1"/>
    <xf numFmtId="3" fontId="13" fillId="34" borderId="1" xfId="0" applyNumberFormat="1" applyFont="1" applyFill="1" applyBorder="1"/>
    <xf numFmtId="0" fontId="0" fillId="31" borderId="1" xfId="0" applyFill="1" applyBorder="1"/>
    <xf numFmtId="3" fontId="13" fillId="31" borderId="1" xfId="0" applyNumberFormat="1" applyFont="1" applyFill="1" applyBorder="1"/>
    <xf numFmtId="3" fontId="0" fillId="31" borderId="1" xfId="0" applyNumberFormat="1" applyFill="1" applyBorder="1"/>
    <xf numFmtId="0" fontId="0" fillId="31" borderId="1" xfId="0" applyFill="1" applyBorder="1" applyAlignment="1">
      <alignment wrapText="1"/>
    </xf>
    <xf numFmtId="3" fontId="36" fillId="32" borderId="1" xfId="0" applyNumberFormat="1" applyFont="1" applyFill="1" applyBorder="1" applyAlignment="1">
      <alignment vertical="center"/>
    </xf>
    <xf numFmtId="3" fontId="5" fillId="37" borderId="5" xfId="0" applyNumberFormat="1" applyFont="1" applyFill="1" applyBorder="1" applyAlignment="1">
      <alignment horizontal="center" vertical="center"/>
    </xf>
    <xf numFmtId="3" fontId="5" fillId="37" borderId="6" xfId="0" applyNumberFormat="1" applyFont="1" applyFill="1" applyBorder="1" applyAlignment="1">
      <alignment horizontal="center" vertical="center" wrapText="1"/>
    </xf>
    <xf numFmtId="3" fontId="5" fillId="37" borderId="7" xfId="0" applyNumberFormat="1" applyFont="1" applyFill="1" applyBorder="1" applyAlignment="1">
      <alignment horizontal="center" vertical="center" wrapText="1"/>
    </xf>
    <xf numFmtId="10" fontId="13" fillId="0" borderId="1" xfId="138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left" vertical="center" wrapText="1"/>
    </xf>
    <xf numFmtId="165" fontId="0" fillId="0" borderId="0" xfId="2" applyNumberFormat="1" applyFont="1" applyAlignment="1">
      <alignment horizontal="center"/>
    </xf>
    <xf numFmtId="165" fontId="0" fillId="0" borderId="0" xfId="2" applyNumberFormat="1" applyFont="1"/>
    <xf numFmtId="14" fontId="0" fillId="0" borderId="0" xfId="2" applyNumberFormat="1" applyFont="1" applyAlignment="1">
      <alignment horizontal="center"/>
    </xf>
    <xf numFmtId="165" fontId="36" fillId="0" borderId="0" xfId="2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14" fontId="0" fillId="0" borderId="0" xfId="0" applyNumberFormat="1"/>
    <xf numFmtId="17" fontId="0" fillId="0" borderId="0" xfId="0" quotePrefix="1" applyNumberFormat="1"/>
    <xf numFmtId="0" fontId="0" fillId="0" borderId="0" xfId="0" quotePrefix="1"/>
    <xf numFmtId="0" fontId="48" fillId="35" borderId="0" xfId="0" applyFont="1" applyFill="1"/>
    <xf numFmtId="0" fontId="36" fillId="0" borderId="0" xfId="0" applyFont="1"/>
    <xf numFmtId="0" fontId="48" fillId="39" borderId="27" xfId="0" applyFont="1" applyFill="1" applyBorder="1"/>
    <xf numFmtId="0" fontId="36" fillId="39" borderId="28" xfId="0" applyFont="1" applyFill="1" applyBorder="1"/>
    <xf numFmtId="0" fontId="0" fillId="39" borderId="28" xfId="0" applyFill="1" applyBorder="1" applyAlignment="1">
      <alignment horizontal="center"/>
    </xf>
    <xf numFmtId="167" fontId="13" fillId="39" borderId="28" xfId="0" applyNumberFormat="1" applyFont="1" applyFill="1" applyBorder="1"/>
    <xf numFmtId="167" fontId="13" fillId="39" borderId="29" xfId="0" applyNumberFormat="1" applyFont="1" applyFill="1" applyBorder="1"/>
    <xf numFmtId="3" fontId="2" fillId="0" borderId="30" xfId="0" applyNumberFormat="1" applyFont="1" applyBorder="1" applyAlignment="1">
      <alignment horizontal="left" vertical="center" wrapText="1"/>
    </xf>
    <xf numFmtId="167" fontId="2" fillId="0" borderId="31" xfId="0" applyNumberFormat="1" applyFont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left"/>
    </xf>
    <xf numFmtId="167" fontId="13" fillId="4" borderId="31" xfId="0" applyNumberFormat="1" applyFont="1" applyFill="1" applyBorder="1"/>
    <xf numFmtId="0" fontId="41" fillId="0" borderId="30" xfId="0" applyFont="1" applyBorder="1"/>
    <xf numFmtId="167" fontId="13" fillId="0" borderId="31" xfId="0" applyNumberFormat="1" applyFont="1" applyBorder="1"/>
    <xf numFmtId="0" fontId="0" fillId="31" borderId="30" xfId="0" applyFill="1" applyBorder="1"/>
    <xf numFmtId="3" fontId="0" fillId="31" borderId="31" xfId="0" applyNumberFormat="1" applyFill="1" applyBorder="1"/>
    <xf numFmtId="0" fontId="0" fillId="31" borderId="30" xfId="0" applyFill="1" applyBorder="1" applyAlignment="1">
      <alignment wrapText="1"/>
    </xf>
    <xf numFmtId="3" fontId="13" fillId="31" borderId="31" xfId="0" applyNumberFormat="1" applyFont="1" applyFill="1" applyBorder="1"/>
    <xf numFmtId="3" fontId="36" fillId="32" borderId="33" xfId="0" applyNumberFormat="1" applyFont="1" applyFill="1" applyBorder="1" applyAlignment="1">
      <alignment vertical="center"/>
    </xf>
    <xf numFmtId="3" fontId="36" fillId="32" borderId="34" xfId="0" applyNumberFormat="1" applyFont="1" applyFill="1" applyBorder="1" applyAlignment="1">
      <alignment vertical="center"/>
    </xf>
    <xf numFmtId="14" fontId="0" fillId="0" borderId="0" xfId="2" applyNumberFormat="1" applyFont="1"/>
    <xf numFmtId="14" fontId="36" fillId="0" borderId="0" xfId="2" applyNumberFormat="1" applyFont="1" applyAlignment="1">
      <alignment horizontal="center"/>
    </xf>
    <xf numFmtId="165" fontId="36" fillId="0" borderId="0" xfId="2" applyNumberFormat="1" applyFont="1"/>
    <xf numFmtId="0" fontId="48" fillId="4" borderId="0" xfId="0" applyFont="1" applyFill="1"/>
    <xf numFmtId="165" fontId="48" fillId="0" borderId="0" xfId="2" applyNumberFormat="1" applyFont="1"/>
    <xf numFmtId="0" fontId="0" fillId="0" borderId="0" xfId="0" quotePrefix="1" applyAlignment="1">
      <alignment horizontal="center" vertical="center" wrapText="1"/>
    </xf>
    <xf numFmtId="165" fontId="0" fillId="4" borderId="0" xfId="2" applyNumberFormat="1" applyFont="1" applyFill="1" applyBorder="1" applyAlignment="1">
      <alignment vertical="center" wrapText="1"/>
    </xf>
    <xf numFmtId="49" fontId="13" fillId="0" borderId="0" xfId="0" applyNumberFormat="1" applyFont="1" applyAlignment="1">
      <alignment horizontal="center" vertical="center" wrapText="1"/>
    </xf>
    <xf numFmtId="3" fontId="5" fillId="40" borderId="5" xfId="0" applyNumberFormat="1" applyFont="1" applyFill="1" applyBorder="1" applyAlignment="1">
      <alignment horizontal="center" vertical="center"/>
    </xf>
    <xf numFmtId="3" fontId="5" fillId="40" borderId="6" xfId="0" applyNumberFormat="1" applyFont="1" applyFill="1" applyBorder="1" applyAlignment="1">
      <alignment horizontal="center" vertical="center" wrapText="1"/>
    </xf>
    <xf numFmtId="3" fontId="5" fillId="40" borderId="7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 wrapText="1"/>
    </xf>
    <xf numFmtId="1" fontId="13" fillId="33" borderId="1" xfId="0" applyNumberFormat="1" applyFont="1" applyFill="1" applyBorder="1" applyAlignment="1">
      <alignment horizontal="center" wrapText="1"/>
    </xf>
    <xf numFmtId="1" fontId="13" fillId="0" borderId="23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10" fontId="13" fillId="0" borderId="1" xfId="138" applyNumberFormat="1" applyFont="1" applyBorder="1" applyAlignment="1">
      <alignment horizontal="center" wrapText="1"/>
    </xf>
    <xf numFmtId="0" fontId="39" fillId="0" borderId="1" xfId="0" applyFont="1" applyBorder="1" applyAlignment="1">
      <alignment horizontal="center"/>
    </xf>
    <xf numFmtId="0" fontId="39" fillId="33" borderId="1" xfId="0" applyFont="1" applyFill="1" applyBorder="1" applyAlignment="1">
      <alignment horizontal="center"/>
    </xf>
    <xf numFmtId="0" fontId="39" fillId="0" borderId="23" xfId="0" applyFont="1" applyBorder="1" applyAlignment="1">
      <alignment horizontal="center"/>
    </xf>
    <xf numFmtId="0" fontId="36" fillId="32" borderId="32" xfId="0" applyFont="1" applyFill="1" applyBorder="1" applyAlignment="1">
      <alignment horizontal="left" vertical="center"/>
    </xf>
    <xf numFmtId="0" fontId="36" fillId="32" borderId="33" xfId="0" applyFont="1" applyFill="1" applyBorder="1" applyAlignment="1">
      <alignment horizontal="left" vertical="center"/>
    </xf>
    <xf numFmtId="0" fontId="36" fillId="32" borderId="1" xfId="0" applyFont="1" applyFill="1" applyBorder="1" applyAlignment="1">
      <alignment horizontal="left" vertical="center"/>
    </xf>
    <xf numFmtId="0" fontId="4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7" fillId="30" borderId="0" xfId="0" applyFont="1" applyFill="1" applyAlignment="1">
      <alignment horizontal="center"/>
    </xf>
  </cellXfs>
  <cellStyles count="146">
    <cellStyle name="20% - 1. jelölőszín 2" xfId="9" xr:uid="{00000000-0005-0000-0000-000000000000}"/>
    <cellStyle name="20% - 2. jelölőszín 2" xfId="10" xr:uid="{00000000-0005-0000-0000-000001000000}"/>
    <cellStyle name="20% - 3. jelölőszín 2" xfId="11" xr:uid="{00000000-0005-0000-0000-000002000000}"/>
    <cellStyle name="20% - 4. jelölőszín 2" xfId="12" xr:uid="{00000000-0005-0000-0000-000003000000}"/>
    <cellStyle name="20% - 5. jelölőszín 2" xfId="13" xr:uid="{00000000-0005-0000-0000-000004000000}"/>
    <cellStyle name="20% - 6. jelölőszín 2" xfId="14" xr:uid="{00000000-0005-0000-0000-000005000000}"/>
    <cellStyle name="40% - 1. jelölőszín 2" xfId="15" xr:uid="{00000000-0005-0000-0000-000006000000}"/>
    <cellStyle name="40% - 2. jelölőszín 2" xfId="16" xr:uid="{00000000-0005-0000-0000-000007000000}"/>
    <cellStyle name="40% - 3. jelölőszín 2" xfId="17" xr:uid="{00000000-0005-0000-0000-000008000000}"/>
    <cellStyle name="40% - 4. jelölőszín 2" xfId="18" xr:uid="{00000000-0005-0000-0000-000009000000}"/>
    <cellStyle name="40% - 4. jelölőszín 3" xfId="53" xr:uid="{00000000-0005-0000-0000-00000A000000}"/>
    <cellStyle name="40% - 4. jelölőszín 3 2" xfId="116" xr:uid="{00000000-0005-0000-0000-00000B000000}"/>
    <cellStyle name="40% - 4. jelölőszín 4" xfId="61" xr:uid="{00000000-0005-0000-0000-00000C000000}"/>
    <cellStyle name="40% - 4. jelölőszín 4 2" xfId="118" xr:uid="{00000000-0005-0000-0000-00000D000000}"/>
    <cellStyle name="40% - 5. jelölőszín 2" xfId="19" xr:uid="{00000000-0005-0000-0000-00000E000000}"/>
    <cellStyle name="40% - 6. jelölőszín 2" xfId="20" xr:uid="{00000000-0005-0000-0000-00000F000000}"/>
    <cellStyle name="60% - 1. jelölőszín 2" xfId="21" xr:uid="{00000000-0005-0000-0000-000010000000}"/>
    <cellStyle name="60% - 2. jelölőszín 2" xfId="22" xr:uid="{00000000-0005-0000-0000-000011000000}"/>
    <cellStyle name="60% - 3. jelölőszín 2" xfId="23" xr:uid="{00000000-0005-0000-0000-000012000000}"/>
    <cellStyle name="60% - 4. jelölőszín 2" xfId="24" xr:uid="{00000000-0005-0000-0000-000013000000}"/>
    <cellStyle name="60% - 5. jelölőszín 2" xfId="25" xr:uid="{00000000-0005-0000-0000-000014000000}"/>
    <cellStyle name="60% - 6. jelölőszín 2" xfId="26" xr:uid="{00000000-0005-0000-0000-000015000000}"/>
    <cellStyle name="Bevitel" xfId="1" builtinId="20"/>
    <cellStyle name="Bevitel 2" xfId="27" xr:uid="{00000000-0005-0000-0000-000017000000}"/>
    <cellStyle name="Bevitel 2 2" xfId="56" xr:uid="{00000000-0005-0000-0000-000018000000}"/>
    <cellStyle name="Bevitel 2 2 2" xfId="106" xr:uid="{00000000-0005-0000-0000-000019000000}"/>
    <cellStyle name="Bevitel 2 2 3" xfId="109" xr:uid="{00000000-0005-0000-0000-00001A000000}"/>
    <cellStyle name="Bevitel 2 2 4" xfId="132" xr:uid="{00000000-0005-0000-0000-00001B000000}"/>
    <cellStyle name="Bevitel 2 2 5" xfId="137" xr:uid="{00000000-0005-0000-0000-00001C000000}"/>
    <cellStyle name="Bevitel 2 3" xfId="114" xr:uid="{00000000-0005-0000-0000-00001D000000}"/>
    <cellStyle name="Bevitel 2 4" xfId="126" xr:uid="{00000000-0005-0000-0000-00001E000000}"/>
    <cellStyle name="Bevitel 2 5" xfId="122" xr:uid="{00000000-0005-0000-0000-00001F000000}"/>
    <cellStyle name="Cím 2" xfId="28" xr:uid="{00000000-0005-0000-0000-000020000000}"/>
    <cellStyle name="Címsor 1 2" xfId="29" xr:uid="{00000000-0005-0000-0000-000021000000}"/>
    <cellStyle name="Címsor 2 2" xfId="30" xr:uid="{00000000-0005-0000-0000-000022000000}"/>
    <cellStyle name="Címsor 3 2" xfId="31" xr:uid="{00000000-0005-0000-0000-000023000000}"/>
    <cellStyle name="Címsor 4 2" xfId="32" xr:uid="{00000000-0005-0000-0000-000024000000}"/>
    <cellStyle name="Ellenőrzőcella 2" xfId="33" xr:uid="{00000000-0005-0000-0000-000025000000}"/>
    <cellStyle name="Ezres" xfId="2" builtinId="3"/>
    <cellStyle name="Ezres 2" xfId="139" xr:uid="{00000000-0005-0000-0000-000027000000}"/>
    <cellStyle name="Ezres 2 2" xfId="141" xr:uid="{00000000-0005-0000-0000-000028000000}"/>
    <cellStyle name="Ezres 3" xfId="142" xr:uid="{00000000-0005-0000-0000-000029000000}"/>
    <cellStyle name="Ezres 4" xfId="144" xr:uid="{00000000-0005-0000-0000-00002A000000}"/>
    <cellStyle name="Figyelmeztetés 2" xfId="34" xr:uid="{00000000-0005-0000-0000-00002B000000}"/>
    <cellStyle name="Hivatkozás 10" xfId="80" xr:uid="{00000000-0005-0000-0000-00002C000000}"/>
    <cellStyle name="Hivatkozás 11" xfId="82" xr:uid="{00000000-0005-0000-0000-00002D000000}"/>
    <cellStyle name="Hivatkozás 12" xfId="84" xr:uid="{00000000-0005-0000-0000-00002E000000}"/>
    <cellStyle name="Hivatkozás 13" xfId="86" xr:uid="{00000000-0005-0000-0000-00002F000000}"/>
    <cellStyle name="Hivatkozás 14" xfId="88" xr:uid="{00000000-0005-0000-0000-000030000000}"/>
    <cellStyle name="Hivatkozás 15" xfId="90" xr:uid="{00000000-0005-0000-0000-000031000000}"/>
    <cellStyle name="Hivatkozás 16" xfId="92" xr:uid="{00000000-0005-0000-0000-000032000000}"/>
    <cellStyle name="Hivatkozás 17" xfId="94" xr:uid="{00000000-0005-0000-0000-000033000000}"/>
    <cellStyle name="Hivatkozás 18" xfId="96" xr:uid="{00000000-0005-0000-0000-000034000000}"/>
    <cellStyle name="Hivatkozás 2" xfId="63" xr:uid="{00000000-0005-0000-0000-000035000000}"/>
    <cellStyle name="Hivatkozás 3" xfId="65" xr:uid="{00000000-0005-0000-0000-000036000000}"/>
    <cellStyle name="Hivatkozás 4" xfId="68" xr:uid="{00000000-0005-0000-0000-000037000000}"/>
    <cellStyle name="Hivatkozás 5" xfId="70" xr:uid="{00000000-0005-0000-0000-000038000000}"/>
    <cellStyle name="Hivatkozás 6" xfId="72" xr:uid="{00000000-0005-0000-0000-000039000000}"/>
    <cellStyle name="Hivatkozás 7" xfId="74" xr:uid="{00000000-0005-0000-0000-00003A000000}"/>
    <cellStyle name="Hivatkozás 8" xfId="76" xr:uid="{00000000-0005-0000-0000-00003B000000}"/>
    <cellStyle name="Hivatkozás 9" xfId="78" xr:uid="{00000000-0005-0000-0000-00003C000000}"/>
    <cellStyle name="Hivatkozott cella 2" xfId="35" xr:uid="{00000000-0005-0000-0000-00003D000000}"/>
    <cellStyle name="Jegyzet 2" xfId="36" xr:uid="{00000000-0005-0000-0000-00003E000000}"/>
    <cellStyle name="Jegyzet 2 2" xfId="57" xr:uid="{00000000-0005-0000-0000-00003F000000}"/>
    <cellStyle name="Jegyzet 2 2 2" xfId="105" xr:uid="{00000000-0005-0000-0000-000040000000}"/>
    <cellStyle name="Jegyzet 2 2 3" xfId="121" xr:uid="{00000000-0005-0000-0000-000041000000}"/>
    <cellStyle name="Jegyzet 2 2 4" xfId="131" xr:uid="{00000000-0005-0000-0000-000042000000}"/>
    <cellStyle name="Jegyzet 2 2 5" xfId="136" xr:uid="{00000000-0005-0000-0000-000043000000}"/>
    <cellStyle name="Jegyzet 2 3" xfId="108" xr:uid="{00000000-0005-0000-0000-000044000000}"/>
    <cellStyle name="Jegyzet 2 4" xfId="107" xr:uid="{00000000-0005-0000-0000-000045000000}"/>
    <cellStyle name="Jegyzet 2 5" xfId="99" xr:uid="{00000000-0005-0000-0000-000046000000}"/>
    <cellStyle name="Jelölőszín (1) 2" xfId="37" xr:uid="{00000000-0005-0000-0000-000047000000}"/>
    <cellStyle name="Jelölőszín (2) 2" xfId="38" xr:uid="{00000000-0005-0000-0000-000048000000}"/>
    <cellStyle name="Jelölőszín (2) 3" xfId="67" xr:uid="{00000000-0005-0000-0000-000049000000}"/>
    <cellStyle name="Jelölőszín (3) 2" xfId="39" xr:uid="{00000000-0005-0000-0000-00004A000000}"/>
    <cellStyle name="Jelölőszín (4) 2" xfId="40" xr:uid="{00000000-0005-0000-0000-00004B000000}"/>
    <cellStyle name="Jelölőszín (5) 2" xfId="41" xr:uid="{00000000-0005-0000-0000-00004C000000}"/>
    <cellStyle name="Jelölőszín (6) 2" xfId="42" xr:uid="{00000000-0005-0000-0000-00004D000000}"/>
    <cellStyle name="Jó 2" xfId="43" xr:uid="{00000000-0005-0000-0000-00004E000000}"/>
    <cellStyle name="Kimenet 2" xfId="44" xr:uid="{00000000-0005-0000-0000-00004F000000}"/>
    <cellStyle name="Kimenet 2 2" xfId="58" xr:uid="{00000000-0005-0000-0000-000050000000}"/>
    <cellStyle name="Kimenet 2 2 2" xfId="104" xr:uid="{00000000-0005-0000-0000-000051000000}"/>
    <cellStyle name="Kimenet 2 2 3" xfId="110" xr:uid="{00000000-0005-0000-0000-000052000000}"/>
    <cellStyle name="Kimenet 2 2 4" xfId="130" xr:uid="{00000000-0005-0000-0000-000053000000}"/>
    <cellStyle name="Kimenet 2 2 5" xfId="135" xr:uid="{00000000-0005-0000-0000-000054000000}"/>
    <cellStyle name="Kimenet 2 3" xfId="120" xr:uid="{00000000-0005-0000-0000-000055000000}"/>
    <cellStyle name="Kimenet 2 4" xfId="101" xr:uid="{00000000-0005-0000-0000-000056000000}"/>
    <cellStyle name="Kimenet 2 5" xfId="98" xr:uid="{00000000-0005-0000-0000-000057000000}"/>
    <cellStyle name="Látott hivatkozás 10" xfId="81" xr:uid="{00000000-0005-0000-0000-000058000000}"/>
    <cellStyle name="Látott hivatkozás 11" xfId="83" xr:uid="{00000000-0005-0000-0000-000059000000}"/>
    <cellStyle name="Látott hivatkozás 12" xfId="85" xr:uid="{00000000-0005-0000-0000-00005A000000}"/>
    <cellStyle name="Látott hivatkozás 13" xfId="87" xr:uid="{00000000-0005-0000-0000-00005B000000}"/>
    <cellStyle name="Látott hivatkozás 14" xfId="89" xr:uid="{00000000-0005-0000-0000-00005C000000}"/>
    <cellStyle name="Látott hivatkozás 15" xfId="91" xr:uid="{00000000-0005-0000-0000-00005D000000}"/>
    <cellStyle name="Látott hivatkozás 16" xfId="93" xr:uid="{00000000-0005-0000-0000-00005E000000}"/>
    <cellStyle name="Látott hivatkozás 17" xfId="95" xr:uid="{00000000-0005-0000-0000-00005F000000}"/>
    <cellStyle name="Látott hivatkozás 18" xfId="97" xr:uid="{00000000-0005-0000-0000-000060000000}"/>
    <cellStyle name="Látott hivatkozás 2" xfId="64" xr:uid="{00000000-0005-0000-0000-000061000000}"/>
    <cellStyle name="Látott hivatkozás 3" xfId="66" xr:uid="{00000000-0005-0000-0000-000062000000}"/>
    <cellStyle name="Látott hivatkozás 4" xfId="69" xr:uid="{00000000-0005-0000-0000-000063000000}"/>
    <cellStyle name="Látott hivatkozás 5" xfId="71" xr:uid="{00000000-0005-0000-0000-000064000000}"/>
    <cellStyle name="Látott hivatkozás 6" xfId="73" xr:uid="{00000000-0005-0000-0000-000065000000}"/>
    <cellStyle name="Látott hivatkozás 7" xfId="75" xr:uid="{00000000-0005-0000-0000-000066000000}"/>
    <cellStyle name="Látott hivatkozás 8" xfId="77" xr:uid="{00000000-0005-0000-0000-000067000000}"/>
    <cellStyle name="Látott hivatkozás 9" xfId="79" xr:uid="{00000000-0005-0000-0000-000068000000}"/>
    <cellStyle name="Magyarázó szöveg 2" xfId="45" xr:uid="{00000000-0005-0000-0000-000069000000}"/>
    <cellStyle name="Normál" xfId="0" builtinId="0"/>
    <cellStyle name="Normál 2" xfId="4" xr:uid="{00000000-0005-0000-0000-00006B000000}"/>
    <cellStyle name="Normál 2 2" xfId="8" xr:uid="{00000000-0005-0000-0000-00006C000000}"/>
    <cellStyle name="Normál 3" xfId="52" xr:uid="{00000000-0005-0000-0000-00006D000000}"/>
    <cellStyle name="Normál 3 2" xfId="54" xr:uid="{00000000-0005-0000-0000-00006E000000}"/>
    <cellStyle name="Normál 3 2 2" xfId="117" xr:uid="{00000000-0005-0000-0000-00006F000000}"/>
    <cellStyle name="Normál 3 3" xfId="62" xr:uid="{00000000-0005-0000-0000-000070000000}"/>
    <cellStyle name="Normál 3 3 2" xfId="119" xr:uid="{00000000-0005-0000-0000-000071000000}"/>
    <cellStyle name="Normál 3 4" xfId="115" xr:uid="{00000000-0005-0000-0000-000072000000}"/>
    <cellStyle name="Normál 4" xfId="7" xr:uid="{00000000-0005-0000-0000-000073000000}"/>
    <cellStyle name="Normál 5" xfId="3" xr:uid="{00000000-0005-0000-0000-000074000000}"/>
    <cellStyle name="Normál 6" xfId="140" xr:uid="{00000000-0005-0000-0000-000075000000}"/>
    <cellStyle name="Normál 7" xfId="143" xr:uid="{00000000-0005-0000-0000-000076000000}"/>
    <cellStyle name="Normál 8" xfId="145" xr:uid="{00000000-0005-0000-0000-000077000000}"/>
    <cellStyle name="Összesen 2" xfId="46" xr:uid="{00000000-0005-0000-0000-000078000000}"/>
    <cellStyle name="Összesen 2 2" xfId="59" xr:uid="{00000000-0005-0000-0000-000079000000}"/>
    <cellStyle name="Összesen 2 2 2" xfId="103" xr:uid="{00000000-0005-0000-0000-00007A000000}"/>
    <cellStyle name="Összesen 2 2 3" xfId="111" xr:uid="{00000000-0005-0000-0000-00007B000000}"/>
    <cellStyle name="Összesen 2 2 4" xfId="129" xr:uid="{00000000-0005-0000-0000-00007C000000}"/>
    <cellStyle name="Összesen 2 2 5" xfId="134" xr:uid="{00000000-0005-0000-0000-00007D000000}"/>
    <cellStyle name="Összesen 2 3" xfId="125" xr:uid="{00000000-0005-0000-0000-00007E000000}"/>
    <cellStyle name="Összesen 2 4" xfId="128" xr:uid="{00000000-0005-0000-0000-00007F000000}"/>
    <cellStyle name="Összesen 2 5" xfId="100" xr:uid="{00000000-0005-0000-0000-000080000000}"/>
    <cellStyle name="Pénznem 2" xfId="50" xr:uid="{00000000-0005-0000-0000-000082000000}"/>
    <cellStyle name="Pénznem 3" xfId="5" xr:uid="{00000000-0005-0000-0000-000083000000}"/>
    <cellStyle name="Rossz 2" xfId="47" xr:uid="{00000000-0005-0000-0000-000084000000}"/>
    <cellStyle name="Semleges 2" xfId="48" xr:uid="{00000000-0005-0000-0000-000085000000}"/>
    <cellStyle name="Számítás 2" xfId="49" xr:uid="{00000000-0005-0000-0000-000086000000}"/>
    <cellStyle name="Számítás 2 2" xfId="60" xr:uid="{00000000-0005-0000-0000-000087000000}"/>
    <cellStyle name="Számítás 2 2 2" xfId="102" xr:uid="{00000000-0005-0000-0000-000088000000}"/>
    <cellStyle name="Számítás 2 2 3" xfId="112" xr:uid="{00000000-0005-0000-0000-000089000000}"/>
    <cellStyle name="Számítás 2 2 4" xfId="123" xr:uid="{00000000-0005-0000-0000-00008A000000}"/>
    <cellStyle name="Számítás 2 2 5" xfId="133" xr:uid="{00000000-0005-0000-0000-00008B000000}"/>
    <cellStyle name="Számítás 2 3" xfId="124" xr:uid="{00000000-0005-0000-0000-00008C000000}"/>
    <cellStyle name="Számítás 2 4" xfId="127" xr:uid="{00000000-0005-0000-0000-00008D000000}"/>
    <cellStyle name="Számítás 2 5" xfId="113" xr:uid="{00000000-0005-0000-0000-00008E000000}"/>
    <cellStyle name="Százalék" xfId="138" builtinId="5"/>
    <cellStyle name="Százalék 2" xfId="51" xr:uid="{00000000-0005-0000-0000-000090000000}"/>
    <cellStyle name="Százalék 3" xfId="6" xr:uid="{00000000-0005-0000-0000-000091000000}"/>
    <cellStyle name="TableStyleLight1" xfId="55" xr:uid="{00000000-0005-0000-0000-00009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P63"/>
  <sheetViews>
    <sheetView zoomScaleNormal="100" workbookViewId="0">
      <selection activeCell="I6" sqref="I6"/>
    </sheetView>
  </sheetViews>
  <sheetFormatPr defaultRowHeight="15" x14ac:dyDescent="0.25"/>
  <cols>
    <col min="1" max="1" width="31" customWidth="1"/>
    <col min="2" max="2" width="34.5703125" customWidth="1"/>
    <col min="3" max="3" width="15.85546875" style="56" customWidth="1"/>
    <col min="4" max="4" width="15.42578125" style="52" customWidth="1"/>
    <col min="5" max="5" width="16.5703125" style="52" customWidth="1"/>
    <col min="6" max="6" width="14.85546875" style="52" customWidth="1"/>
    <col min="7" max="7" width="15" style="52" customWidth="1"/>
    <col min="8" max="8" width="4.85546875" customWidth="1"/>
    <col min="9" max="9" width="14.140625" style="27" customWidth="1"/>
    <col min="10" max="11" width="14.85546875" style="27" customWidth="1"/>
    <col min="12" max="15" width="13.28515625" customWidth="1"/>
  </cols>
  <sheetData>
    <row r="1" spans="1:16" ht="15" customHeight="1" x14ac:dyDescent="0.25">
      <c r="A1" s="152" t="s">
        <v>58</v>
      </c>
      <c r="B1" s="174" t="s">
        <v>122</v>
      </c>
      <c r="C1" s="99"/>
      <c r="D1" s="100"/>
      <c r="E1" s="100"/>
      <c r="F1" s="100"/>
      <c r="G1" s="100"/>
      <c r="I1" s="175" t="s">
        <v>116</v>
      </c>
      <c r="J1" s="145"/>
      <c r="K1" s="145"/>
      <c r="L1" s="145"/>
      <c r="M1" s="145"/>
      <c r="N1" s="145"/>
      <c r="O1" s="145"/>
      <c r="P1" s="100"/>
    </row>
    <row r="2" spans="1:16" ht="39.75" customHeight="1" x14ac:dyDescent="0.25">
      <c r="A2" s="1" t="s">
        <v>8</v>
      </c>
      <c r="B2" s="2" t="s">
        <v>51</v>
      </c>
      <c r="C2" s="2" t="s">
        <v>52</v>
      </c>
      <c r="D2" s="93" t="s">
        <v>16</v>
      </c>
      <c r="E2" s="93" t="s">
        <v>0</v>
      </c>
      <c r="F2" s="93" t="s">
        <v>12</v>
      </c>
      <c r="G2" s="93" t="s">
        <v>13</v>
      </c>
      <c r="I2" s="145"/>
      <c r="J2" s="145"/>
      <c r="K2" s="145"/>
      <c r="L2" s="145"/>
      <c r="M2" s="145"/>
      <c r="N2" s="145"/>
      <c r="O2" s="145"/>
    </row>
    <row r="3" spans="1:16" x14ac:dyDescent="0.25">
      <c r="A3" s="3"/>
      <c r="B3" s="3"/>
      <c r="C3" s="92"/>
      <c r="D3" s="53"/>
      <c r="E3" s="53"/>
      <c r="F3" s="53"/>
      <c r="G3" s="53"/>
      <c r="I3" s="173" t="s">
        <v>112</v>
      </c>
      <c r="J3" s="145"/>
      <c r="K3" s="145"/>
      <c r="L3" s="145"/>
      <c r="M3" s="145"/>
      <c r="N3" s="145"/>
      <c r="O3" s="145"/>
    </row>
    <row r="4" spans="1:16" x14ac:dyDescent="0.25">
      <c r="A4" s="132" t="s">
        <v>87</v>
      </c>
      <c r="B4" s="132" t="s">
        <v>87</v>
      </c>
      <c r="C4" s="133">
        <v>5682000</v>
      </c>
      <c r="D4" s="54">
        <f>SUMIFS(Bérköltség!$M$6:$M$26,Bérköltség!$D$6:$D$26,$B$1,Bérköltség!$G$6:$G$26,"Tény")+SUMIFS(Bérköltség!$N$6:$N$26,Bérköltség!$D$6:$D$26,$B$1,Bérköltség!$G$6:$G$26,"Tény")</f>
        <v>2324945</v>
      </c>
      <c r="E4" s="54">
        <f>C4-D4</f>
        <v>3357055</v>
      </c>
      <c r="F4" s="54">
        <f>SUMIFS(Bérköltség!$M$6:$M$26,Bérköltség!$D$6:$D$26,$B$1,Bérköltség!$G$6:$G$26,"Köt. váll.")+SUMIFS(Bérköltség!$N$6:$N$26,Bérköltség!$D$6:$D$26,$B$1,Bérköltség!$G$6:$G$26,"Köt. váll.")</f>
        <v>0</v>
      </c>
      <c r="G4" s="54">
        <f>E4-F4</f>
        <v>3357055</v>
      </c>
      <c r="I4" s="171">
        <v>44489</v>
      </c>
      <c r="J4" s="145">
        <v>9852000</v>
      </c>
      <c r="K4" s="145"/>
      <c r="L4" s="145"/>
      <c r="M4" s="145"/>
      <c r="N4" s="145"/>
      <c r="O4" s="145"/>
    </row>
    <row r="5" spans="1:16" x14ac:dyDescent="0.25">
      <c r="A5" s="132" t="s">
        <v>88</v>
      </c>
      <c r="B5" s="132" t="s">
        <v>88</v>
      </c>
      <c r="C5" s="133">
        <v>1400000</v>
      </c>
      <c r="D5" s="54">
        <f>SUMIFS(Dologi_felhalm.!$G$7:$G$42,Dologi_felhalm.!$B$7:$B$42,$B5,Dologi_felhalm.!$H$7:$H$42,"Tény",Dologi_felhalm.!$I$7:$I$42,$B$1)</f>
        <v>842625</v>
      </c>
      <c r="E5" s="54">
        <f t="shared" ref="E5:E7" si="0">C5-D5</f>
        <v>557375</v>
      </c>
      <c r="F5" s="54">
        <f>SUMIFS(Dologi_felhalm.!$G$7:$G$42,Dologi_felhalm.!$B$7:$B$42,$B5,Dologi_felhalm.!$H$7:$H$42,"Köt. váll.",Dologi_felhalm.!$I$7:$I$42,$B$1)</f>
        <v>0</v>
      </c>
      <c r="G5" s="54">
        <f t="shared" ref="G5:G7" si="1">E5-F5</f>
        <v>557375</v>
      </c>
      <c r="I5" s="171">
        <v>45022</v>
      </c>
      <c r="J5" s="145">
        <v>8852000</v>
      </c>
      <c r="K5" s="145"/>
      <c r="L5" s="145"/>
      <c r="M5" s="145"/>
      <c r="N5" s="145"/>
      <c r="O5" s="145"/>
    </row>
    <row r="6" spans="1:16" x14ac:dyDescent="0.25">
      <c r="A6" s="132" t="s">
        <v>89</v>
      </c>
      <c r="B6" s="132" t="s">
        <v>89</v>
      </c>
      <c r="C6" s="133">
        <v>1182000</v>
      </c>
      <c r="D6" s="54">
        <f>SUMIFS(Dologi_felhalm.!$G$7:$G$42,Dologi_felhalm.!$B$7:$B$42,$B6,Dologi_felhalm.!$H$7:$H$42,"Tény",Dologi_felhalm.!$I$7:$I$42,$B$1)</f>
        <v>1182000</v>
      </c>
      <c r="E6" s="54">
        <f t="shared" ref="E6" si="2">C6-D6</f>
        <v>0</v>
      </c>
      <c r="F6" s="54">
        <f>SUMIFS(Dologi_felhalm.!$G$7:$G$42,Dologi_felhalm.!$B$7:$B$42,$B6,Dologi_felhalm.!$H$7:$H$42,"Köt. váll.",Dologi_felhalm.!$I$7:$I$42,$B$1)</f>
        <v>0</v>
      </c>
      <c r="G6" s="54">
        <f t="shared" ref="G6" si="3">E6-F6</f>
        <v>0</v>
      </c>
      <c r="I6" s="171"/>
      <c r="J6" s="145"/>
      <c r="K6" s="145"/>
      <c r="L6" s="145"/>
      <c r="M6" s="145"/>
      <c r="N6" s="145"/>
      <c r="O6" s="145"/>
    </row>
    <row r="7" spans="1:16" x14ac:dyDescent="0.25">
      <c r="A7" s="132" t="s">
        <v>110</v>
      </c>
      <c r="B7" s="132" t="s">
        <v>110</v>
      </c>
      <c r="C7" s="133">
        <v>788000</v>
      </c>
      <c r="D7" s="54">
        <f>SUMIFS(Dologi_felhalm.!$G$7:$G$42,Dologi_felhalm.!$B$7:$B$42,$B7,Dologi_felhalm.!$H$7:$H$42,"Tény",Dologi_felhalm.!$I$7:$I$42,$B$1)</f>
        <v>0</v>
      </c>
      <c r="E7" s="54">
        <f t="shared" si="0"/>
        <v>788000</v>
      </c>
      <c r="F7" s="54">
        <f>SUMIFS(Dologi_felhalm.!$G$7:$G$42,Dologi_felhalm.!$B$7:$B$42,$B7,Dologi_felhalm.!$H$7:$H$42,"Köt. váll.",Dologi_felhalm.!$I$7:$I$42,$B$1)</f>
        <v>0</v>
      </c>
      <c r="G7" s="54">
        <f t="shared" si="1"/>
        <v>788000</v>
      </c>
      <c r="I7" s="171"/>
      <c r="J7" s="145"/>
      <c r="K7" s="145"/>
      <c r="L7" s="145"/>
      <c r="M7" s="145"/>
      <c r="N7" s="145"/>
      <c r="O7" s="145"/>
    </row>
    <row r="8" spans="1:16" x14ac:dyDescent="0.25">
      <c r="A8" s="134" t="s">
        <v>90</v>
      </c>
      <c r="B8" s="134"/>
      <c r="C8" s="135">
        <f>SUM(C4:C7)</f>
        <v>9052000</v>
      </c>
      <c r="D8" s="136">
        <f>SUM(D4:D7)</f>
        <v>4349570</v>
      </c>
      <c r="E8" s="136">
        <f>SUM(E4:E7)</f>
        <v>4702430</v>
      </c>
      <c r="F8" s="136">
        <f>SUM(F4:F7)</f>
        <v>0</v>
      </c>
      <c r="G8" s="136">
        <f>SUM(G4:G7)</f>
        <v>4702430</v>
      </c>
      <c r="I8" s="172"/>
    </row>
    <row r="9" spans="1:16" x14ac:dyDescent="0.25">
      <c r="A9" s="132" t="s">
        <v>84</v>
      </c>
      <c r="B9" s="132" t="s">
        <v>84</v>
      </c>
      <c r="C9" s="133">
        <v>800000</v>
      </c>
      <c r="D9" s="54">
        <f>SUMIFS(Dologi_felhalm.!$G$7:$G$42,Dologi_felhalm.!$B$7:$B$42,$B9,Dologi_felhalm.!$H$7:$H$42,"Tény",Dologi_felhalm.!$I$7:$I$42,$B$1)</f>
        <v>676899</v>
      </c>
      <c r="E9" s="54">
        <f t="shared" ref="E9" si="4">C9-D9</f>
        <v>123101</v>
      </c>
      <c r="F9" s="54">
        <f>SUMIFS(Dologi_felhalm.!$G$7:$G$42,Dologi_felhalm.!$B$7:$B$42,$B9,Dologi_felhalm.!$H$7:$H$42,"Köt. váll.",Dologi_felhalm.!$I$7:$I$42,$B$1)</f>
        <v>0</v>
      </c>
      <c r="G9" s="54">
        <f t="shared" ref="G9" si="5">E9-F9</f>
        <v>123101</v>
      </c>
      <c r="I9" s="146" t="s">
        <v>82</v>
      </c>
      <c r="J9" s="147">
        <f>SUM(J4:J8)</f>
        <v>18704000</v>
      </c>
      <c r="K9" s="144"/>
      <c r="L9" s="145"/>
      <c r="M9" s="145"/>
      <c r="N9" s="145"/>
      <c r="O9" s="145"/>
    </row>
    <row r="10" spans="1:16" x14ac:dyDescent="0.25">
      <c r="A10" s="137" t="s">
        <v>91</v>
      </c>
      <c r="B10" s="137"/>
      <c r="C10" s="135">
        <f t="shared" ref="C10:G10" si="6">C9</f>
        <v>800000</v>
      </c>
      <c r="D10" s="135">
        <f t="shared" si="6"/>
        <v>676899</v>
      </c>
      <c r="E10" s="135">
        <f t="shared" si="6"/>
        <v>123101</v>
      </c>
      <c r="F10" s="135">
        <f t="shared" si="6"/>
        <v>0</v>
      </c>
      <c r="G10" s="135">
        <f t="shared" si="6"/>
        <v>123101</v>
      </c>
      <c r="I10" s="146"/>
      <c r="J10" s="144"/>
      <c r="K10" s="144"/>
      <c r="L10" s="145"/>
      <c r="M10" s="145"/>
      <c r="N10" s="145"/>
      <c r="O10" s="145"/>
    </row>
    <row r="11" spans="1:16" s="36" customFormat="1" ht="21.75" customHeight="1" x14ac:dyDescent="0.25">
      <c r="A11" s="193" t="s">
        <v>20</v>
      </c>
      <c r="B11" s="193"/>
      <c r="C11" s="138">
        <f>C8+C10</f>
        <v>9852000</v>
      </c>
      <c r="D11" s="138">
        <f t="shared" ref="D11:G11" si="7">D8+D10</f>
        <v>5026469</v>
      </c>
      <c r="E11" s="138">
        <f t="shared" si="7"/>
        <v>4825531</v>
      </c>
      <c r="F11" s="138">
        <f t="shared" si="7"/>
        <v>0</v>
      </c>
      <c r="G11" s="138">
        <f t="shared" si="7"/>
        <v>4825531</v>
      </c>
      <c r="I11" s="146"/>
      <c r="J11" s="144"/>
      <c r="K11" s="144"/>
      <c r="L11" s="145"/>
      <c r="M11" s="145"/>
      <c r="N11" s="145"/>
      <c r="O11" s="145"/>
    </row>
    <row r="12" spans="1:16" x14ac:dyDescent="0.25">
      <c r="I12" s="146"/>
      <c r="J12" s="144"/>
      <c r="K12" s="144"/>
      <c r="L12" s="145"/>
      <c r="M12" s="145"/>
      <c r="N12" s="145"/>
      <c r="O12" s="145"/>
    </row>
    <row r="13" spans="1:16" x14ac:dyDescent="0.25">
      <c r="I13" s="146"/>
      <c r="J13" s="144"/>
      <c r="K13" s="144"/>
      <c r="L13" s="145"/>
      <c r="M13" s="145"/>
      <c r="N13" s="145"/>
      <c r="O13" s="145"/>
    </row>
    <row r="14" spans="1:16" ht="15.75" x14ac:dyDescent="0.25">
      <c r="A14" s="152" t="s">
        <v>58</v>
      </c>
      <c r="B14" s="174" t="s">
        <v>123</v>
      </c>
      <c r="C14" s="99"/>
      <c r="D14" s="100"/>
      <c r="E14" s="100"/>
      <c r="F14" s="100"/>
      <c r="G14" s="100"/>
      <c r="I14" s="146"/>
      <c r="J14" s="144"/>
      <c r="K14" s="144"/>
      <c r="L14" s="145"/>
      <c r="M14" s="145"/>
      <c r="N14" s="145"/>
      <c r="O14" s="145"/>
    </row>
    <row r="15" spans="1:16" ht="25.5" x14ac:dyDescent="0.25">
      <c r="A15" s="1" t="s">
        <v>8</v>
      </c>
      <c r="B15" s="2" t="s">
        <v>51</v>
      </c>
      <c r="C15" s="2" t="s">
        <v>52</v>
      </c>
      <c r="D15" s="93" t="s">
        <v>16</v>
      </c>
      <c r="E15" s="93" t="s">
        <v>0</v>
      </c>
      <c r="F15" s="93" t="s">
        <v>12</v>
      </c>
      <c r="G15" s="93" t="s">
        <v>13</v>
      </c>
      <c r="I15" s="146"/>
      <c r="J15" s="144"/>
      <c r="K15" s="144"/>
      <c r="L15" s="145"/>
      <c r="M15" s="145"/>
      <c r="N15" s="145"/>
      <c r="O15" s="145"/>
    </row>
    <row r="16" spans="1:16" x14ac:dyDescent="0.25">
      <c r="A16" s="3"/>
      <c r="B16" s="3"/>
      <c r="C16" s="92"/>
      <c r="D16" s="53"/>
      <c r="E16" s="53"/>
      <c r="F16" s="53"/>
      <c r="G16" s="53"/>
    </row>
    <row r="17" spans="1:7" x14ac:dyDescent="0.25">
      <c r="A17" s="132" t="s">
        <v>87</v>
      </c>
      <c r="B17" s="132" t="s">
        <v>87</v>
      </c>
      <c r="C17" s="133">
        <v>5682000</v>
      </c>
      <c r="D17" s="54">
        <f>SUMIFS(Bérköltség!$M$6:$M$26,Bérköltség!$D$6:$D$26,$B$14,Bérköltség!$G$6:$G$26,"Tény")+SUMIFS(Bérköltség!$N$6:$N$26,Bérköltség!$D$6:$D$26,$B$14,Bérköltség!$G$6:$G$26,"Tény")</f>
        <v>0</v>
      </c>
      <c r="E17" s="54">
        <f>C17-D17</f>
        <v>5682000</v>
      </c>
      <c r="F17" s="54">
        <f>SUMIFS(Bérköltség!$M$6:$M$26,Bérköltség!$D$6:$D$26,$B$14,Bérköltség!$G$6:$G$26,"Köt. váll.")+SUMIFS(Bérköltség!$N$6:$N$26,Bérköltség!$D$6:$D$26,$B$14,Bérköltség!$G$6:$G$26,"Köt. váll.")</f>
        <v>254037</v>
      </c>
      <c r="G17" s="54">
        <f>E17-F17</f>
        <v>5427963</v>
      </c>
    </row>
    <row r="18" spans="1:7" x14ac:dyDescent="0.25">
      <c r="A18" s="132" t="s">
        <v>88</v>
      </c>
      <c r="B18" s="132" t="s">
        <v>88</v>
      </c>
      <c r="C18" s="133">
        <v>1400000</v>
      </c>
      <c r="D18" s="54">
        <f>SUMIFS(Dologi_felhalm.!$G$7:$G$42,Dologi_felhalm.!$B$7:$B$42,$B18,Dologi_felhalm.!$H$7:$H$42,"Tény",Dologi_felhalm.!$I$7:$I$42,$B$14)</f>
        <v>1073335</v>
      </c>
      <c r="E18" s="54">
        <f t="shared" ref="E18:E20" si="8">C18-D18</f>
        <v>326665</v>
      </c>
      <c r="F18" s="54">
        <f>SUMIFS(Dologi_felhalm.!$G$7:$G$42,Dologi_felhalm.!$B$7:$B$42,$B18,Dologi_felhalm.!$H$7:$H$42,"Köt. váll.",Dologi_felhalm.!$I$7:$I$42,$B$14)</f>
        <v>365554</v>
      </c>
      <c r="G18" s="54">
        <f t="shared" ref="G18:G20" si="9">E18-F18</f>
        <v>-38889</v>
      </c>
    </row>
    <row r="19" spans="1:7" x14ac:dyDescent="0.25">
      <c r="A19" s="132" t="s">
        <v>89</v>
      </c>
      <c r="B19" s="132" t="s">
        <v>89</v>
      </c>
      <c r="C19" s="133">
        <v>1062000</v>
      </c>
      <c r="D19" s="54">
        <f>SUMIFS(Dologi_felhalm.!$G$7:$G$42,Dologi_felhalm.!$B$7:$B$42,$B19,Dologi_felhalm.!$H$7:$H$42,"Tény",Dologi_felhalm.!$I$7:$I$42,$B$14)</f>
        <v>0</v>
      </c>
      <c r="E19" s="54">
        <f t="shared" si="8"/>
        <v>1062000</v>
      </c>
      <c r="F19" s="54">
        <f>SUMIFS(Dologi_felhalm.!$G$7:$G$42,Dologi_felhalm.!$B$7:$B$42,$B19,Dologi_felhalm.!$H$7:$H$42,"Köt. váll.",Dologi_felhalm.!$I$7:$I$42,$B$14)</f>
        <v>0</v>
      </c>
      <c r="G19" s="54">
        <f t="shared" si="9"/>
        <v>1062000</v>
      </c>
    </row>
    <row r="20" spans="1:7" x14ac:dyDescent="0.25">
      <c r="A20" s="132" t="s">
        <v>110</v>
      </c>
      <c r="B20" s="132" t="s">
        <v>110</v>
      </c>
      <c r="C20" s="133">
        <v>708000</v>
      </c>
      <c r="D20" s="54">
        <f>SUMIFS(Dologi_felhalm.!$G$7:$G$42,Dologi_felhalm.!$B$7:$B$42,$B20,Dologi_felhalm.!$H$7:$H$42,"Tény",Dologi_felhalm.!$I$7:$I$42,$B$14)</f>
        <v>0</v>
      </c>
      <c r="E20" s="54">
        <f t="shared" si="8"/>
        <v>708000</v>
      </c>
      <c r="F20" s="54">
        <f>SUMIFS(Dologi_felhalm.!$G$7:$G$42,Dologi_felhalm.!$B$7:$B$42,$B20,Dologi_felhalm.!$H$7:$H$42,"Köt. váll.",Dologi_felhalm.!$I$7:$I$42,$B$14)</f>
        <v>0</v>
      </c>
      <c r="G20" s="54">
        <f t="shared" si="9"/>
        <v>708000</v>
      </c>
    </row>
    <row r="21" spans="1:7" x14ac:dyDescent="0.25">
      <c r="A21" s="134" t="s">
        <v>90</v>
      </c>
      <c r="B21" s="134"/>
      <c r="C21" s="135">
        <f>SUM(C17:C20)</f>
        <v>8852000</v>
      </c>
      <c r="D21" s="136">
        <f>SUM(D17:D20)</f>
        <v>1073335</v>
      </c>
      <c r="E21" s="136">
        <f>SUM(E17:E20)</f>
        <v>7778665</v>
      </c>
      <c r="F21" s="136">
        <f>SUM(F17:F20)</f>
        <v>619591</v>
      </c>
      <c r="G21" s="136">
        <f>SUM(G17:G20)</f>
        <v>7159074</v>
      </c>
    </row>
    <row r="22" spans="1:7" x14ac:dyDescent="0.25">
      <c r="A22" s="132" t="s">
        <v>84</v>
      </c>
      <c r="B22" s="132" t="s">
        <v>84</v>
      </c>
      <c r="C22" s="133">
        <v>0</v>
      </c>
      <c r="D22" s="54">
        <f>SUMIFS(Dologi_felhalm.!$G$7:$G$42,Dologi_felhalm.!$B$7:$B$42,$B22,Dologi_felhalm.!$H$7:$H$42,"Tény",Dologi_felhalm.!$I$7:$I$42,$B$14)</f>
        <v>0</v>
      </c>
      <c r="E22" s="54">
        <f t="shared" ref="E22" si="10">C22-D22</f>
        <v>0</v>
      </c>
      <c r="F22" s="54">
        <f>SUMIFS(Dologi_felhalm.!$G$7:$G$42,Dologi_felhalm.!$B$7:$B$42,$B22,Dologi_felhalm.!$H$7:$H$42,"Köt. váll.",Dologi_felhalm.!$I$7:$I$42,$B$14)</f>
        <v>0</v>
      </c>
      <c r="G22" s="54">
        <f t="shared" ref="G22" si="11">E22-F22</f>
        <v>0</v>
      </c>
    </row>
    <row r="23" spans="1:7" x14ac:dyDescent="0.25">
      <c r="A23" s="137" t="s">
        <v>91</v>
      </c>
      <c r="B23" s="137"/>
      <c r="C23" s="135">
        <f t="shared" ref="C23:G23" si="12">C22</f>
        <v>0</v>
      </c>
      <c r="D23" s="135">
        <f t="shared" si="12"/>
        <v>0</v>
      </c>
      <c r="E23" s="135">
        <f t="shared" si="12"/>
        <v>0</v>
      </c>
      <c r="F23" s="135">
        <f t="shared" si="12"/>
        <v>0</v>
      </c>
      <c r="G23" s="135">
        <f t="shared" si="12"/>
        <v>0</v>
      </c>
    </row>
    <row r="24" spans="1:7" x14ac:dyDescent="0.25">
      <c r="A24" s="193" t="s">
        <v>20</v>
      </c>
      <c r="B24" s="193"/>
      <c r="C24" s="138">
        <f>C21+C23</f>
        <v>8852000</v>
      </c>
      <c r="D24" s="138">
        <f t="shared" ref="D24" si="13">D21+D23</f>
        <v>1073335</v>
      </c>
      <c r="E24" s="138">
        <f t="shared" ref="E24" si="14">E21+E23</f>
        <v>7778665</v>
      </c>
      <c r="F24" s="138">
        <f t="shared" ref="F24" si="15">F21+F23</f>
        <v>619591</v>
      </c>
      <c r="G24" s="138">
        <f t="shared" ref="G24" si="16">G21+G23</f>
        <v>7159074</v>
      </c>
    </row>
    <row r="27" spans="1:7" ht="15.75" x14ac:dyDescent="0.25">
      <c r="A27" s="152" t="s">
        <v>58</v>
      </c>
      <c r="B27" s="174" t="s">
        <v>124</v>
      </c>
      <c r="C27" s="99"/>
      <c r="D27" s="100"/>
      <c r="E27" s="100"/>
      <c r="F27" s="100"/>
      <c r="G27" s="100"/>
    </row>
    <row r="28" spans="1:7" ht="25.5" x14ac:dyDescent="0.25">
      <c r="A28" s="1" t="s">
        <v>8</v>
      </c>
      <c r="B28" s="2" t="s">
        <v>51</v>
      </c>
      <c r="C28" s="2" t="s">
        <v>52</v>
      </c>
      <c r="D28" s="93" t="s">
        <v>16</v>
      </c>
      <c r="E28" s="93" t="s">
        <v>0</v>
      </c>
      <c r="F28" s="93" t="s">
        <v>12</v>
      </c>
      <c r="G28" s="93" t="s">
        <v>13</v>
      </c>
    </row>
    <row r="29" spans="1:7" x14ac:dyDescent="0.25">
      <c r="A29" s="3"/>
      <c r="B29" s="3"/>
      <c r="C29" s="92"/>
      <c r="D29" s="53"/>
      <c r="E29" s="53"/>
      <c r="F29" s="53"/>
      <c r="G29" s="53"/>
    </row>
    <row r="30" spans="1:7" x14ac:dyDescent="0.25">
      <c r="A30" s="132" t="s">
        <v>87</v>
      </c>
      <c r="B30" s="132" t="s">
        <v>87</v>
      </c>
      <c r="C30" s="133">
        <v>5682000</v>
      </c>
      <c r="D30" s="54">
        <f>SUMIFS(Bérköltség!$M$6:$M$26,Bérköltség!$D$6:$D$26,$B$27,Bérköltség!$G$6:$G$26,"Tény")+SUMIFS(Bérköltség!$N$6:$N$26,Bérköltség!$D$6:$D$26,$B$27,Bérköltség!$G$6:$G$26,"Tény")</f>
        <v>0</v>
      </c>
      <c r="E30" s="54">
        <f>C30-D30</f>
        <v>5682000</v>
      </c>
      <c r="F30" s="54">
        <f>SUMIFS(Bérköltség!$M$6:$M$26,Bérköltség!$D$6:$D$26,$B$27,Bérköltség!$G$6:$G$26,"Köt. váll.")+SUMIFS(Bérköltség!$N$6:$N$26,Bérköltség!$D$6:$D$26,$B$27,Bérköltség!$G$6:$G$26,"Köt. váll.")</f>
        <v>0</v>
      </c>
      <c r="G30" s="54">
        <f>E30-F30</f>
        <v>5682000</v>
      </c>
    </row>
    <row r="31" spans="1:7" x14ac:dyDescent="0.25">
      <c r="A31" s="132" t="s">
        <v>88</v>
      </c>
      <c r="B31" s="132" t="s">
        <v>88</v>
      </c>
      <c r="C31" s="133">
        <v>2500000</v>
      </c>
      <c r="D31" s="54">
        <f>SUMIFS(Dologi_felhalm.!$G$7:$G$42,Dologi_felhalm.!$B$7:$B$42,$B31,Dologi_felhalm.!$H$7:$H$42,"Tény",Dologi_felhalm.!$I$7:$I$42,$B$27)</f>
        <v>0</v>
      </c>
      <c r="E31" s="54">
        <f t="shared" ref="E31:E33" si="17">C31-D31</f>
        <v>2500000</v>
      </c>
      <c r="F31" s="54">
        <f>SUMIFS(Dologi_felhalm.!$G$7:$G$42,Dologi_felhalm.!$B$7:$B$42,$B31,Dologi_felhalm.!$H$7:$H$42,"Köt. váll.",Dologi_felhalm.!$I$7:$I$42,$B$27)</f>
        <v>0</v>
      </c>
      <c r="G31" s="54">
        <f t="shared" ref="G31:G33" si="18">E31-F31</f>
        <v>2500000</v>
      </c>
    </row>
    <row r="32" spans="1:7" x14ac:dyDescent="0.25">
      <c r="A32" s="132" t="s">
        <v>89</v>
      </c>
      <c r="B32" s="132" t="s">
        <v>89</v>
      </c>
      <c r="C32" s="133">
        <v>1227000</v>
      </c>
      <c r="D32" s="54">
        <f>SUMIFS(Dologi_felhalm.!$G$7:$G$42,Dologi_felhalm.!$B$7:$B$42,$B32,Dologi_felhalm.!$H$7:$H$42,"Tény",Dologi_felhalm.!$I$7:$I$42,$B$27)</f>
        <v>0</v>
      </c>
      <c r="E32" s="54">
        <f t="shared" si="17"/>
        <v>1227000</v>
      </c>
      <c r="F32" s="54">
        <f>SUMIFS(Dologi_felhalm.!$G$7:$G$42,Dologi_felhalm.!$B$7:$B$42,$B32,Dologi_felhalm.!$H$7:$H$42,"Köt. váll.",Dologi_felhalm.!$I$7:$I$42,$B$27)</f>
        <v>0</v>
      </c>
      <c r="G32" s="54">
        <f t="shared" si="18"/>
        <v>1227000</v>
      </c>
    </row>
    <row r="33" spans="1:7" x14ac:dyDescent="0.25">
      <c r="A33" s="132" t="s">
        <v>110</v>
      </c>
      <c r="B33" s="132" t="s">
        <v>110</v>
      </c>
      <c r="C33" s="133">
        <v>818000</v>
      </c>
      <c r="D33" s="54">
        <f>SUMIFS(Dologi_felhalm.!$G$7:$G$42,Dologi_felhalm.!$B$7:$B$42,$B33,Dologi_felhalm.!$H$7:$H$42,"Tény",Dologi_felhalm.!$I$7:$I$42,$B$27)</f>
        <v>0</v>
      </c>
      <c r="E33" s="54">
        <f t="shared" si="17"/>
        <v>818000</v>
      </c>
      <c r="F33" s="54">
        <f>SUMIFS(Dologi_felhalm.!$G$7:$G$42,Dologi_felhalm.!$B$7:$B$42,$B33,Dologi_felhalm.!$H$7:$H$42,"Köt. váll.",Dologi_felhalm.!$I$7:$I$42,$B$27)</f>
        <v>0</v>
      </c>
      <c r="G33" s="54">
        <f t="shared" si="18"/>
        <v>818000</v>
      </c>
    </row>
    <row r="34" spans="1:7" x14ac:dyDescent="0.25">
      <c r="A34" s="134" t="s">
        <v>90</v>
      </c>
      <c r="B34" s="134"/>
      <c r="C34" s="135">
        <f>SUM(C30:C33)</f>
        <v>10227000</v>
      </c>
      <c r="D34" s="136">
        <f>SUM(D30:D33)</f>
        <v>0</v>
      </c>
      <c r="E34" s="136">
        <f>SUM(E30:E33)</f>
        <v>10227000</v>
      </c>
      <c r="F34" s="136">
        <f>SUM(F30:F33)</f>
        <v>0</v>
      </c>
      <c r="G34" s="136">
        <f>SUM(G30:G33)</f>
        <v>10227000</v>
      </c>
    </row>
    <row r="35" spans="1:7" x14ac:dyDescent="0.25">
      <c r="A35" s="132" t="s">
        <v>84</v>
      </c>
      <c r="B35" s="132" t="s">
        <v>84</v>
      </c>
      <c r="C35" s="133">
        <v>0</v>
      </c>
      <c r="D35" s="54">
        <f>SUMIFS(Dologi_felhalm.!$G$7:$G$42,Dologi_felhalm.!$B$7:$B$42,$B35,Dologi_felhalm.!$H$7:$H$42,"Tény",Dologi_felhalm.!$I$7:$I$42,$B$27)</f>
        <v>0</v>
      </c>
      <c r="E35" s="54">
        <f t="shared" ref="E35" si="19">C35-D35</f>
        <v>0</v>
      </c>
      <c r="F35" s="54">
        <f>SUMIFS(Dologi_felhalm.!$G$7:$G$42,Dologi_felhalm.!$B$7:$B$42,$B35,Dologi_felhalm.!$H$7:$H$42,"Köt. váll.",Dologi_felhalm.!$I$7:$I$42,$B$27)</f>
        <v>0</v>
      </c>
      <c r="G35" s="54">
        <f t="shared" ref="G35" si="20">E35-F35</f>
        <v>0</v>
      </c>
    </row>
    <row r="36" spans="1:7" x14ac:dyDescent="0.25">
      <c r="A36" s="137" t="s">
        <v>91</v>
      </c>
      <c r="B36" s="137"/>
      <c r="C36" s="135">
        <f t="shared" ref="C36:G36" si="21">C35</f>
        <v>0</v>
      </c>
      <c r="D36" s="135">
        <f t="shared" si="21"/>
        <v>0</v>
      </c>
      <c r="E36" s="135">
        <f t="shared" si="21"/>
        <v>0</v>
      </c>
      <c r="F36" s="135">
        <f t="shared" si="21"/>
        <v>0</v>
      </c>
      <c r="G36" s="135">
        <f t="shared" si="21"/>
        <v>0</v>
      </c>
    </row>
    <row r="37" spans="1:7" x14ac:dyDescent="0.25">
      <c r="A37" s="193" t="s">
        <v>20</v>
      </c>
      <c r="B37" s="193"/>
      <c r="C37" s="138">
        <f>C34+C36</f>
        <v>10227000</v>
      </c>
      <c r="D37" s="138">
        <f t="shared" ref="D37" si="22">D34+D36</f>
        <v>0</v>
      </c>
      <c r="E37" s="138">
        <f t="shared" ref="E37" si="23">E34+E36</f>
        <v>10227000</v>
      </c>
      <c r="F37" s="138">
        <f t="shared" ref="F37" si="24">F34+F36</f>
        <v>0</v>
      </c>
      <c r="G37" s="138">
        <f t="shared" ref="G37" si="25">G34+G36</f>
        <v>10227000</v>
      </c>
    </row>
    <row r="40" spans="1:7" ht="15.75" x14ac:dyDescent="0.25">
      <c r="A40" s="152" t="s">
        <v>58</v>
      </c>
      <c r="B40" s="174" t="s">
        <v>125</v>
      </c>
      <c r="C40" s="99"/>
      <c r="D40" s="100"/>
      <c r="E40" s="100"/>
      <c r="F40" s="100"/>
      <c r="G40" s="100"/>
    </row>
    <row r="41" spans="1:7" ht="25.5" x14ac:dyDescent="0.25">
      <c r="A41" s="1" t="s">
        <v>8</v>
      </c>
      <c r="B41" s="2" t="s">
        <v>51</v>
      </c>
      <c r="C41" s="2" t="s">
        <v>52</v>
      </c>
      <c r="D41" s="93" t="s">
        <v>16</v>
      </c>
      <c r="E41" s="93" t="s">
        <v>0</v>
      </c>
      <c r="F41" s="93" t="s">
        <v>12</v>
      </c>
      <c r="G41" s="93" t="s">
        <v>13</v>
      </c>
    </row>
    <row r="42" spans="1:7" x14ac:dyDescent="0.25">
      <c r="A42" s="3"/>
      <c r="B42" s="3"/>
      <c r="C42" s="92"/>
      <c r="D42" s="53"/>
      <c r="E42" s="53"/>
      <c r="F42" s="53"/>
      <c r="G42" s="53"/>
    </row>
    <row r="43" spans="1:7" x14ac:dyDescent="0.25">
      <c r="A43" s="132" t="s">
        <v>87</v>
      </c>
      <c r="B43" s="132" t="s">
        <v>87</v>
      </c>
      <c r="C43" s="133">
        <v>5682000</v>
      </c>
      <c r="D43" s="54">
        <f>SUMIFS(Bérköltség!$M$6:$M$26,Bérköltség!$D$6:$D$26,$B$40,Bérköltség!$G$6:$G$26,"Tény")+SUMIFS(Bérköltség!$N$6:$N$26,Bérköltség!$D$6:$D$26,$B$40,Bérköltség!$G$6:$G$26,"Tény")</f>
        <v>0</v>
      </c>
      <c r="E43" s="54">
        <f>C43-D43</f>
        <v>5682000</v>
      </c>
      <c r="F43" s="54">
        <f>SUMIFS(Bérköltség!$M$6:$M$26,Bérköltség!$D$6:$D$26,$B$40,Bérköltség!$G$6:$G$26,"Köt. váll.")+SUMIFS(Bérköltség!$N$6:$N$26,Bérköltség!$D$6:$D$26,$B$40,Bérköltség!$G$6:$G$26,"Köt. váll.")</f>
        <v>0</v>
      </c>
      <c r="G43" s="54">
        <f>E43-F43</f>
        <v>5682000</v>
      </c>
    </row>
    <row r="44" spans="1:7" x14ac:dyDescent="0.25">
      <c r="A44" s="132" t="s">
        <v>88</v>
      </c>
      <c r="B44" s="132" t="s">
        <v>88</v>
      </c>
      <c r="C44" s="133">
        <v>1400000</v>
      </c>
      <c r="D44" s="54">
        <f>SUMIFS(Dologi_felhalm.!$G$7:$G$42,Dologi_felhalm.!$B$7:$B$42,$B44,Dologi_felhalm.!$H$7:$H$42,"Tény",Dologi_felhalm.!$I$7:$I$42,$B$40)</f>
        <v>0</v>
      </c>
      <c r="E44" s="54">
        <f t="shared" ref="E44:E46" si="26">C44-D44</f>
        <v>1400000</v>
      </c>
      <c r="F44" s="54">
        <f>SUMIFS(Dologi_felhalm.!$G$7:$G$42,Dologi_felhalm.!$B$7:$B$42,$B44,Dologi_felhalm.!$H$7:$H$42,"Köt. váll.",Dologi_felhalm.!$I$7:$I$42,$B$40)</f>
        <v>0</v>
      </c>
      <c r="G44" s="54">
        <f t="shared" ref="G44:G46" si="27">E44-F44</f>
        <v>1400000</v>
      </c>
    </row>
    <row r="45" spans="1:7" x14ac:dyDescent="0.25">
      <c r="A45" s="132" t="s">
        <v>89</v>
      </c>
      <c r="B45" s="132" t="s">
        <v>89</v>
      </c>
      <c r="C45" s="133">
        <v>1062000</v>
      </c>
      <c r="D45" s="54">
        <f>SUMIFS(Dologi_felhalm.!$G$7:$G$42,Dologi_felhalm.!$B$7:$B$42,$B45,Dologi_felhalm.!$H$7:$H$42,"Tény",Dologi_felhalm.!$I$7:$I$42,$B$40)</f>
        <v>0</v>
      </c>
      <c r="E45" s="54">
        <f t="shared" si="26"/>
        <v>1062000</v>
      </c>
      <c r="F45" s="54">
        <f>SUMIFS(Dologi_felhalm.!$G$7:$G$42,Dologi_felhalm.!$B$7:$B$42,$B45,Dologi_felhalm.!$H$7:$H$42,"Köt. váll.",Dologi_felhalm.!$I$7:$I$42,$B$40)</f>
        <v>0</v>
      </c>
      <c r="G45" s="54">
        <f t="shared" si="27"/>
        <v>1062000</v>
      </c>
    </row>
    <row r="46" spans="1:7" x14ac:dyDescent="0.25">
      <c r="A46" s="132" t="s">
        <v>110</v>
      </c>
      <c r="B46" s="132" t="s">
        <v>110</v>
      </c>
      <c r="C46" s="133">
        <v>708000</v>
      </c>
      <c r="D46" s="54">
        <f>SUMIFS(Dologi_felhalm.!$G$7:$G$42,Dologi_felhalm.!$B$7:$B$42,$B46,Dologi_felhalm.!$H$7:$H$42,"Tény",Dologi_felhalm.!$I$7:$I$42,$B$40)</f>
        <v>0</v>
      </c>
      <c r="E46" s="54">
        <f t="shared" si="26"/>
        <v>708000</v>
      </c>
      <c r="F46" s="54">
        <f>SUMIFS(Dologi_felhalm.!$G$7:$G$42,Dologi_felhalm.!$B$7:$B$42,$B46,Dologi_felhalm.!$H$7:$H$42,"Köt. váll.",Dologi_felhalm.!$I$7:$I$42,$B$40)</f>
        <v>0</v>
      </c>
      <c r="G46" s="54">
        <f t="shared" si="27"/>
        <v>708000</v>
      </c>
    </row>
    <row r="47" spans="1:7" x14ac:dyDescent="0.25">
      <c r="A47" s="134" t="s">
        <v>90</v>
      </c>
      <c r="B47" s="134"/>
      <c r="C47" s="135">
        <f>SUM(C43:C46)</f>
        <v>8852000</v>
      </c>
      <c r="D47" s="136">
        <f>SUM(D43:D46)</f>
        <v>0</v>
      </c>
      <c r="E47" s="136">
        <f>SUM(E43:E46)</f>
        <v>8852000</v>
      </c>
      <c r="F47" s="136">
        <f>SUM(F43:F46)</f>
        <v>0</v>
      </c>
      <c r="G47" s="136">
        <f>SUM(G43:G46)</f>
        <v>8852000</v>
      </c>
    </row>
    <row r="48" spans="1:7" x14ac:dyDescent="0.25">
      <c r="A48" s="132" t="s">
        <v>84</v>
      </c>
      <c r="B48" s="132" t="s">
        <v>84</v>
      </c>
      <c r="C48" s="133">
        <v>0</v>
      </c>
      <c r="D48" s="54">
        <f>SUMIFS(Dologi_felhalm.!$G$7:$G$42,Dologi_felhalm.!$B$7:$B$42,$B48,Dologi_felhalm.!$H$7:$H$42,"Tény",Dologi_felhalm.!$I$7:$I$42,$B$40)</f>
        <v>0</v>
      </c>
      <c r="E48" s="54">
        <f t="shared" ref="E48" si="28">C48-D48</f>
        <v>0</v>
      </c>
      <c r="F48" s="54">
        <f>SUMIFS(Dologi_felhalm.!$G$7:$G$42,Dologi_felhalm.!$B$7:$B$42,$B48,Dologi_felhalm.!$H$7:$H$42,"Köt. váll.",Dologi_felhalm.!$I$7:$I$42,$B$40)</f>
        <v>0</v>
      </c>
      <c r="G48" s="54">
        <f t="shared" ref="G48" si="29">E48-F48</f>
        <v>0</v>
      </c>
    </row>
    <row r="49" spans="1:7" x14ac:dyDescent="0.25">
      <c r="A49" s="137" t="s">
        <v>91</v>
      </c>
      <c r="B49" s="137"/>
      <c r="C49" s="135">
        <f t="shared" ref="C49:G49" si="30">C48</f>
        <v>0</v>
      </c>
      <c r="D49" s="135">
        <f t="shared" si="30"/>
        <v>0</v>
      </c>
      <c r="E49" s="135">
        <f t="shared" si="30"/>
        <v>0</v>
      </c>
      <c r="F49" s="135">
        <f t="shared" si="30"/>
        <v>0</v>
      </c>
      <c r="G49" s="135">
        <f t="shared" si="30"/>
        <v>0</v>
      </c>
    </row>
    <row r="50" spans="1:7" x14ac:dyDescent="0.25">
      <c r="A50" s="193" t="s">
        <v>20</v>
      </c>
      <c r="B50" s="193"/>
      <c r="C50" s="138">
        <f>C47+C49</f>
        <v>8852000</v>
      </c>
      <c r="D50" s="138">
        <f t="shared" ref="D50" si="31">D47+D49</f>
        <v>0</v>
      </c>
      <c r="E50" s="138">
        <f t="shared" ref="E50" si="32">E47+E49</f>
        <v>8852000</v>
      </c>
      <c r="F50" s="138">
        <f t="shared" ref="F50" si="33">F47+F49</f>
        <v>0</v>
      </c>
      <c r="G50" s="138">
        <f t="shared" ref="G50" si="34">G47+G49</f>
        <v>8852000</v>
      </c>
    </row>
    <row r="52" spans="1:7" ht="15.75" thickBot="1" x14ac:dyDescent="0.3"/>
    <row r="53" spans="1:7" ht="15.75" x14ac:dyDescent="0.25">
      <c r="A53" s="154" t="s">
        <v>58</v>
      </c>
      <c r="B53" s="155" t="s">
        <v>109</v>
      </c>
      <c r="C53" s="156"/>
      <c r="D53" s="157"/>
      <c r="E53" s="157"/>
      <c r="F53" s="157"/>
      <c r="G53" s="158"/>
    </row>
    <row r="54" spans="1:7" ht="25.5" x14ac:dyDescent="0.25">
      <c r="A54" s="159" t="s">
        <v>8</v>
      </c>
      <c r="B54" s="2" t="s">
        <v>51</v>
      </c>
      <c r="C54" s="2" t="s">
        <v>52</v>
      </c>
      <c r="D54" s="93" t="s">
        <v>16</v>
      </c>
      <c r="E54" s="93" t="s">
        <v>0</v>
      </c>
      <c r="F54" s="93" t="s">
        <v>12</v>
      </c>
      <c r="G54" s="160" t="s">
        <v>13</v>
      </c>
    </row>
    <row r="55" spans="1:7" x14ac:dyDescent="0.25">
      <c r="A55" s="161"/>
      <c r="B55" s="3"/>
      <c r="C55" s="92"/>
      <c r="D55" s="53"/>
      <c r="E55" s="53"/>
      <c r="F55" s="53"/>
      <c r="G55" s="162"/>
    </row>
    <row r="56" spans="1:7" x14ac:dyDescent="0.25">
      <c r="A56" s="163" t="s">
        <v>87</v>
      </c>
      <c r="B56" s="132" t="s">
        <v>87</v>
      </c>
      <c r="C56" s="133">
        <f>C4+C17+C30+C43</f>
        <v>22728000</v>
      </c>
      <c r="D56" s="54">
        <f t="shared" ref="D56:G56" si="35">D4+D17+D30+D43</f>
        <v>2324945</v>
      </c>
      <c r="E56" s="54">
        <f t="shared" si="35"/>
        <v>20403055</v>
      </c>
      <c r="F56" s="54">
        <f t="shared" si="35"/>
        <v>254037</v>
      </c>
      <c r="G56" s="164">
        <f t="shared" si="35"/>
        <v>20149018</v>
      </c>
    </row>
    <row r="57" spans="1:7" x14ac:dyDescent="0.25">
      <c r="A57" s="163" t="s">
        <v>88</v>
      </c>
      <c r="B57" s="132" t="s">
        <v>88</v>
      </c>
      <c r="C57" s="133">
        <f t="shared" ref="C57:G57" si="36">C5+C18+C31+C44</f>
        <v>6700000</v>
      </c>
      <c r="D57" s="54">
        <f t="shared" si="36"/>
        <v>1915960</v>
      </c>
      <c r="E57" s="54">
        <f t="shared" si="36"/>
        <v>4784040</v>
      </c>
      <c r="F57" s="54">
        <f t="shared" si="36"/>
        <v>365554</v>
      </c>
      <c r="G57" s="164">
        <f t="shared" si="36"/>
        <v>4418486</v>
      </c>
    </row>
    <row r="58" spans="1:7" x14ac:dyDescent="0.25">
      <c r="A58" s="163" t="s">
        <v>89</v>
      </c>
      <c r="B58" s="132" t="s">
        <v>89</v>
      </c>
      <c r="C58" s="133">
        <f t="shared" ref="C58:G58" si="37">C6+C19+C32+C45</f>
        <v>4533000</v>
      </c>
      <c r="D58" s="54">
        <f t="shared" si="37"/>
        <v>1182000</v>
      </c>
      <c r="E58" s="54">
        <f t="shared" si="37"/>
        <v>3351000</v>
      </c>
      <c r="F58" s="54">
        <f t="shared" si="37"/>
        <v>0</v>
      </c>
      <c r="G58" s="164">
        <f t="shared" si="37"/>
        <v>3351000</v>
      </c>
    </row>
    <row r="59" spans="1:7" x14ac:dyDescent="0.25">
      <c r="A59" s="163" t="s">
        <v>110</v>
      </c>
      <c r="B59" s="132" t="s">
        <v>110</v>
      </c>
      <c r="C59" s="133">
        <f t="shared" ref="C59:G59" si="38">C7+C20+C33+C46</f>
        <v>3022000</v>
      </c>
      <c r="D59" s="54">
        <f t="shared" si="38"/>
        <v>0</v>
      </c>
      <c r="E59" s="54">
        <f t="shared" si="38"/>
        <v>3022000</v>
      </c>
      <c r="F59" s="54">
        <f t="shared" si="38"/>
        <v>0</v>
      </c>
      <c r="G59" s="164">
        <f t="shared" si="38"/>
        <v>3022000</v>
      </c>
    </row>
    <row r="60" spans="1:7" x14ac:dyDescent="0.25">
      <c r="A60" s="165" t="s">
        <v>90</v>
      </c>
      <c r="B60" s="134"/>
      <c r="C60" s="135">
        <f t="shared" ref="C60:G60" si="39">C8+C21+C34+C47</f>
        <v>36983000</v>
      </c>
      <c r="D60" s="136">
        <f t="shared" si="39"/>
        <v>5422905</v>
      </c>
      <c r="E60" s="136">
        <f t="shared" si="39"/>
        <v>31560095</v>
      </c>
      <c r="F60" s="136">
        <f t="shared" si="39"/>
        <v>619591</v>
      </c>
      <c r="G60" s="166">
        <f t="shared" si="39"/>
        <v>30940504</v>
      </c>
    </row>
    <row r="61" spans="1:7" x14ac:dyDescent="0.25">
      <c r="A61" s="163" t="s">
        <v>84</v>
      </c>
      <c r="B61" s="132" t="s">
        <v>84</v>
      </c>
      <c r="C61" s="133">
        <f t="shared" ref="C61:G61" si="40">C9+C22+C35+C48</f>
        <v>800000</v>
      </c>
      <c r="D61" s="54">
        <f t="shared" si="40"/>
        <v>676899</v>
      </c>
      <c r="E61" s="54">
        <f t="shared" si="40"/>
        <v>123101</v>
      </c>
      <c r="F61" s="54">
        <f t="shared" si="40"/>
        <v>0</v>
      </c>
      <c r="G61" s="164">
        <f t="shared" si="40"/>
        <v>123101</v>
      </c>
    </row>
    <row r="62" spans="1:7" x14ac:dyDescent="0.25">
      <c r="A62" s="167" t="s">
        <v>91</v>
      </c>
      <c r="B62" s="137"/>
      <c r="C62" s="135">
        <f t="shared" ref="C62:G62" si="41">C10+C23+C36+C49</f>
        <v>800000</v>
      </c>
      <c r="D62" s="135">
        <f t="shared" si="41"/>
        <v>676899</v>
      </c>
      <c r="E62" s="135">
        <f t="shared" si="41"/>
        <v>123101</v>
      </c>
      <c r="F62" s="135">
        <f t="shared" si="41"/>
        <v>0</v>
      </c>
      <c r="G62" s="168">
        <f t="shared" si="41"/>
        <v>123101</v>
      </c>
    </row>
    <row r="63" spans="1:7" ht="15.75" thickBot="1" x14ac:dyDescent="0.3">
      <c r="A63" s="191" t="s">
        <v>20</v>
      </c>
      <c r="B63" s="192"/>
      <c r="C63" s="169">
        <f t="shared" ref="C63:G63" si="42">C11+C24+C37+C50</f>
        <v>37783000</v>
      </c>
      <c r="D63" s="169">
        <f t="shared" si="42"/>
        <v>6099804</v>
      </c>
      <c r="E63" s="169">
        <f t="shared" si="42"/>
        <v>31683196</v>
      </c>
      <c r="F63" s="169">
        <f t="shared" si="42"/>
        <v>619591</v>
      </c>
      <c r="G63" s="170">
        <f t="shared" si="42"/>
        <v>31063605</v>
      </c>
    </row>
  </sheetData>
  <customSheetViews>
    <customSheetView guid="{B3053EE5-F487-4331-B4B6-28A1F2EF1617}" scale="85" showAutoFilter="1">
      <selection activeCell="H12" sqref="H12"/>
      <pageMargins left="0.7" right="0.7" top="0.75" bottom="0.75" header="0.3" footer="0.3"/>
      <pageSetup paperSize="9" orientation="landscape" horizontalDpi="4294967293" r:id="rId1"/>
      <autoFilter ref="A3:L77" xr:uid="{7161843B-CFBC-41B7-8E55-0E20DD38A687}"/>
    </customSheetView>
  </customSheetViews>
  <mergeCells count="5">
    <mergeCell ref="A63:B63"/>
    <mergeCell ref="A11:B11"/>
    <mergeCell ref="A24:B24"/>
    <mergeCell ref="A37:B37"/>
    <mergeCell ref="A50:B50"/>
  </mergeCells>
  <phoneticPr fontId="6" type="noConversion"/>
  <pageMargins left="0.7" right="0.7" top="0.75" bottom="0.75" header="0.3" footer="0.3"/>
  <pageSetup paperSize="9" orientation="landscape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AN78"/>
  <sheetViews>
    <sheetView tabSelected="1" topLeftCell="B1" zoomScaleNormal="100" workbookViewId="0">
      <pane ySplit="5" topLeftCell="A9" activePane="bottomLeft" state="frozen"/>
      <selection pane="bottomLeft" activeCell="G69" sqref="G69"/>
    </sheetView>
  </sheetViews>
  <sheetFormatPr defaultRowHeight="15" outlineLevelRow="1" x14ac:dyDescent="0.25"/>
  <cols>
    <col min="1" max="1" width="26.140625" customWidth="1"/>
    <col min="2" max="2" width="20.42578125" customWidth="1"/>
    <col min="3" max="3" width="21.28515625" bestFit="1" customWidth="1"/>
    <col min="4" max="4" width="22.85546875" customWidth="1"/>
    <col min="5" max="5" width="23" bestFit="1" customWidth="1"/>
    <col min="6" max="6" width="16" style="27" customWidth="1"/>
    <col min="7" max="7" width="11.140625" customWidth="1"/>
    <col min="8" max="8" width="11.85546875" style="56" customWidth="1"/>
    <col min="9" max="9" width="10.7109375" style="56" customWidth="1"/>
    <col min="10" max="10" width="11.140625" style="27" customWidth="1"/>
    <col min="11" max="12" width="11" style="68" customWidth="1"/>
    <col min="13" max="13" width="13.85546875" style="4" customWidth="1"/>
    <col min="14" max="14" width="14.5703125" style="4" customWidth="1"/>
    <col min="15" max="15" width="12.28515625" style="107" customWidth="1"/>
    <col min="16" max="16" width="10.5703125" style="27" customWidth="1"/>
    <col min="17" max="17" width="14.85546875" style="27" customWidth="1"/>
    <col min="18" max="18" width="16.42578125" style="27" customWidth="1"/>
    <col min="19" max="19" width="10.5703125" style="27" customWidth="1"/>
    <col min="20" max="20" width="9.7109375" bestFit="1" customWidth="1"/>
    <col min="21" max="40" width="8.85546875"/>
  </cols>
  <sheetData>
    <row r="1" spans="1:21" x14ac:dyDescent="0.25">
      <c r="A1" t="s">
        <v>198</v>
      </c>
      <c r="B1" t="s">
        <v>199</v>
      </c>
      <c r="C1" t="s">
        <v>200</v>
      </c>
      <c r="F1" s="27" t="s">
        <v>201</v>
      </c>
      <c r="M1" s="4" t="s">
        <v>202</v>
      </c>
      <c r="N1" s="4" t="s">
        <v>203</v>
      </c>
      <c r="Q1" s="27" t="s">
        <v>205</v>
      </c>
      <c r="T1" t="s">
        <v>204</v>
      </c>
    </row>
    <row r="2" spans="1:21" ht="18.75" x14ac:dyDescent="0.3">
      <c r="A2" s="194" t="s">
        <v>121</v>
      </c>
      <c r="B2" s="194"/>
      <c r="C2" s="194"/>
      <c r="D2" s="194"/>
      <c r="E2" s="195"/>
      <c r="F2" s="194"/>
      <c r="G2" s="94"/>
      <c r="H2" s="148"/>
      <c r="I2" s="65"/>
      <c r="O2" s="106"/>
    </row>
    <row r="3" spans="1:21" ht="15" customHeight="1" x14ac:dyDescent="0.25">
      <c r="A3" s="9" t="s">
        <v>1</v>
      </c>
      <c r="B3" s="9"/>
      <c r="C3" s="9"/>
      <c r="D3" s="9"/>
      <c r="E3" s="143"/>
      <c r="F3" s="61"/>
      <c r="G3" s="70"/>
      <c r="H3" s="115"/>
      <c r="I3" s="116"/>
      <c r="J3" s="117" t="s">
        <v>24</v>
      </c>
      <c r="K3" s="117" t="s">
        <v>29</v>
      </c>
      <c r="L3" s="117"/>
      <c r="M3" s="118"/>
      <c r="N3" s="118"/>
      <c r="O3" s="117" t="s">
        <v>53</v>
      </c>
      <c r="P3" s="139" t="s">
        <v>59</v>
      </c>
      <c r="Q3" s="179"/>
      <c r="R3" s="119"/>
      <c r="S3" s="112" t="s">
        <v>56</v>
      </c>
    </row>
    <row r="4" spans="1:21" ht="24.75" customHeight="1" x14ac:dyDescent="0.25">
      <c r="A4" s="10" t="s">
        <v>9</v>
      </c>
      <c r="B4" s="7" t="s">
        <v>17</v>
      </c>
      <c r="C4" s="7" t="s">
        <v>17</v>
      </c>
      <c r="D4" s="7" t="s">
        <v>92</v>
      </c>
      <c r="E4" s="7" t="s">
        <v>111</v>
      </c>
      <c r="F4" s="7" t="s">
        <v>4</v>
      </c>
      <c r="G4" s="7" t="s">
        <v>10</v>
      </c>
      <c r="H4" s="120" t="s">
        <v>22</v>
      </c>
      <c r="I4" s="121" t="s">
        <v>37</v>
      </c>
      <c r="J4" s="122" t="s">
        <v>25</v>
      </c>
      <c r="K4" s="123" t="s">
        <v>27</v>
      </c>
      <c r="L4" s="123" t="s">
        <v>184</v>
      </c>
      <c r="M4" s="124" t="s">
        <v>27</v>
      </c>
      <c r="N4" s="124" t="s">
        <v>27</v>
      </c>
      <c r="O4" s="124" t="s">
        <v>2</v>
      </c>
      <c r="P4" s="140" t="s">
        <v>60</v>
      </c>
      <c r="Q4" s="180" t="s">
        <v>206</v>
      </c>
      <c r="R4" s="125" t="s">
        <v>55</v>
      </c>
      <c r="S4" s="113" t="s">
        <v>57</v>
      </c>
    </row>
    <row r="5" spans="1:21" ht="18.75" customHeight="1" x14ac:dyDescent="0.25">
      <c r="A5" s="11" t="s">
        <v>31</v>
      </c>
      <c r="B5" s="11" t="s">
        <v>197</v>
      </c>
      <c r="C5" s="11" t="s">
        <v>33</v>
      </c>
      <c r="D5" s="11"/>
      <c r="E5" s="8"/>
      <c r="F5" s="8" t="s">
        <v>32</v>
      </c>
      <c r="G5" s="8" t="s">
        <v>11</v>
      </c>
      <c r="H5" s="126" t="s">
        <v>23</v>
      </c>
      <c r="I5" s="127"/>
      <c r="J5" s="128" t="s">
        <v>26</v>
      </c>
      <c r="K5" s="129" t="s">
        <v>26</v>
      </c>
      <c r="L5" s="129" t="s">
        <v>185</v>
      </c>
      <c r="M5" s="128" t="s">
        <v>22</v>
      </c>
      <c r="N5" s="128" t="s">
        <v>28</v>
      </c>
      <c r="O5" s="130" t="s">
        <v>54</v>
      </c>
      <c r="P5" s="141" t="s">
        <v>36</v>
      </c>
      <c r="Q5" s="181" t="s">
        <v>205</v>
      </c>
      <c r="R5" s="131" t="s">
        <v>30</v>
      </c>
      <c r="S5" s="114" t="s">
        <v>21</v>
      </c>
      <c r="U5" t="s">
        <v>64</v>
      </c>
    </row>
    <row r="6" spans="1:21" s="14" customFormat="1" ht="14.45" customHeight="1" x14ac:dyDescent="0.25">
      <c r="A6" s="38" t="s">
        <v>126</v>
      </c>
      <c r="B6" s="188" t="s">
        <v>116</v>
      </c>
      <c r="C6" s="58" t="s">
        <v>115</v>
      </c>
      <c r="D6" s="58" t="s">
        <v>122</v>
      </c>
      <c r="E6" s="73" t="s">
        <v>86</v>
      </c>
      <c r="F6" s="58" t="s">
        <v>38</v>
      </c>
      <c r="G6" s="73" t="s">
        <v>10</v>
      </c>
      <c r="H6" s="5">
        <v>251900</v>
      </c>
      <c r="I6" s="74">
        <f t="shared" ref="I6:I13" si="0">ROUND(H6*P6,0)</f>
        <v>39045</v>
      </c>
      <c r="J6" s="75">
        <v>174</v>
      </c>
      <c r="K6" s="75">
        <v>174</v>
      </c>
      <c r="L6" s="187">
        <f>K6/J6</f>
        <v>1</v>
      </c>
      <c r="M6" s="76">
        <f t="shared" ref="M6:M13" si="1">ROUND(H6*K6/J6,0)</f>
        <v>251900</v>
      </c>
      <c r="N6" s="76">
        <f t="shared" ref="N6:N13" si="2">ROUND(M6*P6,0)</f>
        <v>39045</v>
      </c>
      <c r="O6" s="142">
        <f t="shared" ref="O6:O13" si="3">K6/J6-M6/H6</f>
        <v>0</v>
      </c>
      <c r="P6" s="105">
        <v>0.155</v>
      </c>
      <c r="Q6" s="182"/>
      <c r="R6" s="82"/>
      <c r="S6" s="60" t="s">
        <v>83</v>
      </c>
      <c r="U6" s="14">
        <v>1</v>
      </c>
    </row>
    <row r="7" spans="1:21" s="14" customFormat="1" ht="14.45" customHeight="1" x14ac:dyDescent="0.25">
      <c r="A7" s="38" t="s">
        <v>126</v>
      </c>
      <c r="B7" s="188" t="s">
        <v>116</v>
      </c>
      <c r="C7" s="58" t="s">
        <v>115</v>
      </c>
      <c r="D7" s="58" t="s">
        <v>122</v>
      </c>
      <c r="E7" s="73" t="s">
        <v>86</v>
      </c>
      <c r="F7" s="58" t="s">
        <v>39</v>
      </c>
      <c r="G7" s="73" t="s">
        <v>10</v>
      </c>
      <c r="H7" s="5">
        <v>300000</v>
      </c>
      <c r="I7" s="74">
        <f t="shared" si="0"/>
        <v>39000</v>
      </c>
      <c r="J7" s="75">
        <v>174</v>
      </c>
      <c r="K7" s="75">
        <v>174</v>
      </c>
      <c r="L7" s="187">
        <f t="shared" ref="L7:L15" si="4">K7/J7</f>
        <v>1</v>
      </c>
      <c r="M7" s="76">
        <f t="shared" si="1"/>
        <v>300000</v>
      </c>
      <c r="N7" s="76">
        <f t="shared" si="2"/>
        <v>39000</v>
      </c>
      <c r="O7" s="142">
        <f t="shared" si="3"/>
        <v>0</v>
      </c>
      <c r="P7" s="105">
        <v>0.13</v>
      </c>
      <c r="Q7" s="182"/>
      <c r="R7" s="82"/>
      <c r="S7" s="60" t="s">
        <v>83</v>
      </c>
      <c r="U7" s="14">
        <v>1</v>
      </c>
    </row>
    <row r="8" spans="1:21" s="14" customFormat="1" ht="14.45" customHeight="1" x14ac:dyDescent="0.25">
      <c r="A8" s="38" t="s">
        <v>126</v>
      </c>
      <c r="B8" s="188" t="s">
        <v>116</v>
      </c>
      <c r="C8" s="58" t="s">
        <v>115</v>
      </c>
      <c r="D8" s="58" t="s">
        <v>122</v>
      </c>
      <c r="E8" s="73" t="s">
        <v>86</v>
      </c>
      <c r="F8" s="58" t="s">
        <v>40</v>
      </c>
      <c r="G8" s="73" t="s">
        <v>10</v>
      </c>
      <c r="H8" s="5">
        <v>300000</v>
      </c>
      <c r="I8" s="74">
        <f t="shared" si="0"/>
        <v>39000</v>
      </c>
      <c r="J8" s="75">
        <v>174</v>
      </c>
      <c r="K8" s="75">
        <v>174</v>
      </c>
      <c r="L8" s="187">
        <f t="shared" si="4"/>
        <v>1</v>
      </c>
      <c r="M8" s="76">
        <f t="shared" si="1"/>
        <v>300000</v>
      </c>
      <c r="N8" s="76">
        <f t="shared" si="2"/>
        <v>39000</v>
      </c>
      <c r="O8" s="142">
        <f t="shared" si="3"/>
        <v>0</v>
      </c>
      <c r="P8" s="105">
        <v>0.13</v>
      </c>
      <c r="Q8" s="182"/>
      <c r="R8" s="82"/>
      <c r="S8" s="60" t="s">
        <v>83</v>
      </c>
      <c r="U8" s="14">
        <v>1</v>
      </c>
    </row>
    <row r="9" spans="1:21" s="14" customFormat="1" ht="14.45" customHeight="1" x14ac:dyDescent="0.25">
      <c r="A9" s="38" t="s">
        <v>126</v>
      </c>
      <c r="B9" s="188" t="s">
        <v>116</v>
      </c>
      <c r="C9" s="58" t="s">
        <v>115</v>
      </c>
      <c r="D9" s="58" t="s">
        <v>122</v>
      </c>
      <c r="E9" s="73" t="s">
        <v>86</v>
      </c>
      <c r="F9" s="58" t="s">
        <v>41</v>
      </c>
      <c r="G9" s="73" t="s">
        <v>10</v>
      </c>
      <c r="H9" s="5">
        <v>300000</v>
      </c>
      <c r="I9" s="74">
        <f t="shared" si="0"/>
        <v>39000</v>
      </c>
      <c r="J9" s="75">
        <v>174</v>
      </c>
      <c r="K9" s="75">
        <v>174</v>
      </c>
      <c r="L9" s="187">
        <f t="shared" si="4"/>
        <v>1</v>
      </c>
      <c r="M9" s="76">
        <f t="shared" si="1"/>
        <v>300000</v>
      </c>
      <c r="N9" s="76">
        <f t="shared" si="2"/>
        <v>39000</v>
      </c>
      <c r="O9" s="142">
        <f t="shared" si="3"/>
        <v>0</v>
      </c>
      <c r="P9" s="105">
        <v>0.13</v>
      </c>
      <c r="Q9" s="182"/>
      <c r="R9" s="82"/>
      <c r="S9" s="60" t="s">
        <v>83</v>
      </c>
      <c r="U9" s="14">
        <v>1</v>
      </c>
    </row>
    <row r="10" spans="1:21" s="14" customFormat="1" ht="14.45" customHeight="1" x14ac:dyDescent="0.25">
      <c r="A10" s="38" t="s">
        <v>126</v>
      </c>
      <c r="B10" s="188" t="s">
        <v>116</v>
      </c>
      <c r="C10" s="58" t="s">
        <v>115</v>
      </c>
      <c r="D10" s="58" t="s">
        <v>122</v>
      </c>
      <c r="E10" s="73" t="s">
        <v>86</v>
      </c>
      <c r="F10" s="58" t="s">
        <v>42</v>
      </c>
      <c r="G10" s="73" t="s">
        <v>10</v>
      </c>
      <c r="H10" s="5">
        <v>300000</v>
      </c>
      <c r="I10" s="74">
        <f t="shared" si="0"/>
        <v>39000</v>
      </c>
      <c r="J10" s="75">
        <v>174</v>
      </c>
      <c r="K10" s="75">
        <v>174</v>
      </c>
      <c r="L10" s="187">
        <f t="shared" si="4"/>
        <v>1</v>
      </c>
      <c r="M10" s="76">
        <f t="shared" si="1"/>
        <v>300000</v>
      </c>
      <c r="N10" s="76">
        <f t="shared" si="2"/>
        <v>39000</v>
      </c>
      <c r="O10" s="142">
        <f t="shared" si="3"/>
        <v>0</v>
      </c>
      <c r="P10" s="105">
        <v>0.13</v>
      </c>
      <c r="Q10" s="182"/>
      <c r="R10" s="82"/>
      <c r="S10" s="60" t="s">
        <v>83</v>
      </c>
      <c r="U10" s="14">
        <v>1</v>
      </c>
    </row>
    <row r="11" spans="1:21" s="14" customFormat="1" ht="14.45" customHeight="1" x14ac:dyDescent="0.25">
      <c r="A11" s="38" t="s">
        <v>126</v>
      </c>
      <c r="B11" s="188" t="s">
        <v>116</v>
      </c>
      <c r="C11" s="58" t="s">
        <v>115</v>
      </c>
      <c r="D11" s="58" t="s">
        <v>122</v>
      </c>
      <c r="E11" s="73" t="s">
        <v>86</v>
      </c>
      <c r="F11" s="58" t="s">
        <v>43</v>
      </c>
      <c r="G11" s="73" t="s">
        <v>10</v>
      </c>
      <c r="H11" s="5">
        <v>300000</v>
      </c>
      <c r="I11" s="74">
        <f t="shared" si="0"/>
        <v>39000</v>
      </c>
      <c r="J11" s="75">
        <v>174</v>
      </c>
      <c r="K11" s="75">
        <v>174</v>
      </c>
      <c r="L11" s="187">
        <f t="shared" si="4"/>
        <v>1</v>
      </c>
      <c r="M11" s="76">
        <f t="shared" si="1"/>
        <v>300000</v>
      </c>
      <c r="N11" s="76">
        <f t="shared" si="2"/>
        <v>39000</v>
      </c>
      <c r="O11" s="142">
        <f t="shared" si="3"/>
        <v>0</v>
      </c>
      <c r="P11" s="105">
        <v>0.13</v>
      </c>
      <c r="Q11" s="182"/>
      <c r="R11" s="82"/>
      <c r="S11" s="60" t="s">
        <v>83</v>
      </c>
      <c r="U11" s="14">
        <v>1</v>
      </c>
    </row>
    <row r="12" spans="1:21" s="14" customFormat="1" ht="14.45" customHeight="1" x14ac:dyDescent="0.25">
      <c r="A12" s="38" t="s">
        <v>126</v>
      </c>
      <c r="B12" s="188" t="s">
        <v>116</v>
      </c>
      <c r="C12" s="58" t="s">
        <v>115</v>
      </c>
      <c r="D12" s="58" t="s">
        <v>122</v>
      </c>
      <c r="E12" s="73" t="s">
        <v>86</v>
      </c>
      <c r="F12" s="58" t="s">
        <v>44</v>
      </c>
      <c r="G12" s="73" t="s">
        <v>10</v>
      </c>
      <c r="H12" s="5">
        <v>300000</v>
      </c>
      <c r="I12" s="74">
        <f t="shared" si="0"/>
        <v>39000</v>
      </c>
      <c r="J12" s="75">
        <v>174</v>
      </c>
      <c r="K12" s="75">
        <v>174</v>
      </c>
      <c r="L12" s="187">
        <f t="shared" si="4"/>
        <v>1</v>
      </c>
      <c r="M12" s="76">
        <f t="shared" si="1"/>
        <v>300000</v>
      </c>
      <c r="N12" s="76">
        <f t="shared" si="2"/>
        <v>39000</v>
      </c>
      <c r="O12" s="142">
        <f t="shared" si="3"/>
        <v>0</v>
      </c>
      <c r="P12" s="105">
        <v>0.13</v>
      </c>
      <c r="Q12" s="182"/>
      <c r="R12" s="82"/>
      <c r="S12" s="60" t="s">
        <v>83</v>
      </c>
      <c r="U12" s="14">
        <v>1</v>
      </c>
    </row>
    <row r="13" spans="1:21" s="14" customFormat="1" ht="14.45" customHeight="1" x14ac:dyDescent="0.25">
      <c r="A13" s="38" t="s">
        <v>182</v>
      </c>
      <c r="B13" s="188" t="s">
        <v>116</v>
      </c>
      <c r="C13" s="58" t="s">
        <v>183</v>
      </c>
      <c r="D13" s="58" t="s">
        <v>123</v>
      </c>
      <c r="E13" s="73" t="s">
        <v>114</v>
      </c>
      <c r="F13" s="58" t="s">
        <v>68</v>
      </c>
      <c r="G13" s="73" t="s">
        <v>11</v>
      </c>
      <c r="H13" s="5">
        <v>767000</v>
      </c>
      <c r="I13" s="74">
        <f t="shared" si="0"/>
        <v>99710</v>
      </c>
      <c r="J13" s="75">
        <v>174</v>
      </c>
      <c r="K13" s="75">
        <v>17</v>
      </c>
      <c r="L13" s="187">
        <f t="shared" si="4"/>
        <v>9.7701149425287362E-2</v>
      </c>
      <c r="M13" s="76">
        <f t="shared" si="1"/>
        <v>74937</v>
      </c>
      <c r="N13" s="76">
        <f t="shared" si="2"/>
        <v>9742</v>
      </c>
      <c r="O13" s="142">
        <f t="shared" si="3"/>
        <v>-2.8473377391979859E-7</v>
      </c>
      <c r="P13" s="105">
        <v>0.13</v>
      </c>
      <c r="Q13" s="182">
        <v>8399231932</v>
      </c>
      <c r="R13" s="82">
        <v>44995</v>
      </c>
      <c r="S13" s="60" t="s">
        <v>83</v>
      </c>
    </row>
    <row r="14" spans="1:21" s="14" customFormat="1" ht="14.45" customHeight="1" x14ac:dyDescent="0.25">
      <c r="A14" s="38" t="s">
        <v>182</v>
      </c>
      <c r="B14" s="188" t="s">
        <v>116</v>
      </c>
      <c r="C14" s="58" t="s">
        <v>183</v>
      </c>
      <c r="D14" s="58" t="s">
        <v>123</v>
      </c>
      <c r="E14" s="73" t="s">
        <v>114</v>
      </c>
      <c r="F14" s="58" t="s">
        <v>69</v>
      </c>
      <c r="G14" s="73" t="s">
        <v>11</v>
      </c>
      <c r="H14" s="5">
        <v>767000</v>
      </c>
      <c r="I14" s="74">
        <f t="shared" ref="I14:I15" si="5">ROUND(H14*P14,0)</f>
        <v>99710</v>
      </c>
      <c r="J14" s="75">
        <v>174</v>
      </c>
      <c r="K14" s="75">
        <v>17</v>
      </c>
      <c r="L14" s="187">
        <f t="shared" si="4"/>
        <v>9.7701149425287362E-2</v>
      </c>
      <c r="M14" s="76">
        <f t="shared" ref="M14:M15" si="6">ROUND(H14*K14/J14,0)</f>
        <v>74937</v>
      </c>
      <c r="N14" s="76">
        <f t="shared" ref="N14:N15" si="7">ROUND(M14*P14,0)</f>
        <v>9742</v>
      </c>
      <c r="O14" s="142">
        <f t="shared" ref="O14:O15" si="8">K14/J14-M14/H14</f>
        <v>-2.8473377391979859E-7</v>
      </c>
      <c r="P14" s="105">
        <v>0.13</v>
      </c>
      <c r="Q14" s="182">
        <v>8399231932</v>
      </c>
      <c r="R14" s="82">
        <v>44995</v>
      </c>
      <c r="S14" s="60" t="s">
        <v>83</v>
      </c>
    </row>
    <row r="15" spans="1:21" s="14" customFormat="1" ht="14.45" customHeight="1" x14ac:dyDescent="0.25">
      <c r="A15" s="38" t="s">
        <v>182</v>
      </c>
      <c r="B15" s="188" t="s">
        <v>116</v>
      </c>
      <c r="C15" s="58" t="s">
        <v>183</v>
      </c>
      <c r="D15" s="58" t="s">
        <v>123</v>
      </c>
      <c r="E15" s="73" t="s">
        <v>114</v>
      </c>
      <c r="F15" s="58" t="s">
        <v>70</v>
      </c>
      <c r="G15" s="73" t="s">
        <v>11</v>
      </c>
      <c r="H15" s="5">
        <v>767000</v>
      </c>
      <c r="I15" s="74">
        <f t="shared" si="5"/>
        <v>99710</v>
      </c>
      <c r="J15" s="75">
        <v>174</v>
      </c>
      <c r="K15" s="75">
        <v>17</v>
      </c>
      <c r="L15" s="187">
        <f t="shared" si="4"/>
        <v>9.7701149425287362E-2</v>
      </c>
      <c r="M15" s="76">
        <f t="shared" si="6"/>
        <v>74937</v>
      </c>
      <c r="N15" s="76">
        <f t="shared" si="7"/>
        <v>9742</v>
      </c>
      <c r="O15" s="142">
        <f t="shared" si="8"/>
        <v>-2.8473377391979859E-7</v>
      </c>
      <c r="P15" s="105">
        <v>0.13</v>
      </c>
      <c r="Q15" s="182">
        <v>8399231932</v>
      </c>
      <c r="R15" s="82">
        <v>44995</v>
      </c>
      <c r="S15" s="60" t="s">
        <v>83</v>
      </c>
    </row>
    <row r="16" spans="1:21" s="14" customFormat="1" ht="14.45" customHeight="1" x14ac:dyDescent="0.25">
      <c r="A16" s="38"/>
      <c r="B16" s="188"/>
      <c r="C16" s="58"/>
      <c r="D16" s="58"/>
      <c r="E16" s="73"/>
      <c r="F16" s="58"/>
      <c r="G16" s="73"/>
      <c r="H16" s="5"/>
      <c r="I16" s="74"/>
      <c r="J16" s="75"/>
      <c r="K16" s="75"/>
      <c r="L16" s="75"/>
      <c r="M16" s="76"/>
      <c r="N16" s="76"/>
      <c r="O16" s="142"/>
      <c r="P16" s="105"/>
      <c r="Q16" s="182"/>
      <c r="R16" s="82"/>
      <c r="S16" s="60"/>
    </row>
    <row r="17" spans="1:40" s="14" customFormat="1" ht="14.45" customHeight="1" x14ac:dyDescent="0.25">
      <c r="A17" s="38"/>
      <c r="B17" s="188"/>
      <c r="C17" s="58"/>
      <c r="D17" s="58"/>
      <c r="E17" s="73"/>
      <c r="F17" s="58"/>
      <c r="G17" s="73"/>
      <c r="H17" s="5"/>
      <c r="I17" s="74"/>
      <c r="J17" s="75"/>
      <c r="K17" s="75"/>
      <c r="L17" s="75"/>
      <c r="M17" s="76"/>
      <c r="N17" s="76"/>
      <c r="O17" s="142"/>
      <c r="P17" s="105"/>
      <c r="Q17" s="182"/>
      <c r="R17" s="82"/>
      <c r="S17" s="60"/>
    </row>
    <row r="18" spans="1:40" s="14" customFormat="1" ht="14.45" customHeight="1" x14ac:dyDescent="0.25">
      <c r="A18" s="38"/>
      <c r="B18" s="188"/>
      <c r="C18" s="58"/>
      <c r="D18" s="58"/>
      <c r="E18" s="73"/>
      <c r="F18" s="58"/>
      <c r="G18" s="73"/>
      <c r="H18" s="5"/>
      <c r="I18" s="74"/>
      <c r="J18" s="75"/>
      <c r="K18" s="75"/>
      <c r="L18" s="75"/>
      <c r="M18" s="76"/>
      <c r="N18" s="76"/>
      <c r="O18" s="142"/>
      <c r="P18" s="105"/>
      <c r="Q18" s="182"/>
      <c r="R18" s="82"/>
      <c r="S18" s="60"/>
    </row>
    <row r="19" spans="1:40" s="14" customFormat="1" ht="14.45" customHeight="1" x14ac:dyDescent="0.25">
      <c r="A19" s="38"/>
      <c r="B19" s="188"/>
      <c r="C19" s="58"/>
      <c r="D19" s="58"/>
      <c r="E19" s="73"/>
      <c r="F19" s="58"/>
      <c r="G19" s="73"/>
      <c r="H19" s="5"/>
      <c r="I19" s="74"/>
      <c r="J19" s="75"/>
      <c r="K19" s="75"/>
      <c r="L19" s="75"/>
      <c r="M19" s="76"/>
      <c r="N19" s="76"/>
      <c r="O19" s="142"/>
      <c r="P19" s="105"/>
      <c r="Q19" s="182"/>
      <c r="R19" s="82"/>
      <c r="S19" s="60"/>
    </row>
    <row r="20" spans="1:40" s="14" customFormat="1" ht="14.45" customHeight="1" x14ac:dyDescent="0.25">
      <c r="A20" s="38"/>
      <c r="B20" s="188"/>
      <c r="C20" s="58"/>
      <c r="D20" s="58"/>
      <c r="E20" s="73"/>
      <c r="F20" s="58"/>
      <c r="G20" s="73"/>
      <c r="H20" s="5"/>
      <c r="I20" s="74"/>
      <c r="J20" s="75"/>
      <c r="K20" s="75"/>
      <c r="L20" s="75"/>
      <c r="M20" s="76"/>
      <c r="N20" s="76"/>
      <c r="O20" s="142"/>
      <c r="P20" s="105"/>
      <c r="Q20" s="182"/>
      <c r="R20" s="82"/>
      <c r="S20" s="60"/>
    </row>
    <row r="21" spans="1:40" ht="14.45" customHeight="1" x14ac:dyDescent="0.25">
      <c r="A21" s="38"/>
      <c r="B21" s="188"/>
      <c r="C21" s="58"/>
      <c r="D21" s="58"/>
      <c r="E21" s="59"/>
      <c r="F21" s="58"/>
      <c r="G21" s="73"/>
      <c r="H21" s="74"/>
      <c r="I21" s="74"/>
      <c r="J21" s="75"/>
      <c r="K21" s="75"/>
      <c r="L21" s="75"/>
      <c r="M21" s="76"/>
      <c r="N21" s="76"/>
      <c r="O21" s="142"/>
      <c r="P21" s="77"/>
      <c r="Q21" s="183"/>
      <c r="R21" s="60"/>
      <c r="S21" s="60"/>
    </row>
    <row r="22" spans="1:40" ht="14.45" customHeight="1" x14ac:dyDescent="0.25">
      <c r="A22" s="83" t="s">
        <v>34</v>
      </c>
      <c r="B22" s="189"/>
      <c r="C22" s="84"/>
      <c r="D22" s="84"/>
      <c r="E22" s="85"/>
      <c r="F22" s="84"/>
      <c r="G22" s="86"/>
      <c r="H22" s="87"/>
      <c r="I22" s="87"/>
      <c r="J22" s="88"/>
      <c r="K22" s="88"/>
      <c r="L22" s="88"/>
      <c r="M22" s="89"/>
      <c r="N22" s="89"/>
      <c r="O22" s="110"/>
      <c r="P22" s="91"/>
      <c r="Q22" s="184"/>
      <c r="R22" s="90"/>
      <c r="S22" s="90"/>
    </row>
    <row r="23" spans="1:40" ht="14.45" customHeight="1" x14ac:dyDescent="0.25">
      <c r="A23" s="38"/>
      <c r="B23" s="188"/>
      <c r="C23" s="58"/>
      <c r="D23" s="58"/>
      <c r="E23" s="59"/>
      <c r="F23" s="58"/>
      <c r="G23" s="73"/>
      <c r="H23" s="74"/>
      <c r="I23" s="74"/>
      <c r="J23" s="75"/>
      <c r="K23" s="75"/>
      <c r="L23" s="75"/>
      <c r="M23" s="76"/>
      <c r="N23" s="76"/>
      <c r="O23" s="109"/>
      <c r="P23" s="77"/>
      <c r="Q23" s="183"/>
      <c r="R23" s="60"/>
      <c r="S23" s="60"/>
    </row>
    <row r="24" spans="1:40" ht="14.45" customHeight="1" x14ac:dyDescent="0.25">
      <c r="A24" s="38"/>
      <c r="B24" s="188"/>
      <c r="C24" s="58"/>
      <c r="D24" s="58"/>
      <c r="E24" s="59"/>
      <c r="F24" s="58"/>
      <c r="G24" s="73"/>
      <c r="H24" s="5"/>
      <c r="I24" s="74"/>
      <c r="J24" s="75"/>
      <c r="K24" s="75"/>
      <c r="L24" s="75"/>
      <c r="M24" s="76"/>
      <c r="N24" s="76"/>
      <c r="O24" s="109"/>
      <c r="P24" s="77"/>
      <c r="Q24" s="183"/>
      <c r="R24" s="60"/>
      <c r="S24" s="60"/>
    </row>
    <row r="25" spans="1:40" s="14" customFormat="1" ht="15" customHeight="1" x14ac:dyDescent="0.25">
      <c r="A25" s="38"/>
      <c r="B25" s="188"/>
      <c r="C25" s="58"/>
      <c r="D25" s="58"/>
      <c r="E25" s="59"/>
      <c r="F25" s="58"/>
      <c r="G25" s="73"/>
      <c r="H25" s="74"/>
      <c r="I25" s="74"/>
      <c r="J25" s="75"/>
      <c r="K25" s="75"/>
      <c r="L25" s="75"/>
      <c r="M25" s="76"/>
      <c r="N25" s="76"/>
      <c r="O25" s="109"/>
      <c r="P25" s="77"/>
      <c r="Q25" s="183"/>
      <c r="R25" s="60"/>
      <c r="S25" s="60"/>
    </row>
    <row r="26" spans="1:40" ht="15" customHeight="1" x14ac:dyDescent="0.25">
      <c r="A26" s="62"/>
      <c r="B26" s="190"/>
      <c r="C26" s="63"/>
      <c r="D26" s="63"/>
      <c r="E26" s="64"/>
      <c r="F26" s="63"/>
      <c r="G26" s="62"/>
      <c r="H26" s="78"/>
      <c r="I26" s="78"/>
      <c r="J26" s="79"/>
      <c r="K26" s="79"/>
      <c r="L26" s="79"/>
      <c r="M26" s="80"/>
      <c r="N26" s="80"/>
      <c r="O26" s="111"/>
      <c r="P26" s="81"/>
      <c r="Q26" s="185"/>
      <c r="R26" s="81"/>
      <c r="S26" s="81"/>
    </row>
    <row r="27" spans="1:40" x14ac:dyDescent="0.25">
      <c r="A27" s="12" t="s">
        <v>3</v>
      </c>
      <c r="B27" s="12"/>
      <c r="C27" s="5"/>
      <c r="D27" s="5"/>
      <c r="E27" s="5"/>
      <c r="F27" s="71"/>
      <c r="G27" s="6"/>
      <c r="H27" s="55"/>
      <c r="I27" s="55"/>
      <c r="J27" s="67"/>
      <c r="K27" s="66"/>
      <c r="L27" s="66"/>
      <c r="M27" s="13">
        <f>SUBTOTAL(109,M6:M26)</f>
        <v>2276711</v>
      </c>
      <c r="N27" s="13">
        <f>SUBTOTAL(109,N6:N26)</f>
        <v>302271</v>
      </c>
      <c r="O27" s="45"/>
      <c r="P27" s="45"/>
      <c r="Q27" s="186"/>
      <c r="R27" s="45"/>
      <c r="S27" s="45"/>
    </row>
    <row r="29" spans="1:40" ht="14.45" customHeight="1" x14ac:dyDescent="0.25">
      <c r="K29" s="27"/>
      <c r="L29" s="27"/>
      <c r="M29"/>
      <c r="N29"/>
    </row>
    <row r="30" spans="1:40" s="17" customFormat="1" ht="15" hidden="1" customHeight="1" outlineLevel="1" x14ac:dyDescent="0.25">
      <c r="D30" s="17" t="s">
        <v>122</v>
      </c>
      <c r="E30" s="17" t="s">
        <v>85</v>
      </c>
      <c r="F30" s="72"/>
      <c r="G30" s="17" t="s">
        <v>10</v>
      </c>
      <c r="H30" s="57"/>
      <c r="I30" s="57"/>
      <c r="J30" s="26"/>
      <c r="K30" s="69"/>
      <c r="L30" s="69"/>
      <c r="M30" s="20"/>
      <c r="N30" s="21"/>
      <c r="O30" s="108"/>
      <c r="P30" s="26"/>
      <c r="Q30" s="26"/>
      <c r="R30" s="26"/>
      <c r="S30" s="26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17" customFormat="1" ht="15" hidden="1" customHeight="1" outlineLevel="1" x14ac:dyDescent="0.25">
      <c r="D31" s="17" t="s">
        <v>123</v>
      </c>
      <c r="E31" s="17" t="s">
        <v>86</v>
      </c>
      <c r="F31" s="72"/>
      <c r="G31" s="17" t="s">
        <v>11</v>
      </c>
      <c r="H31" s="57"/>
      <c r="I31" s="57"/>
      <c r="J31" s="26"/>
      <c r="K31" s="69"/>
      <c r="L31" s="69"/>
      <c r="M31" s="20"/>
      <c r="N31" s="21"/>
      <c r="O31" s="108"/>
      <c r="P31" s="26"/>
      <c r="Q31" s="26"/>
      <c r="R31" s="26"/>
      <c r="S31" s="26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17" customFormat="1" ht="15" hidden="1" customHeight="1" outlineLevel="1" x14ac:dyDescent="0.25">
      <c r="D32" s="17" t="s">
        <v>124</v>
      </c>
      <c r="E32" s="17" t="s">
        <v>114</v>
      </c>
      <c r="F32" s="72"/>
      <c r="H32" s="57"/>
      <c r="I32" s="57"/>
      <c r="J32" s="26"/>
      <c r="K32" s="69"/>
      <c r="L32" s="69"/>
      <c r="M32" s="20"/>
      <c r="N32" s="21"/>
      <c r="O32" s="108"/>
      <c r="P32" s="26"/>
      <c r="Q32" s="26"/>
      <c r="R32" s="26"/>
      <c r="S32" s="26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4:40" s="17" customFormat="1" ht="15" hidden="1" customHeight="1" outlineLevel="1" x14ac:dyDescent="0.25">
      <c r="D33" s="17" t="s">
        <v>125</v>
      </c>
      <c r="F33" s="72"/>
      <c r="H33" s="57"/>
      <c r="I33" s="57"/>
      <c r="J33" s="26"/>
      <c r="K33" s="69"/>
      <c r="L33" s="69"/>
      <c r="M33" s="20"/>
      <c r="N33" s="21"/>
      <c r="O33" s="108"/>
      <c r="P33" s="26"/>
      <c r="Q33" s="26"/>
      <c r="R33" s="26"/>
      <c r="S33" s="26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4:40" s="17" customFormat="1" ht="15" hidden="1" customHeight="1" outlineLevel="1" x14ac:dyDescent="0.25">
      <c r="F34" s="72"/>
      <c r="H34" s="57"/>
      <c r="I34" s="57"/>
      <c r="J34" s="26"/>
      <c r="K34" s="69"/>
      <c r="L34" s="69"/>
      <c r="M34" s="20"/>
      <c r="N34" s="21"/>
      <c r="O34" s="108"/>
      <c r="P34" s="26"/>
      <c r="Q34" s="26"/>
      <c r="R34" s="26"/>
      <c r="S34" s="2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4:40" s="17" customFormat="1" ht="15" hidden="1" customHeight="1" outlineLevel="1" x14ac:dyDescent="0.25">
      <c r="F35" s="103"/>
      <c r="H35" s="57"/>
      <c r="I35" s="57"/>
      <c r="J35" s="26"/>
      <c r="K35" s="69"/>
      <c r="L35" s="69"/>
      <c r="M35" s="20"/>
      <c r="N35" s="21"/>
      <c r="O35" s="108"/>
      <c r="P35" s="26"/>
      <c r="Q35" s="26"/>
      <c r="R35" s="26"/>
      <c r="S35" s="26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4:40" s="17" customFormat="1" ht="15" hidden="1" customHeight="1" outlineLevel="1" x14ac:dyDescent="0.25">
      <c r="F36" s="103"/>
      <c r="H36" s="57"/>
      <c r="I36" s="57"/>
      <c r="J36" s="26"/>
      <c r="K36" s="69"/>
      <c r="L36" s="69"/>
      <c r="M36" s="20"/>
      <c r="N36" s="21"/>
      <c r="O36" s="108"/>
      <c r="P36" s="26"/>
      <c r="Q36" s="26"/>
      <c r="R36" s="26"/>
      <c r="S36" s="2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4:40" s="17" customFormat="1" ht="15" hidden="1" customHeight="1" outlineLevel="1" x14ac:dyDescent="0.25">
      <c r="F37" s="103"/>
      <c r="H37" s="57"/>
      <c r="I37" s="57"/>
      <c r="J37" s="26"/>
      <c r="K37" s="69"/>
      <c r="L37" s="69"/>
      <c r="M37" s="20"/>
      <c r="N37" s="21"/>
      <c r="O37" s="108"/>
      <c r="P37" s="26"/>
      <c r="Q37" s="26"/>
      <c r="R37" s="26"/>
      <c r="S37" s="26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4:40" s="17" customFormat="1" ht="15" hidden="1" customHeight="1" outlineLevel="1" x14ac:dyDescent="0.25">
      <c r="F38" s="72"/>
      <c r="H38" s="57"/>
      <c r="I38" s="57"/>
      <c r="J38" s="26"/>
      <c r="K38" s="69"/>
      <c r="L38" s="69"/>
      <c r="M38" s="20"/>
      <c r="N38" s="21"/>
      <c r="O38" s="108"/>
      <c r="P38" s="26"/>
      <c r="Q38" s="26"/>
      <c r="R38" s="26"/>
      <c r="S38" s="26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4:40" s="17" customFormat="1" ht="15" hidden="1" customHeight="1" outlineLevel="1" x14ac:dyDescent="0.25">
      <c r="F39" s="72"/>
      <c r="H39" s="57"/>
      <c r="I39" s="57"/>
      <c r="J39" s="26"/>
      <c r="K39" s="69"/>
      <c r="L39" s="69"/>
      <c r="M39" s="20"/>
      <c r="N39" s="21"/>
      <c r="O39" s="108"/>
      <c r="P39" s="26"/>
      <c r="Q39" s="26"/>
      <c r="R39" s="26"/>
      <c r="S39" s="26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4:40" s="17" customFormat="1" ht="15" hidden="1" customHeight="1" outlineLevel="1" x14ac:dyDescent="0.25">
      <c r="F40" s="72"/>
      <c r="H40" s="57"/>
      <c r="I40" s="57"/>
      <c r="J40" s="26"/>
      <c r="K40" s="69"/>
      <c r="L40" s="69"/>
      <c r="M40" s="20"/>
      <c r="N40" s="21"/>
      <c r="O40" s="108"/>
      <c r="P40" s="26"/>
      <c r="Q40" s="26"/>
      <c r="R40" s="26"/>
      <c r="S40" s="26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4:40" s="17" customFormat="1" ht="15" hidden="1" customHeight="1" outlineLevel="1" x14ac:dyDescent="0.25">
      <c r="F41" s="72"/>
      <c r="H41" s="57"/>
      <c r="I41" s="57"/>
      <c r="J41" s="26"/>
      <c r="K41" s="69"/>
      <c r="L41" s="69"/>
      <c r="M41" s="20"/>
      <c r="N41" s="21"/>
      <c r="O41" s="108"/>
      <c r="P41" s="26"/>
      <c r="Q41" s="26"/>
      <c r="R41" s="26"/>
      <c r="S41" s="26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4:40" s="17" customFormat="1" ht="15" hidden="1" customHeight="1" outlineLevel="1" x14ac:dyDescent="0.25">
      <c r="F42" s="72"/>
      <c r="H42" s="57"/>
      <c r="I42" s="57"/>
      <c r="J42" s="26"/>
      <c r="K42" s="69"/>
      <c r="L42" s="69"/>
      <c r="M42" s="20"/>
      <c r="N42" s="21"/>
      <c r="O42" s="108"/>
      <c r="P42" s="26"/>
      <c r="Q42" s="26"/>
      <c r="R42" s="26"/>
      <c r="S42" s="26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4:40" s="17" customFormat="1" ht="15" hidden="1" customHeight="1" outlineLevel="1" x14ac:dyDescent="0.25">
      <c r="F43" s="72"/>
      <c r="H43" s="57"/>
      <c r="I43" s="57"/>
      <c r="J43" s="26"/>
      <c r="K43" s="69"/>
      <c r="L43" s="69"/>
      <c r="M43" s="20"/>
      <c r="N43" s="21"/>
      <c r="O43" s="108"/>
      <c r="P43" s="26"/>
      <c r="Q43" s="26"/>
      <c r="R43" s="26"/>
      <c r="S43" s="26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4:40" s="17" customFormat="1" ht="15" hidden="1" customHeight="1" outlineLevel="1" x14ac:dyDescent="0.25">
      <c r="F44" s="72"/>
      <c r="H44" s="57"/>
      <c r="I44" s="57"/>
      <c r="J44" s="26"/>
      <c r="K44" s="69"/>
      <c r="L44" s="69"/>
      <c r="M44" s="20"/>
      <c r="N44" s="21"/>
      <c r="O44" s="108"/>
      <c r="P44" s="26"/>
      <c r="Q44" s="26"/>
      <c r="R44" s="26"/>
      <c r="S44" s="26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4:40" s="17" customFormat="1" ht="15" hidden="1" customHeight="1" outlineLevel="1" x14ac:dyDescent="0.25">
      <c r="F45" s="72"/>
      <c r="H45" s="57"/>
      <c r="I45" s="57"/>
      <c r="J45" s="26"/>
      <c r="K45" s="69"/>
      <c r="L45" s="69"/>
      <c r="M45" s="20"/>
      <c r="N45" s="21"/>
      <c r="O45" s="108"/>
      <c r="P45" s="26"/>
      <c r="Q45" s="26"/>
      <c r="R45" s="26"/>
      <c r="S45" s="26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4:40" s="17" customFormat="1" ht="15" hidden="1" customHeight="1" outlineLevel="1" x14ac:dyDescent="0.25">
      <c r="F46" s="72"/>
      <c r="H46" s="57"/>
      <c r="I46" s="57"/>
      <c r="J46" s="26"/>
      <c r="K46" s="69"/>
      <c r="L46" s="69"/>
      <c r="M46" s="20"/>
      <c r="N46" s="21"/>
      <c r="O46" s="108"/>
      <c r="P46" s="26"/>
      <c r="Q46" s="26"/>
      <c r="R46" s="26"/>
      <c r="S46" s="2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4:40" s="17" customFormat="1" ht="15" hidden="1" customHeight="1" outlineLevel="1" x14ac:dyDescent="0.25">
      <c r="F47" s="72"/>
      <c r="H47" s="57"/>
      <c r="I47" s="57"/>
      <c r="J47" s="26"/>
      <c r="K47" s="69"/>
      <c r="L47" s="69"/>
      <c r="M47" s="20"/>
      <c r="N47" s="21"/>
      <c r="O47" s="108"/>
      <c r="P47" s="26"/>
      <c r="Q47" s="26"/>
      <c r="R47" s="26"/>
      <c r="S47" s="26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4:40" s="17" customFormat="1" ht="15" hidden="1" customHeight="1" outlineLevel="1" x14ac:dyDescent="0.25">
      <c r="F48" s="72"/>
      <c r="H48" s="57"/>
      <c r="I48" s="57"/>
      <c r="J48" s="26"/>
      <c r="K48" s="69"/>
      <c r="L48" s="69"/>
      <c r="M48" s="20"/>
      <c r="N48" s="21"/>
      <c r="O48" s="108"/>
      <c r="P48" s="26"/>
      <c r="Q48" s="26"/>
      <c r="R48" s="26"/>
      <c r="S48" s="26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6:40" s="17" customFormat="1" ht="15" hidden="1" customHeight="1" outlineLevel="1" x14ac:dyDescent="0.25">
      <c r="F49" s="72"/>
      <c r="H49" s="57"/>
      <c r="I49" s="57"/>
      <c r="J49" s="26"/>
      <c r="K49" s="69"/>
      <c r="L49" s="69"/>
      <c r="M49" s="20"/>
      <c r="N49" s="22"/>
      <c r="O49" s="108"/>
      <c r="P49" s="26"/>
      <c r="Q49" s="26"/>
      <c r="R49" s="26"/>
      <c r="S49" s="26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6:40" s="17" customFormat="1" ht="15" hidden="1" customHeight="1" outlineLevel="1" x14ac:dyDescent="0.25">
      <c r="F50" s="103"/>
      <c r="H50" s="57"/>
      <c r="I50" s="57"/>
      <c r="J50" s="26"/>
      <c r="K50" s="69"/>
      <c r="L50" s="69"/>
      <c r="M50" s="18"/>
      <c r="O50" s="108"/>
      <c r="P50" s="26"/>
      <c r="Q50" s="26"/>
      <c r="R50" s="26"/>
      <c r="S50" s="26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6:40" s="17" customFormat="1" ht="15" hidden="1" customHeight="1" outlineLevel="1" x14ac:dyDescent="0.25">
      <c r="F51" s="104"/>
      <c r="H51" s="57"/>
      <c r="I51" s="57"/>
      <c r="J51" s="26"/>
      <c r="K51" s="69"/>
      <c r="L51" s="69"/>
      <c r="M51" s="196"/>
      <c r="N51" s="196"/>
      <c r="O51" s="108"/>
      <c r="P51" s="26"/>
      <c r="Q51" s="26"/>
      <c r="R51" s="26"/>
      <c r="S51" s="26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6:40" s="17" customFormat="1" ht="15" hidden="1" customHeight="1" outlineLevel="1" x14ac:dyDescent="0.25">
      <c r="F52" s="103"/>
      <c r="H52" s="57"/>
      <c r="I52" s="57"/>
      <c r="J52" s="26"/>
      <c r="K52" s="69"/>
      <c r="L52" s="69"/>
      <c r="M52" s="19"/>
      <c r="N52" s="19"/>
      <c r="O52" s="108"/>
      <c r="P52" s="26"/>
      <c r="Q52" s="26"/>
      <c r="R52" s="26"/>
      <c r="S52" s="26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6:40" s="17" customFormat="1" ht="15" hidden="1" customHeight="1" outlineLevel="1" x14ac:dyDescent="0.25">
      <c r="F53" s="103"/>
      <c r="H53" s="57"/>
      <c r="I53" s="57"/>
      <c r="J53" s="26"/>
      <c r="K53" s="69"/>
      <c r="L53" s="69"/>
      <c r="M53" s="20"/>
      <c r="N53" s="21"/>
      <c r="O53" s="108"/>
      <c r="P53" s="26"/>
      <c r="Q53" s="26"/>
      <c r="R53" s="26"/>
      <c r="S53" s="26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6:40" s="17" customFormat="1" ht="15" hidden="1" customHeight="1" outlineLevel="1" x14ac:dyDescent="0.25">
      <c r="F54" s="103"/>
      <c r="H54" s="57"/>
      <c r="I54" s="57"/>
      <c r="J54" s="26"/>
      <c r="K54" s="69"/>
      <c r="L54" s="69"/>
      <c r="M54" s="20"/>
      <c r="N54" s="21"/>
      <c r="O54" s="108"/>
      <c r="P54" s="26"/>
      <c r="Q54" s="26"/>
      <c r="R54" s="26"/>
      <c r="S54" s="26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6:40" s="17" customFormat="1" ht="15" hidden="1" customHeight="1" outlineLevel="1" x14ac:dyDescent="0.25">
      <c r="F55" s="103"/>
      <c r="H55" s="57"/>
      <c r="I55" s="57"/>
      <c r="J55" s="26"/>
      <c r="K55" s="69"/>
      <c r="L55" s="69"/>
      <c r="M55" s="20"/>
      <c r="N55" s="21"/>
      <c r="O55" s="108"/>
      <c r="P55" s="26"/>
      <c r="Q55" s="26"/>
      <c r="R55" s="26"/>
      <c r="S55" s="26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6:40" s="17" customFormat="1" ht="15" hidden="1" customHeight="1" outlineLevel="1" x14ac:dyDescent="0.25">
      <c r="F56" s="103"/>
      <c r="H56" s="57"/>
      <c r="I56" s="57"/>
      <c r="J56" s="26"/>
      <c r="K56" s="69"/>
      <c r="L56" s="69"/>
      <c r="M56" s="20"/>
      <c r="N56" s="21"/>
      <c r="O56" s="108"/>
      <c r="P56" s="26"/>
      <c r="Q56" s="26"/>
      <c r="R56" s="26"/>
      <c r="S56" s="2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6:40" s="17" customFormat="1" ht="15" hidden="1" customHeight="1" outlineLevel="1" x14ac:dyDescent="0.25">
      <c r="F57" s="103"/>
      <c r="H57" s="57"/>
      <c r="I57" s="57"/>
      <c r="J57" s="26"/>
      <c r="K57" s="69"/>
      <c r="L57" s="69"/>
      <c r="M57" s="20"/>
      <c r="N57" s="21"/>
      <c r="O57" s="108"/>
      <c r="P57" s="26"/>
      <c r="Q57" s="26"/>
      <c r="R57" s="26"/>
      <c r="S57" s="26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6:40" s="17" customFormat="1" ht="15" hidden="1" customHeight="1" outlineLevel="1" x14ac:dyDescent="0.25">
      <c r="F58" s="103"/>
      <c r="H58" s="57"/>
      <c r="I58" s="57"/>
      <c r="J58" s="26"/>
      <c r="K58" s="69"/>
      <c r="L58" s="69"/>
      <c r="M58" s="20"/>
      <c r="N58" s="21"/>
      <c r="O58" s="108"/>
      <c r="P58" s="26"/>
      <c r="Q58" s="26"/>
      <c r="R58" s="26"/>
      <c r="S58" s="26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6:40" s="17" customFormat="1" ht="15" hidden="1" customHeight="1" outlineLevel="1" x14ac:dyDescent="0.25">
      <c r="F59" s="103"/>
      <c r="H59" s="57"/>
      <c r="I59" s="57"/>
      <c r="J59" s="26"/>
      <c r="K59" s="69"/>
      <c r="L59" s="69"/>
      <c r="M59" s="20"/>
      <c r="N59" s="21"/>
      <c r="O59" s="108"/>
      <c r="P59" s="26"/>
      <c r="Q59" s="26"/>
      <c r="R59" s="26"/>
      <c r="S59" s="26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6:40" s="17" customFormat="1" ht="15" hidden="1" customHeight="1" outlineLevel="1" x14ac:dyDescent="0.25">
      <c r="F60" s="103"/>
      <c r="H60" s="57"/>
      <c r="I60" s="57"/>
      <c r="J60" s="26"/>
      <c r="K60" s="69"/>
      <c r="L60" s="69"/>
      <c r="M60" s="20"/>
      <c r="N60" s="21"/>
      <c r="O60" s="108"/>
      <c r="P60" s="26"/>
      <c r="Q60" s="26"/>
      <c r="R60" s="26"/>
      <c r="S60" s="26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6:40" s="17" customFormat="1" ht="15" hidden="1" customHeight="1" outlineLevel="1" x14ac:dyDescent="0.25">
      <c r="F61" s="103"/>
      <c r="H61" s="57"/>
      <c r="I61" s="57"/>
      <c r="J61" s="26"/>
      <c r="K61" s="69"/>
      <c r="L61" s="69"/>
      <c r="M61" s="20"/>
      <c r="N61" s="21"/>
      <c r="O61" s="108"/>
      <c r="P61" s="26"/>
      <c r="Q61" s="26"/>
      <c r="R61" s="26"/>
      <c r="S61" s="26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6:40" s="17" customFormat="1" ht="15" hidden="1" customHeight="1" outlineLevel="1" x14ac:dyDescent="0.25">
      <c r="F62" s="103"/>
      <c r="H62" s="57"/>
      <c r="I62" s="57"/>
      <c r="J62" s="26"/>
      <c r="K62" s="69"/>
      <c r="L62" s="69"/>
      <c r="M62" s="20"/>
      <c r="N62" s="21"/>
      <c r="O62" s="108"/>
      <c r="P62" s="26"/>
      <c r="Q62" s="26"/>
      <c r="R62" s="26"/>
      <c r="S62" s="26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6:40" s="17" customFormat="1" hidden="1" outlineLevel="1" x14ac:dyDescent="0.25">
      <c r="F63" s="103"/>
      <c r="H63" s="57"/>
      <c r="I63" s="57"/>
      <c r="J63" s="26"/>
      <c r="K63" s="69"/>
      <c r="L63" s="69"/>
      <c r="M63" s="18"/>
      <c r="N63" s="18"/>
      <c r="O63" s="108"/>
      <c r="P63" s="26"/>
      <c r="Q63" s="26"/>
      <c r="R63" s="26"/>
      <c r="S63" s="26"/>
    </row>
    <row r="64" spans="6:40" s="17" customFormat="1" hidden="1" outlineLevel="1" x14ac:dyDescent="0.25">
      <c r="F64" s="103"/>
      <c r="H64" s="57"/>
      <c r="I64" s="57"/>
      <c r="J64" s="26"/>
      <c r="K64" s="69"/>
      <c r="L64" s="69"/>
      <c r="M64" s="18"/>
      <c r="N64" s="18"/>
      <c r="O64" s="108"/>
      <c r="P64" s="26"/>
      <c r="Q64" s="26"/>
      <c r="R64" s="26"/>
      <c r="S64" s="26"/>
    </row>
    <row r="65" spans="6:19" s="17" customFormat="1" hidden="1" outlineLevel="1" x14ac:dyDescent="0.25">
      <c r="F65" s="103"/>
      <c r="H65" s="57"/>
      <c r="I65" s="57"/>
      <c r="J65" s="26"/>
      <c r="K65" s="69"/>
      <c r="L65" s="69"/>
      <c r="M65" s="18"/>
      <c r="N65" s="18"/>
      <c r="O65" s="108"/>
      <c r="P65" s="26"/>
      <c r="Q65" s="26"/>
      <c r="R65" s="26"/>
      <c r="S65" s="26"/>
    </row>
    <row r="66" spans="6:19" s="17" customFormat="1" hidden="1" outlineLevel="1" x14ac:dyDescent="0.25">
      <c r="F66" s="103"/>
      <c r="H66" s="57"/>
      <c r="I66" s="57"/>
      <c r="J66" s="26"/>
      <c r="K66" s="69"/>
      <c r="L66" s="69"/>
      <c r="M66" s="18"/>
      <c r="N66" s="18"/>
      <c r="O66" s="108"/>
      <c r="P66" s="26"/>
      <c r="Q66" s="26"/>
      <c r="R66" s="26"/>
      <c r="S66" s="26"/>
    </row>
    <row r="67" spans="6:19" s="17" customFormat="1" hidden="1" outlineLevel="1" x14ac:dyDescent="0.25">
      <c r="F67" s="103"/>
      <c r="H67" s="57"/>
      <c r="I67" s="57"/>
      <c r="J67" s="26"/>
      <c r="K67" s="69"/>
      <c r="L67" s="69"/>
      <c r="M67" s="18"/>
      <c r="N67" s="18"/>
      <c r="O67" s="108"/>
      <c r="P67" s="26"/>
      <c r="Q67" s="26"/>
      <c r="R67" s="26"/>
      <c r="S67" s="26"/>
    </row>
    <row r="68" spans="6:19" s="17" customFormat="1" hidden="1" outlineLevel="1" x14ac:dyDescent="0.25">
      <c r="F68" s="104"/>
      <c r="H68" s="57"/>
      <c r="I68" s="57"/>
      <c r="J68" s="26"/>
      <c r="K68" s="69"/>
      <c r="L68" s="69"/>
      <c r="M68" s="18"/>
      <c r="N68" s="18"/>
      <c r="O68" s="108"/>
      <c r="P68" s="26"/>
      <c r="Q68" s="26"/>
      <c r="R68" s="26"/>
      <c r="S68" s="26"/>
    </row>
    <row r="69" spans="6:19" s="17" customFormat="1" hidden="1" outlineLevel="1" x14ac:dyDescent="0.25">
      <c r="F69" s="103"/>
      <c r="H69" s="57"/>
      <c r="I69" s="57"/>
      <c r="J69" s="26"/>
      <c r="K69" s="69"/>
      <c r="L69" s="69"/>
      <c r="M69" s="18"/>
      <c r="N69" s="18"/>
      <c r="O69" s="108"/>
      <c r="P69" s="26"/>
      <c r="Q69" s="26"/>
      <c r="R69" s="26"/>
      <c r="S69" s="26"/>
    </row>
    <row r="70" spans="6:19" s="17" customFormat="1" hidden="1" outlineLevel="1" x14ac:dyDescent="0.25">
      <c r="F70" s="104"/>
      <c r="H70" s="57"/>
      <c r="I70" s="57"/>
      <c r="J70" s="26"/>
      <c r="K70" s="69"/>
      <c r="L70" s="69"/>
      <c r="M70" s="18"/>
      <c r="N70" s="18"/>
      <c r="O70" s="108"/>
      <c r="P70" s="26"/>
      <c r="Q70" s="26"/>
      <c r="R70" s="26"/>
      <c r="S70" s="26"/>
    </row>
    <row r="71" spans="6:19" s="17" customFormat="1" hidden="1" outlineLevel="1" x14ac:dyDescent="0.25">
      <c r="F71" s="103"/>
      <c r="H71" s="57"/>
      <c r="I71" s="57"/>
      <c r="J71" s="26"/>
      <c r="K71" s="69"/>
      <c r="L71" s="69"/>
      <c r="M71" s="18"/>
      <c r="N71" s="18"/>
      <c r="O71" s="108"/>
      <c r="P71" s="26"/>
      <c r="Q71" s="26"/>
      <c r="R71" s="26"/>
      <c r="S71" s="26"/>
    </row>
    <row r="72" spans="6:19" s="17" customFormat="1" hidden="1" outlineLevel="1" x14ac:dyDescent="0.25">
      <c r="F72" s="104"/>
      <c r="H72" s="57"/>
      <c r="I72" s="57"/>
      <c r="J72" s="26"/>
      <c r="K72" s="69"/>
      <c r="L72" s="69"/>
      <c r="M72" s="18"/>
      <c r="N72" s="18"/>
      <c r="O72" s="108"/>
      <c r="P72" s="26"/>
      <c r="Q72" s="26"/>
      <c r="R72" s="26"/>
      <c r="S72" s="26"/>
    </row>
    <row r="73" spans="6:19" s="17" customFormat="1" hidden="1" outlineLevel="1" x14ac:dyDescent="0.25">
      <c r="F73" s="103"/>
      <c r="H73" s="57"/>
      <c r="I73" s="57"/>
      <c r="J73" s="26"/>
      <c r="K73" s="69"/>
      <c r="L73" s="69"/>
      <c r="M73" s="18"/>
      <c r="N73" s="18"/>
      <c r="O73" s="108"/>
      <c r="P73" s="26"/>
      <c r="Q73" s="26"/>
      <c r="R73" s="26"/>
      <c r="S73" s="26"/>
    </row>
    <row r="74" spans="6:19" s="17" customFormat="1" hidden="1" outlineLevel="1" x14ac:dyDescent="0.25">
      <c r="F74" s="104"/>
      <c r="H74" s="57"/>
      <c r="I74" s="57"/>
      <c r="J74" s="26"/>
      <c r="K74" s="69"/>
      <c r="L74" s="69"/>
      <c r="M74" s="18"/>
      <c r="N74" s="18"/>
      <c r="O74" s="108"/>
      <c r="P74" s="26"/>
      <c r="Q74" s="26"/>
      <c r="R74" s="26"/>
      <c r="S74" s="26"/>
    </row>
    <row r="75" spans="6:19" s="17" customFormat="1" hidden="1" outlineLevel="1" x14ac:dyDescent="0.25">
      <c r="F75" s="103"/>
      <c r="H75" s="57"/>
      <c r="I75" s="57"/>
      <c r="J75" s="26"/>
      <c r="K75" s="69"/>
      <c r="L75" s="69"/>
      <c r="M75" s="18"/>
      <c r="N75" s="18"/>
      <c r="O75" s="108"/>
      <c r="P75" s="26"/>
      <c r="Q75" s="26"/>
      <c r="R75" s="26"/>
      <c r="S75" s="26"/>
    </row>
    <row r="76" spans="6:19" s="17" customFormat="1" hidden="1" outlineLevel="1" x14ac:dyDescent="0.25">
      <c r="F76" s="104"/>
      <c r="H76" s="57"/>
      <c r="I76" s="57"/>
      <c r="J76" s="26"/>
      <c r="K76" s="69"/>
      <c r="L76" s="69"/>
      <c r="M76" s="18"/>
      <c r="N76" s="18"/>
      <c r="O76" s="108"/>
      <c r="P76" s="26"/>
      <c r="Q76" s="26"/>
      <c r="R76" s="26"/>
      <c r="S76" s="26"/>
    </row>
    <row r="77" spans="6:19" s="17" customFormat="1" hidden="1" outlineLevel="1" x14ac:dyDescent="0.25">
      <c r="F77" s="103"/>
      <c r="H77" s="57"/>
      <c r="I77" s="57"/>
      <c r="J77" s="26"/>
      <c r="K77" s="69"/>
      <c r="L77" s="69"/>
      <c r="M77" s="18"/>
      <c r="N77" s="18"/>
      <c r="O77" s="108"/>
      <c r="P77" s="26"/>
      <c r="Q77" s="26"/>
      <c r="R77" s="26"/>
      <c r="S77" s="26"/>
    </row>
    <row r="78" spans="6:19" collapsed="1" x14ac:dyDescent="0.25"/>
  </sheetData>
  <autoFilter ref="A5:AN26" xr:uid="{00000000-0009-0000-0000-000001000000}"/>
  <sortState xmlns:xlrd2="http://schemas.microsoft.com/office/spreadsheetml/2017/richdata2" ref="A6:BA101">
    <sortCondition ref="A6:A101"/>
    <sortCondition ref="F6:F101"/>
  </sortState>
  <dataConsolidate/>
  <customSheetViews>
    <customSheetView guid="{B3053EE5-F487-4331-B4B6-28A1F2EF1617}" filter="1" showAutoFilter="1" hiddenRows="1" hiddenColumns="1">
      <pane ySplit="4" topLeftCell="A5" activePane="bottomLeft" state="frozen"/>
      <selection pane="bottomLeft" activeCell="H77" sqref="H77"/>
      <pageMargins left="0.70866141732283472" right="0.70866141732283472" top="0.35433070866141736" bottom="0.74803149606299213" header="0.31496062992125984" footer="0.31496062992125984"/>
      <pageSetup paperSize="9" scale="53" orientation="portrait" r:id="rId1"/>
      <autoFilter ref="A4:AV400" xr:uid="{4DE5A08E-2DF3-4B17-9391-D4B5AFF47D7A}">
        <filterColumn colId="6">
          <filters>
            <filter val="2019.06"/>
            <filter val="2019.07"/>
            <filter val="2019.08"/>
            <filter val="2019.09"/>
            <filter val="2019.10"/>
          </filters>
        </filterColumn>
        <filterColumn colId="8">
          <filters>
            <filter val="Bér"/>
          </filters>
        </filterColumn>
        <filterColumn colId="19">
          <filters>
            <filter val="i"/>
          </filters>
        </filterColumn>
        <filterColumn colId="22">
          <filters blank="1"/>
        </filterColumn>
      </autoFilter>
    </customSheetView>
  </customSheetViews>
  <mergeCells count="2">
    <mergeCell ref="A2:F2"/>
    <mergeCell ref="M51:N51"/>
  </mergeCells>
  <phoneticPr fontId="49" type="noConversion"/>
  <dataValidations count="6">
    <dataValidation type="list" allowBlank="1" showInputMessage="1" showErrorMessage="1" sqref="R26:S26" xr:uid="{00000000-0002-0000-0100-000000000000}">
      <formula1>$S$30:$S$31</formula1>
    </dataValidation>
    <dataValidation type="list" allowBlank="1" showInputMessage="1" showErrorMessage="1" sqref="A65251:D65258 A65269:D65269 A65260:D65267" xr:uid="{00000000-0002-0000-0100-000001000000}">
      <formula1>#REF!</formula1>
    </dataValidation>
    <dataValidation type="list" allowBlank="1" showInputMessage="1" showErrorMessage="1" sqref="G6:G26" xr:uid="{00000000-0002-0000-0100-000002000000}">
      <formula1>$G$30:$G$31</formula1>
    </dataValidation>
    <dataValidation type="list" allowBlank="1" showInputMessage="1" showErrorMessage="1" sqref="E6:E26" xr:uid="{00000000-0002-0000-0100-000003000000}">
      <formula1>$E$30:$E$32</formula1>
    </dataValidation>
    <dataValidation type="list" allowBlank="1" showInputMessage="1" showErrorMessage="1" sqref="D6:D26" xr:uid="{00000000-0002-0000-0100-000005000000}">
      <formula1>$D$30:$D$33</formula1>
    </dataValidation>
    <dataValidation type="list" allowBlank="1" showInputMessage="1" showErrorMessage="1" sqref="B6:B26" xr:uid="{99595DD1-9689-48D8-8A33-D01C4CFFE83A}">
      <formula1>"C247400052"</formula1>
    </dataValidation>
  </dataValidations>
  <pageMargins left="0.70866141732283472" right="0.70866141732283472" top="0.35433070866141736" bottom="0.74803149606299213" header="0.31496062992125984" footer="0.31496062992125984"/>
  <pageSetup paperSize="9" scale="53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4000000}">
          <x14:formula1>
            <xm:f>Hónapok!$A$1:$A$48</xm:f>
          </x14:formula1>
          <xm:sqref>F6:F26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4">
    <pageSetUpPr fitToPage="1"/>
  </sheetPr>
  <dimension ref="A1:I43"/>
  <sheetViews>
    <sheetView topLeftCell="A16" workbookViewId="0">
      <selection activeCell="G30" sqref="G30"/>
    </sheetView>
  </sheetViews>
  <sheetFormatPr defaultColWidth="9.140625" defaultRowHeight="15" outlineLevelRow="1" x14ac:dyDescent="0.25"/>
  <cols>
    <col min="1" max="1" width="11.85546875" customWidth="1"/>
    <col min="2" max="2" width="21.28515625" customWidth="1"/>
    <col min="3" max="3" width="22" customWidth="1"/>
    <col min="4" max="4" width="29.7109375" customWidth="1"/>
    <col min="5" max="5" width="32.42578125" customWidth="1"/>
    <col min="6" max="6" width="28.85546875" style="27" customWidth="1"/>
    <col min="7" max="7" width="17.140625" style="15" customWidth="1"/>
    <col min="8" max="8" width="17.140625" style="29" customWidth="1"/>
    <col min="9" max="10" width="36" customWidth="1"/>
  </cols>
  <sheetData>
    <row r="1" spans="1:9" s="17" customFormat="1" hidden="1" outlineLevel="1" x14ac:dyDescent="0.25">
      <c r="B1" s="101" t="s">
        <v>88</v>
      </c>
      <c r="F1" s="26"/>
      <c r="G1" s="23"/>
      <c r="H1" s="28" t="s">
        <v>10</v>
      </c>
      <c r="I1" s="17" t="s">
        <v>122</v>
      </c>
    </row>
    <row r="2" spans="1:9" s="17" customFormat="1" hidden="1" outlineLevel="1" x14ac:dyDescent="0.25">
      <c r="B2" s="101" t="s">
        <v>89</v>
      </c>
      <c r="F2" s="26"/>
      <c r="G2" s="23"/>
      <c r="H2" s="28" t="s">
        <v>11</v>
      </c>
      <c r="I2" s="17" t="s">
        <v>123</v>
      </c>
    </row>
    <row r="3" spans="1:9" s="17" customFormat="1" hidden="1" outlineLevel="1" x14ac:dyDescent="0.25">
      <c r="B3" s="101" t="s">
        <v>110</v>
      </c>
      <c r="F3" s="26"/>
      <c r="G3" s="23"/>
      <c r="H3" s="28"/>
      <c r="I3" s="17" t="s">
        <v>124</v>
      </c>
    </row>
    <row r="4" spans="1:9" s="17" customFormat="1" hidden="1" outlineLevel="1" x14ac:dyDescent="0.25">
      <c r="B4" s="101" t="s">
        <v>84</v>
      </c>
      <c r="F4" s="26"/>
      <c r="G4" s="23"/>
      <c r="H4" s="28"/>
      <c r="I4" s="17" t="s">
        <v>125</v>
      </c>
    </row>
    <row r="5" spans="1:9" collapsed="1" x14ac:dyDescent="0.25">
      <c r="A5" s="153"/>
      <c r="B5" s="153"/>
      <c r="C5" s="153" t="s">
        <v>116</v>
      </c>
      <c r="H5" s="102"/>
    </row>
    <row r="6" spans="1:9" s="24" customFormat="1" ht="30" x14ac:dyDescent="0.25">
      <c r="A6" s="25" t="s">
        <v>15</v>
      </c>
      <c r="B6" s="25" t="s">
        <v>18</v>
      </c>
      <c r="C6" s="95" t="s">
        <v>19</v>
      </c>
      <c r="D6" s="95" t="s">
        <v>6</v>
      </c>
      <c r="E6" s="95" t="s">
        <v>7</v>
      </c>
      <c r="F6" s="96" t="s">
        <v>35</v>
      </c>
      <c r="G6" s="97" t="s">
        <v>5</v>
      </c>
      <c r="H6" s="95" t="s">
        <v>14</v>
      </c>
      <c r="I6" s="98" t="s">
        <v>92</v>
      </c>
    </row>
    <row r="7" spans="1:9" s="36" customFormat="1" x14ac:dyDescent="0.25">
      <c r="A7" s="31">
        <v>1</v>
      </c>
      <c r="B7" s="30" t="s">
        <v>88</v>
      </c>
      <c r="C7" s="178" t="s">
        <v>144</v>
      </c>
      <c r="D7" s="32" t="s">
        <v>143</v>
      </c>
      <c r="E7" s="32" t="s">
        <v>127</v>
      </c>
      <c r="F7" s="176"/>
      <c r="G7" s="177">
        <v>32921</v>
      </c>
      <c r="H7" s="30" t="s">
        <v>10</v>
      </c>
      <c r="I7" s="35" t="s">
        <v>122</v>
      </c>
    </row>
    <row r="8" spans="1:9" s="36" customFormat="1" x14ac:dyDescent="0.25">
      <c r="A8" s="31">
        <v>1</v>
      </c>
      <c r="B8" s="30" t="s">
        <v>88</v>
      </c>
      <c r="C8" s="178">
        <v>5100002858</v>
      </c>
      <c r="D8" s="32" t="s">
        <v>138</v>
      </c>
      <c r="E8" s="32" t="s">
        <v>128</v>
      </c>
      <c r="F8" s="176"/>
      <c r="G8" s="177">
        <v>12772</v>
      </c>
      <c r="H8" s="30" t="s">
        <v>10</v>
      </c>
      <c r="I8" s="35" t="s">
        <v>122</v>
      </c>
    </row>
    <row r="9" spans="1:9" s="36" customFormat="1" ht="30" x14ac:dyDescent="0.25">
      <c r="A9" s="31">
        <v>1</v>
      </c>
      <c r="B9" s="30" t="s">
        <v>84</v>
      </c>
      <c r="C9" s="178">
        <v>5100003324</v>
      </c>
      <c r="D9" s="32" t="s">
        <v>160</v>
      </c>
      <c r="E9" s="32" t="s">
        <v>129</v>
      </c>
      <c r="F9" s="176"/>
      <c r="G9" s="177">
        <v>79999</v>
      </c>
      <c r="H9" s="30" t="s">
        <v>10</v>
      </c>
      <c r="I9" s="35" t="s">
        <v>122</v>
      </c>
    </row>
    <row r="10" spans="1:9" s="36" customFormat="1" ht="30" x14ac:dyDescent="0.25">
      <c r="A10" s="31">
        <v>1</v>
      </c>
      <c r="B10" s="30" t="s">
        <v>84</v>
      </c>
      <c r="C10" s="178">
        <v>5100004000</v>
      </c>
      <c r="D10" s="32" t="s">
        <v>139</v>
      </c>
      <c r="E10" s="32" t="s">
        <v>130</v>
      </c>
      <c r="F10" s="176"/>
      <c r="G10" s="177">
        <v>596900</v>
      </c>
      <c r="H10" s="30" t="s">
        <v>10</v>
      </c>
      <c r="I10" s="35" t="s">
        <v>122</v>
      </c>
    </row>
    <row r="11" spans="1:9" s="36" customFormat="1" x14ac:dyDescent="0.25">
      <c r="A11" s="31">
        <v>1</v>
      </c>
      <c r="B11" s="30" t="s">
        <v>88</v>
      </c>
      <c r="C11" s="178">
        <v>5100004173</v>
      </c>
      <c r="D11" s="32" t="s">
        <v>138</v>
      </c>
      <c r="E11" s="32" t="s">
        <v>131</v>
      </c>
      <c r="F11" s="176"/>
      <c r="G11" s="177">
        <v>15652</v>
      </c>
      <c r="H11" s="30" t="s">
        <v>10</v>
      </c>
      <c r="I11" s="35" t="s">
        <v>122</v>
      </c>
    </row>
    <row r="12" spans="1:9" s="36" customFormat="1" ht="30" x14ac:dyDescent="0.25">
      <c r="A12" s="31">
        <v>1</v>
      </c>
      <c r="B12" s="30" t="s">
        <v>88</v>
      </c>
      <c r="C12" s="178">
        <v>5100005440</v>
      </c>
      <c r="D12" s="32" t="s">
        <v>143</v>
      </c>
      <c r="E12" s="32" t="s">
        <v>132</v>
      </c>
      <c r="F12" s="176"/>
      <c r="G12" s="177">
        <v>47968</v>
      </c>
      <c r="H12" s="30" t="s">
        <v>10</v>
      </c>
      <c r="I12" s="35" t="s">
        <v>122</v>
      </c>
    </row>
    <row r="13" spans="1:9" s="36" customFormat="1" x14ac:dyDescent="0.25">
      <c r="A13" s="31">
        <v>1</v>
      </c>
      <c r="B13" s="30" t="s">
        <v>88</v>
      </c>
      <c r="C13" s="178">
        <v>5100005191</v>
      </c>
      <c r="D13" s="32" t="s">
        <v>140</v>
      </c>
      <c r="E13" s="32" t="s">
        <v>133</v>
      </c>
      <c r="F13" s="176"/>
      <c r="G13" s="177">
        <v>34290</v>
      </c>
      <c r="H13" s="30" t="s">
        <v>10</v>
      </c>
      <c r="I13" s="35" t="s">
        <v>122</v>
      </c>
    </row>
    <row r="14" spans="1:9" s="36" customFormat="1" x14ac:dyDescent="0.25">
      <c r="A14" s="31">
        <v>1</v>
      </c>
      <c r="B14" s="30" t="s">
        <v>88</v>
      </c>
      <c r="C14" s="178">
        <v>5100005196</v>
      </c>
      <c r="D14" s="32" t="s">
        <v>141</v>
      </c>
      <c r="E14" s="32" t="s">
        <v>134</v>
      </c>
      <c r="F14" s="176"/>
      <c r="G14" s="177">
        <v>64719</v>
      </c>
      <c r="H14" s="30" t="s">
        <v>10</v>
      </c>
      <c r="I14" s="35" t="s">
        <v>122</v>
      </c>
    </row>
    <row r="15" spans="1:9" s="36" customFormat="1" x14ac:dyDescent="0.25">
      <c r="A15" s="31">
        <v>1</v>
      </c>
      <c r="B15" s="30" t="s">
        <v>88</v>
      </c>
      <c r="C15" s="178">
        <v>5100004964</v>
      </c>
      <c r="D15" s="32" t="s">
        <v>138</v>
      </c>
      <c r="E15" s="32" t="s">
        <v>135</v>
      </c>
      <c r="F15" s="176"/>
      <c r="G15" s="177">
        <v>29947</v>
      </c>
      <c r="H15" s="30" t="s">
        <v>10</v>
      </c>
      <c r="I15" s="35" t="s">
        <v>122</v>
      </c>
    </row>
    <row r="16" spans="1:9" s="36" customFormat="1" x14ac:dyDescent="0.25">
      <c r="A16" s="31">
        <v>1</v>
      </c>
      <c r="B16" s="30" t="s">
        <v>88</v>
      </c>
      <c r="C16" s="178" t="s">
        <v>145</v>
      </c>
      <c r="D16" s="32" t="s">
        <v>142</v>
      </c>
      <c r="E16" s="32" t="s">
        <v>136</v>
      </c>
      <c r="F16" s="176">
        <v>4500003932</v>
      </c>
      <c r="G16" s="177">
        <v>45922</v>
      </c>
      <c r="H16" s="30" t="s">
        <v>10</v>
      </c>
      <c r="I16" s="35" t="s">
        <v>122</v>
      </c>
    </row>
    <row r="17" spans="1:9" s="36" customFormat="1" x14ac:dyDescent="0.25">
      <c r="A17" s="31">
        <v>1</v>
      </c>
      <c r="B17" s="30" t="s">
        <v>88</v>
      </c>
      <c r="C17" s="178">
        <v>5100005485</v>
      </c>
      <c r="D17" s="32" t="s">
        <v>138</v>
      </c>
      <c r="E17" s="32" t="s">
        <v>137</v>
      </c>
      <c r="F17" s="176"/>
      <c r="G17" s="177">
        <v>26298</v>
      </c>
      <c r="H17" s="30" t="s">
        <v>10</v>
      </c>
      <c r="I17" s="35" t="s">
        <v>122</v>
      </c>
    </row>
    <row r="18" spans="1:9" s="36" customFormat="1" x14ac:dyDescent="0.25">
      <c r="A18" s="31">
        <v>1</v>
      </c>
      <c r="B18" s="30" t="s">
        <v>88</v>
      </c>
      <c r="C18" s="178" t="s">
        <v>146</v>
      </c>
      <c r="D18" s="32" t="s">
        <v>147</v>
      </c>
      <c r="E18" s="32" t="s">
        <v>148</v>
      </c>
      <c r="F18" s="176"/>
      <c r="G18" s="177">
        <v>44429</v>
      </c>
      <c r="H18" s="30" t="s">
        <v>10</v>
      </c>
      <c r="I18" s="35" t="s">
        <v>122</v>
      </c>
    </row>
    <row r="19" spans="1:9" s="36" customFormat="1" ht="30" x14ac:dyDescent="0.25">
      <c r="A19" s="31">
        <v>1</v>
      </c>
      <c r="B19" s="30" t="s">
        <v>88</v>
      </c>
      <c r="C19" s="178" t="s">
        <v>161</v>
      </c>
      <c r="D19" s="32" t="s">
        <v>149</v>
      </c>
      <c r="E19" s="32" t="s">
        <v>150</v>
      </c>
      <c r="F19" s="176">
        <v>202207192514</v>
      </c>
      <c r="G19" s="177">
        <v>375454</v>
      </c>
      <c r="H19" s="30" t="s">
        <v>10</v>
      </c>
      <c r="I19" s="35" t="s">
        <v>122</v>
      </c>
    </row>
    <row r="20" spans="1:9" s="36" customFormat="1" x14ac:dyDescent="0.25">
      <c r="A20" s="31">
        <v>1</v>
      </c>
      <c r="B20" s="30" t="s">
        <v>88</v>
      </c>
      <c r="C20" s="178" t="s">
        <v>151</v>
      </c>
      <c r="D20" s="32" t="s">
        <v>138</v>
      </c>
      <c r="E20" s="32" t="s">
        <v>163</v>
      </c>
      <c r="F20" s="176"/>
      <c r="G20" s="177">
        <v>22677</v>
      </c>
      <c r="H20" s="30" t="s">
        <v>10</v>
      </c>
      <c r="I20" s="35" t="s">
        <v>122</v>
      </c>
    </row>
    <row r="21" spans="1:9" s="36" customFormat="1" x14ac:dyDescent="0.25">
      <c r="A21" s="31">
        <v>1</v>
      </c>
      <c r="B21" s="30" t="s">
        <v>88</v>
      </c>
      <c r="C21" s="178" t="s">
        <v>154</v>
      </c>
      <c r="D21" s="32" t="s">
        <v>152</v>
      </c>
      <c r="E21" s="32" t="s">
        <v>153</v>
      </c>
      <c r="F21" s="176">
        <v>202208242515</v>
      </c>
      <c r="G21" s="177">
        <v>36544</v>
      </c>
      <c r="H21" s="30" t="s">
        <v>10</v>
      </c>
      <c r="I21" s="35" t="s">
        <v>122</v>
      </c>
    </row>
    <row r="22" spans="1:9" s="36" customFormat="1" x14ac:dyDescent="0.25">
      <c r="A22" s="31">
        <v>1</v>
      </c>
      <c r="B22" s="30" t="s">
        <v>88</v>
      </c>
      <c r="C22" s="178" t="s">
        <v>155</v>
      </c>
      <c r="D22" s="32" t="s">
        <v>138</v>
      </c>
      <c r="E22" s="32" t="s">
        <v>164</v>
      </c>
      <c r="F22" s="176"/>
      <c r="G22" s="177">
        <v>25659</v>
      </c>
      <c r="H22" s="30" t="s">
        <v>10</v>
      </c>
      <c r="I22" s="35" t="s">
        <v>122</v>
      </c>
    </row>
    <row r="23" spans="1:9" s="36" customFormat="1" x14ac:dyDescent="0.25">
      <c r="A23" s="31">
        <v>1</v>
      </c>
      <c r="B23" s="30" t="s">
        <v>88</v>
      </c>
      <c r="C23" s="178" t="s">
        <v>156</v>
      </c>
      <c r="D23" s="32" t="s">
        <v>138</v>
      </c>
      <c r="E23" s="32" t="s">
        <v>165</v>
      </c>
      <c r="F23" s="176"/>
      <c r="G23" s="177">
        <v>27373</v>
      </c>
      <c r="H23" s="30" t="s">
        <v>10</v>
      </c>
      <c r="I23" s="35" t="s">
        <v>122</v>
      </c>
    </row>
    <row r="24" spans="1:9" s="36" customFormat="1" ht="30" x14ac:dyDescent="0.25">
      <c r="A24" s="31">
        <v>1</v>
      </c>
      <c r="B24" s="30" t="s">
        <v>89</v>
      </c>
      <c r="C24" s="33" t="s">
        <v>158</v>
      </c>
      <c r="D24" s="32" t="s">
        <v>159</v>
      </c>
      <c r="E24" s="32" t="s">
        <v>157</v>
      </c>
      <c r="F24" s="176"/>
      <c r="G24" s="34">
        <v>1182000</v>
      </c>
      <c r="H24" s="30" t="s">
        <v>10</v>
      </c>
      <c r="I24" s="35" t="s">
        <v>122</v>
      </c>
    </row>
    <row r="25" spans="1:9" s="36" customFormat="1" x14ac:dyDescent="0.25">
      <c r="A25" s="31"/>
      <c r="B25" s="30" t="s">
        <v>88</v>
      </c>
      <c r="C25" s="33" t="s">
        <v>162</v>
      </c>
      <c r="D25" s="32" t="s">
        <v>138</v>
      </c>
      <c r="E25" s="32" t="s">
        <v>166</v>
      </c>
      <c r="F25" s="176"/>
      <c r="G25" s="34">
        <v>46592</v>
      </c>
      <c r="H25" s="30" t="s">
        <v>10</v>
      </c>
      <c r="I25" s="35" t="s">
        <v>123</v>
      </c>
    </row>
    <row r="26" spans="1:9" s="36" customFormat="1" x14ac:dyDescent="0.25">
      <c r="A26" s="31"/>
      <c r="B26" s="30" t="s">
        <v>88</v>
      </c>
      <c r="C26" s="33" t="s">
        <v>177</v>
      </c>
      <c r="D26" s="32" t="s">
        <v>143</v>
      </c>
      <c r="E26" s="32" t="s">
        <v>167</v>
      </c>
      <c r="F26" s="176">
        <v>20230119258</v>
      </c>
      <c r="G26" s="177">
        <v>14419</v>
      </c>
      <c r="H26" s="30" t="s">
        <v>10</v>
      </c>
      <c r="I26" s="35" t="s">
        <v>123</v>
      </c>
    </row>
    <row r="27" spans="1:9" s="36" customFormat="1" x14ac:dyDescent="0.25">
      <c r="A27" s="31"/>
      <c r="B27" s="30" t="s">
        <v>88</v>
      </c>
      <c r="C27" s="33" t="s">
        <v>180</v>
      </c>
      <c r="D27" s="32" t="s">
        <v>168</v>
      </c>
      <c r="E27" s="32" t="s">
        <v>169</v>
      </c>
      <c r="F27" s="176">
        <v>20230118258</v>
      </c>
      <c r="G27" s="177">
        <v>7000</v>
      </c>
      <c r="H27" s="30" t="s">
        <v>10</v>
      </c>
      <c r="I27" s="35" t="s">
        <v>123</v>
      </c>
    </row>
    <row r="28" spans="1:9" s="36" customFormat="1" x14ac:dyDescent="0.25">
      <c r="A28" s="31"/>
      <c r="B28" s="30" t="s">
        <v>88</v>
      </c>
      <c r="C28" s="33" t="s">
        <v>181</v>
      </c>
      <c r="D28" s="32" t="s">
        <v>170</v>
      </c>
      <c r="E28" s="32" t="s">
        <v>171</v>
      </c>
      <c r="F28" s="176">
        <v>20230120258</v>
      </c>
      <c r="G28" s="177">
        <v>574675</v>
      </c>
      <c r="H28" s="30" t="s">
        <v>10</v>
      </c>
      <c r="I28" s="35" t="s">
        <v>123</v>
      </c>
    </row>
    <row r="29" spans="1:9" s="36" customFormat="1" x14ac:dyDescent="0.25">
      <c r="A29" s="31"/>
      <c r="B29" s="30" t="s">
        <v>88</v>
      </c>
      <c r="C29" s="33" t="s">
        <v>173</v>
      </c>
      <c r="D29" s="32" t="s">
        <v>174</v>
      </c>
      <c r="E29" s="32" t="s">
        <v>172</v>
      </c>
      <c r="F29" s="176">
        <v>202301242522</v>
      </c>
      <c r="G29" s="177">
        <v>10240</v>
      </c>
      <c r="H29" s="30" t="s">
        <v>10</v>
      </c>
      <c r="I29" s="35" t="s">
        <v>123</v>
      </c>
    </row>
    <row r="30" spans="1:9" s="36" customFormat="1" ht="30" x14ac:dyDescent="0.25">
      <c r="A30" s="31"/>
      <c r="B30" s="30" t="s">
        <v>88</v>
      </c>
      <c r="C30" s="33" t="s">
        <v>193</v>
      </c>
      <c r="D30" s="32" t="s">
        <v>175</v>
      </c>
      <c r="E30" s="32" t="s">
        <v>176</v>
      </c>
      <c r="F30" s="176">
        <v>202302022530</v>
      </c>
      <c r="G30" s="177">
        <v>300000</v>
      </c>
      <c r="H30" s="30" t="s">
        <v>10</v>
      </c>
      <c r="I30" s="35" t="s">
        <v>123</v>
      </c>
    </row>
    <row r="31" spans="1:9" s="36" customFormat="1" x14ac:dyDescent="0.25">
      <c r="A31" s="31"/>
      <c r="B31" s="30" t="s">
        <v>88</v>
      </c>
      <c r="C31" s="33" t="s">
        <v>178</v>
      </c>
      <c r="D31" s="32" t="s">
        <v>147</v>
      </c>
      <c r="E31" s="32" t="s">
        <v>179</v>
      </c>
      <c r="F31" s="176"/>
      <c r="G31" s="177">
        <v>55602</v>
      </c>
      <c r="H31" s="30" t="s">
        <v>10</v>
      </c>
      <c r="I31" s="35" t="s">
        <v>123</v>
      </c>
    </row>
    <row r="32" spans="1:9" s="36" customFormat="1" x14ac:dyDescent="0.25">
      <c r="A32" s="31"/>
      <c r="B32" s="30" t="s">
        <v>88</v>
      </c>
      <c r="C32" s="33" t="s">
        <v>186</v>
      </c>
      <c r="D32" s="32" t="s">
        <v>143</v>
      </c>
      <c r="E32" s="32" t="s">
        <v>194</v>
      </c>
      <c r="F32" s="176">
        <v>202304042526</v>
      </c>
      <c r="G32" s="34">
        <v>21442</v>
      </c>
      <c r="H32" s="30" t="s">
        <v>11</v>
      </c>
      <c r="I32" s="35" t="s">
        <v>123</v>
      </c>
    </row>
    <row r="33" spans="1:9" s="36" customFormat="1" x14ac:dyDescent="0.25">
      <c r="A33" s="31"/>
      <c r="B33" s="30" t="s">
        <v>88</v>
      </c>
      <c r="C33" s="33" t="s">
        <v>196</v>
      </c>
      <c r="D33" s="32" t="s">
        <v>143</v>
      </c>
      <c r="E33" s="32" t="s">
        <v>195</v>
      </c>
      <c r="F33" s="176">
        <v>202304042526</v>
      </c>
      <c r="G33" s="34">
        <v>46757</v>
      </c>
      <c r="H33" s="30" t="s">
        <v>10</v>
      </c>
      <c r="I33" s="35" t="s">
        <v>123</v>
      </c>
    </row>
    <row r="34" spans="1:9" s="36" customFormat="1" ht="30" x14ac:dyDescent="0.25">
      <c r="A34" s="31"/>
      <c r="B34" s="30" t="s">
        <v>88</v>
      </c>
      <c r="C34" s="33" t="s">
        <v>187</v>
      </c>
      <c r="D34" s="32" t="s">
        <v>143</v>
      </c>
      <c r="E34" s="32" t="s">
        <v>188</v>
      </c>
      <c r="F34" s="176">
        <v>20230405257</v>
      </c>
      <c r="G34" s="34">
        <v>44112</v>
      </c>
      <c r="H34" s="30" t="s">
        <v>11</v>
      </c>
      <c r="I34" s="35" t="s">
        <v>123</v>
      </c>
    </row>
    <row r="35" spans="1:9" s="36" customFormat="1" x14ac:dyDescent="0.25">
      <c r="A35" s="31"/>
      <c r="B35" s="30" t="s">
        <v>88</v>
      </c>
      <c r="C35" s="33" t="s">
        <v>189</v>
      </c>
      <c r="D35" s="32" t="s">
        <v>138</v>
      </c>
      <c r="E35" s="32" t="s">
        <v>190</v>
      </c>
      <c r="F35" s="176"/>
      <c r="G35" s="177">
        <v>18050</v>
      </c>
      <c r="H35" s="30" t="s">
        <v>10</v>
      </c>
      <c r="I35" s="35" t="s">
        <v>123</v>
      </c>
    </row>
    <row r="36" spans="1:9" s="36" customFormat="1" x14ac:dyDescent="0.25">
      <c r="A36" s="31"/>
      <c r="B36" s="30" t="s">
        <v>88</v>
      </c>
      <c r="C36" s="33" t="s">
        <v>191</v>
      </c>
      <c r="D36" s="32" t="s">
        <v>126</v>
      </c>
      <c r="E36" s="32" t="s">
        <v>192</v>
      </c>
      <c r="F36" s="176"/>
      <c r="G36" s="34">
        <v>150000</v>
      </c>
      <c r="H36" s="30" t="s">
        <v>11</v>
      </c>
      <c r="I36" s="35" t="s">
        <v>123</v>
      </c>
    </row>
    <row r="37" spans="1:9" s="36" customFormat="1" x14ac:dyDescent="0.25">
      <c r="A37" s="31"/>
      <c r="B37" s="30" t="s">
        <v>88</v>
      </c>
      <c r="C37" s="33" t="s">
        <v>191</v>
      </c>
      <c r="D37" s="32" t="s">
        <v>147</v>
      </c>
      <c r="E37" s="32" t="s">
        <v>192</v>
      </c>
      <c r="F37" s="176"/>
      <c r="G37" s="34">
        <v>150000</v>
      </c>
      <c r="H37" s="30" t="s">
        <v>11</v>
      </c>
      <c r="I37" s="35" t="s">
        <v>123</v>
      </c>
    </row>
    <row r="38" spans="1:9" s="36" customFormat="1" x14ac:dyDescent="0.25">
      <c r="A38" s="31"/>
      <c r="B38" s="30"/>
      <c r="C38" s="33"/>
      <c r="D38" s="32"/>
      <c r="E38" s="32"/>
      <c r="F38" s="176"/>
      <c r="G38" s="34"/>
      <c r="H38" s="30"/>
      <c r="I38" s="35"/>
    </row>
    <row r="39" spans="1:9" s="36" customFormat="1" x14ac:dyDescent="0.25">
      <c r="A39" s="31"/>
      <c r="B39" s="30"/>
      <c r="C39" s="33"/>
      <c r="D39" s="32"/>
      <c r="E39" s="32"/>
      <c r="F39" s="176"/>
      <c r="G39" s="34"/>
      <c r="H39" s="30"/>
      <c r="I39" s="35"/>
    </row>
    <row r="40" spans="1:9" s="36" customFormat="1" x14ac:dyDescent="0.25">
      <c r="A40" s="31"/>
      <c r="B40" s="30"/>
      <c r="C40" s="33"/>
      <c r="D40" s="32"/>
      <c r="E40" s="32"/>
      <c r="F40" s="30"/>
      <c r="G40" s="34"/>
      <c r="H40" s="30"/>
      <c r="I40" s="37"/>
    </row>
    <row r="41" spans="1:9" s="36" customFormat="1" x14ac:dyDescent="0.25">
      <c r="A41" s="46"/>
      <c r="B41" s="30"/>
      <c r="C41" s="48"/>
      <c r="D41" s="47"/>
      <c r="E41" s="47"/>
      <c r="F41" s="50"/>
      <c r="G41" s="49"/>
      <c r="H41" s="50"/>
      <c r="I41" s="51"/>
    </row>
    <row r="42" spans="1:9" s="36" customFormat="1" x14ac:dyDescent="0.25">
      <c r="A42" s="39"/>
      <c r="B42" s="39"/>
      <c r="C42" s="41"/>
      <c r="D42" s="40"/>
      <c r="E42" s="40"/>
      <c r="F42" s="43"/>
      <c r="G42" s="42"/>
      <c r="H42" s="43"/>
      <c r="I42" s="44"/>
    </row>
    <row r="43" spans="1:9" x14ac:dyDescent="0.25">
      <c r="G43" s="16">
        <f>SUBTOTAL(109,G7:G42)</f>
        <v>4140413</v>
      </c>
    </row>
  </sheetData>
  <autoFilter ref="A6:I24" xr:uid="{00000000-0009-0000-0000-000002000000}"/>
  <customSheetViews>
    <customSheetView guid="{B3053EE5-F487-4331-B4B6-28A1F2EF1617}" showAutoFilter="1" hiddenRows="1" topLeftCell="A40">
      <selection activeCell="L44" sqref="L44"/>
      <pageMargins left="0.7" right="0.7" top="0.75" bottom="0.75" header="0.3" footer="0.3"/>
      <pageSetup paperSize="9" orientation="portrait" r:id="rId1"/>
      <autoFilter ref="A41:N455" xr:uid="{D2AF99B9-15BF-4079-87CE-209F801A6CE1}"/>
    </customSheetView>
  </customSheetViews>
  <dataValidations count="3">
    <dataValidation type="list" allowBlank="1" showInputMessage="1" showErrorMessage="1" sqref="H7:H42" xr:uid="{00000000-0002-0000-0200-000000000000}">
      <formula1>$H$1:$H$2</formula1>
    </dataValidation>
    <dataValidation type="list" allowBlank="1" showInputMessage="1" showErrorMessage="1" sqref="B7:B42" xr:uid="{00000000-0002-0000-0200-000001000000}">
      <formula1>$B$1:$B$4</formula1>
    </dataValidation>
    <dataValidation type="list" allowBlank="1" showInputMessage="1" showErrorMessage="1" sqref="I7:I42" xr:uid="{30B72E05-6B4C-4FD5-9259-A18173B04C55}">
      <formula1>$I$1:$I$4</formula1>
    </dataValidation>
  </dataValidations>
  <pageMargins left="0.70866141732283472" right="0.70866141732283472" top="0.19685039370078741" bottom="0.19685039370078741" header="0.31496062992125984" footer="0.31496062992125984"/>
  <pageSetup paperSize="9" scale="42" fitToHeight="0" orientation="landscape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8"/>
  <sheetViews>
    <sheetView topLeftCell="A14" workbookViewId="0">
      <selection sqref="A1:A19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65</v>
      </c>
    </row>
    <row r="15" spans="1:1" x14ac:dyDescent="0.25">
      <c r="A15" s="150" t="s">
        <v>66</v>
      </c>
    </row>
    <row r="16" spans="1:1" x14ac:dyDescent="0.25">
      <c r="A16" s="151" t="s">
        <v>67</v>
      </c>
    </row>
    <row r="17" spans="1:1" x14ac:dyDescent="0.25">
      <c r="A17" s="150" t="s">
        <v>68</v>
      </c>
    </row>
    <row r="18" spans="1:1" x14ac:dyDescent="0.25">
      <c r="A18" s="151" t="s">
        <v>69</v>
      </c>
    </row>
    <row r="19" spans="1:1" x14ac:dyDescent="0.25">
      <c r="A19" s="150" t="s">
        <v>70</v>
      </c>
    </row>
    <row r="20" spans="1:1" x14ac:dyDescent="0.25">
      <c r="A20" s="151" t="s">
        <v>71</v>
      </c>
    </row>
    <row r="21" spans="1:1" x14ac:dyDescent="0.25">
      <c r="A21" s="150" t="s">
        <v>72</v>
      </c>
    </row>
    <row r="22" spans="1:1" x14ac:dyDescent="0.25">
      <c r="A22" s="151" t="s">
        <v>73</v>
      </c>
    </row>
    <row r="23" spans="1:1" x14ac:dyDescent="0.25">
      <c r="A23" s="150" t="s">
        <v>74</v>
      </c>
    </row>
    <row r="24" spans="1:1" x14ac:dyDescent="0.25">
      <c r="A24" s="151" t="s">
        <v>75</v>
      </c>
    </row>
    <row r="25" spans="1:1" x14ac:dyDescent="0.25">
      <c r="A25" s="150" t="s">
        <v>76</v>
      </c>
    </row>
    <row r="26" spans="1:1" x14ac:dyDescent="0.25">
      <c r="A26" s="151" t="s">
        <v>77</v>
      </c>
    </row>
    <row r="27" spans="1:1" x14ac:dyDescent="0.25">
      <c r="A27" s="150" t="s">
        <v>78</v>
      </c>
    </row>
    <row r="28" spans="1:1" x14ac:dyDescent="0.25">
      <c r="A28" s="150" t="s">
        <v>79</v>
      </c>
    </row>
    <row r="29" spans="1:1" x14ac:dyDescent="0.25">
      <c r="A29" s="150" t="s">
        <v>80</v>
      </c>
    </row>
    <row r="30" spans="1:1" x14ac:dyDescent="0.25">
      <c r="A30" s="150" t="s">
        <v>81</v>
      </c>
    </row>
    <row r="31" spans="1:1" x14ac:dyDescent="0.25">
      <c r="A31" s="150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119</v>
      </c>
    </row>
    <row r="48" spans="1:1" x14ac:dyDescent="0.25">
      <c r="A48" t="s">
        <v>120</v>
      </c>
    </row>
  </sheetData>
  <customSheetViews>
    <customSheetView guid="{B3053EE5-F487-4331-B4B6-28A1F2EF1617}">
      <selection activeCell="A7" sqref="A7:A13"/>
      <pageMargins left="0.7" right="0.7" top="0.75" bottom="0.75" header="0.3" footer="0.3"/>
    </customSheetView>
  </customSheetViews>
  <phoneticPr fontId="4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F12" sqref="F12"/>
    </sheetView>
  </sheetViews>
  <sheetFormatPr defaultRowHeight="15" x14ac:dyDescent="0.25"/>
  <cols>
    <col min="2" max="2" width="10.140625" bestFit="1" customWidth="1"/>
    <col min="5" max="5" width="10.140625" bestFit="1" customWidth="1"/>
    <col min="6" max="6" width="15.140625" bestFit="1" customWidth="1"/>
  </cols>
  <sheetData>
    <row r="1" spans="1:5" x14ac:dyDescent="0.25">
      <c r="A1" t="s">
        <v>113</v>
      </c>
      <c r="C1" t="s">
        <v>117</v>
      </c>
    </row>
    <row r="2" spans="1:5" x14ac:dyDescent="0.25">
      <c r="A2" t="s">
        <v>61</v>
      </c>
      <c r="E2" s="149"/>
    </row>
    <row r="3" spans="1:5" x14ac:dyDescent="0.25">
      <c r="A3" t="s">
        <v>62</v>
      </c>
    </row>
    <row r="4" spans="1:5" x14ac:dyDescent="0.25">
      <c r="A4" t="s">
        <v>63</v>
      </c>
      <c r="C4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Terv-tény</vt:lpstr>
      <vt:lpstr>Bérköltség</vt:lpstr>
      <vt:lpstr>Dologi_felhalm.</vt:lpstr>
      <vt:lpstr>Hónapok</vt:lpstr>
      <vt:lpstr>Információk</vt:lpstr>
    </vt:vector>
  </TitlesOfParts>
  <Company>Pannon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Aporfiné Nagy Andrea</dc:creator>
  <cp:lastModifiedBy>Domján Gábor</cp:lastModifiedBy>
  <cp:lastPrinted>2020-02-13T08:37:49Z</cp:lastPrinted>
  <dcterms:created xsi:type="dcterms:W3CDTF">2012-04-12T14:47:49Z</dcterms:created>
  <dcterms:modified xsi:type="dcterms:W3CDTF">2023-05-05T08:55:06Z</dcterms:modified>
</cp:coreProperties>
</file>