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elhasználó\Munka\!PROJEKTEK\2020-2.1.1-ED-2023-00247_DAWETREST\"/>
    </mc:Choice>
  </mc:AlternateContent>
  <xr:revisionPtr revIDLastSave="0" documentId="13_ncr:1_{B5C3A8CB-D5A9-482F-AA9F-00BC0FD597F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Bérköltség" sheetId="17" r:id="rId1"/>
    <sheet name="Dologi_Felhalm." sheetId="13" r:id="rId2"/>
    <sheet name="Monitoring" sheetId="19" r:id="rId3"/>
    <sheet name="Hónapok" sheetId="20" r:id="rId4"/>
    <sheet name="Havi béradatok" sheetId="21" r:id="rId5"/>
    <sheet name="Információk" sheetId="23" r:id="rId6"/>
    <sheet name="Admin" sheetId="22" r:id="rId7"/>
  </sheets>
  <definedNames>
    <definedName name="_xlnm._FilterDatabase" localSheetId="0" hidden="1">Bérköltség!$A$5:$W$304</definedName>
    <definedName name="_xlnm._FilterDatabase" localSheetId="1" hidden="1">Dologi_Felhalm.!$A$7:$I$83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77" i="13" l="1"/>
  <c r="B76" i="13"/>
  <c r="B75" i="13"/>
  <c r="B74" i="13"/>
  <c r="J67" i="17"/>
  <c r="I67" i="17"/>
  <c r="J66" i="17"/>
  <c r="I66" i="17"/>
  <c r="J65" i="17"/>
  <c r="I65" i="17"/>
  <c r="N115" i="17"/>
  <c r="N43" i="17"/>
  <c r="N42" i="17"/>
  <c r="N41" i="17"/>
  <c r="N40" i="17"/>
  <c r="N39" i="17"/>
  <c r="N38" i="17"/>
  <c r="N37" i="17"/>
  <c r="N36" i="17"/>
  <c r="N35" i="17"/>
  <c r="N34" i="17"/>
  <c r="N33" i="17"/>
  <c r="N32" i="17"/>
  <c r="N31" i="17"/>
  <c r="N30" i="17"/>
  <c r="N29" i="17"/>
  <c r="N28" i="17"/>
  <c r="N27" i="17"/>
  <c r="N26" i="17"/>
  <c r="N25" i="17"/>
  <c r="N24" i="17"/>
  <c r="N23" i="17"/>
  <c r="W2" i="17"/>
  <c r="V2" i="17"/>
  <c r="Y2" i="17" a="1"/>
  <c r="Y2" i="17" s="1"/>
  <c r="X2" i="17" a="1"/>
  <c r="X2" i="17" s="1"/>
  <c r="M66" i="17" l="1"/>
  <c r="O66" i="17" s="1"/>
  <c r="P66" i="17" s="1"/>
  <c r="M65" i="17"/>
  <c r="M67" i="17"/>
  <c r="J156" i="17"/>
  <c r="I156" i="17"/>
  <c r="J155" i="17"/>
  <c r="I155" i="17"/>
  <c r="J154" i="17"/>
  <c r="I154" i="17"/>
  <c r="C156" i="17"/>
  <c r="C155" i="17"/>
  <c r="C154" i="17"/>
  <c r="J153" i="17"/>
  <c r="M153" i="17" s="1"/>
  <c r="I153" i="17"/>
  <c r="C153" i="17"/>
  <c r="J132" i="17"/>
  <c r="I132" i="17"/>
  <c r="J131" i="17"/>
  <c r="I131" i="17"/>
  <c r="J130" i="17"/>
  <c r="I130" i="17"/>
  <c r="J129" i="17"/>
  <c r="I129" i="17"/>
  <c r="C132" i="17"/>
  <c r="C131" i="17"/>
  <c r="C130" i="17"/>
  <c r="C129" i="17"/>
  <c r="J128" i="17"/>
  <c r="I128" i="17"/>
  <c r="C128" i="17"/>
  <c r="J113" i="17"/>
  <c r="I113" i="17"/>
  <c r="J112" i="17"/>
  <c r="I112" i="17"/>
  <c r="J111" i="17"/>
  <c r="I111" i="17"/>
  <c r="C113" i="17"/>
  <c r="C112" i="17"/>
  <c r="C111" i="17"/>
  <c r="J110" i="17"/>
  <c r="M110" i="17" s="1"/>
  <c r="I110" i="17"/>
  <c r="C110" i="17"/>
  <c r="J276" i="17"/>
  <c r="I276" i="17"/>
  <c r="J275" i="17"/>
  <c r="M275" i="17" s="1"/>
  <c r="I275" i="17"/>
  <c r="C276" i="17"/>
  <c r="C275" i="17"/>
  <c r="J274" i="17"/>
  <c r="M274" i="17" s="1"/>
  <c r="I274" i="17"/>
  <c r="C274" i="17"/>
  <c r="J229" i="17"/>
  <c r="I229" i="17"/>
  <c r="J228" i="17"/>
  <c r="I228" i="17"/>
  <c r="C229" i="17"/>
  <c r="C228" i="17"/>
  <c r="J227" i="17"/>
  <c r="I227" i="17"/>
  <c r="C227" i="17"/>
  <c r="J92" i="17"/>
  <c r="M92" i="17" s="1"/>
  <c r="I92" i="17"/>
  <c r="J91" i="17"/>
  <c r="I91" i="17"/>
  <c r="J90" i="17"/>
  <c r="M90" i="17" s="1"/>
  <c r="I90" i="17"/>
  <c r="C92" i="17"/>
  <c r="C91" i="17"/>
  <c r="C90" i="17"/>
  <c r="J89" i="17"/>
  <c r="M89" i="17" s="1"/>
  <c r="I89" i="17"/>
  <c r="C89" i="17"/>
  <c r="C67" i="17"/>
  <c r="C66" i="17"/>
  <c r="C65" i="17"/>
  <c r="J64" i="17"/>
  <c r="M64" i="17" s="1"/>
  <c r="I64" i="17"/>
  <c r="C64" i="17"/>
  <c r="B73" i="13"/>
  <c r="B72" i="13"/>
  <c r="B71" i="13"/>
  <c r="J78" i="17"/>
  <c r="I78" i="17"/>
  <c r="J77" i="17"/>
  <c r="M77" i="17" s="1"/>
  <c r="I77" i="17"/>
  <c r="J76" i="17"/>
  <c r="I76" i="17"/>
  <c r="J75" i="17"/>
  <c r="I75" i="17"/>
  <c r="C78" i="17"/>
  <c r="C77" i="17"/>
  <c r="C76" i="17"/>
  <c r="C75" i="17"/>
  <c r="J74" i="17"/>
  <c r="I74" i="17"/>
  <c r="C74" i="17"/>
  <c r="B70" i="13"/>
  <c r="B69" i="13"/>
  <c r="B68" i="13"/>
  <c r="B67" i="13"/>
  <c r="J206" i="17"/>
  <c r="M206" i="17" s="1"/>
  <c r="I206" i="17"/>
  <c r="J205" i="17"/>
  <c r="I205" i="17"/>
  <c r="C206" i="17"/>
  <c r="C205" i="17"/>
  <c r="J295" i="17"/>
  <c r="I295" i="17"/>
  <c r="J294" i="17"/>
  <c r="I294" i="17"/>
  <c r="C295" i="17"/>
  <c r="J127" i="17"/>
  <c r="I127" i="17"/>
  <c r="J126" i="17"/>
  <c r="I126" i="17"/>
  <c r="C127" i="17"/>
  <c r="C126" i="17"/>
  <c r="J125" i="17"/>
  <c r="M125" i="17" s="1"/>
  <c r="I125" i="17"/>
  <c r="C125" i="17"/>
  <c r="B66" i="13"/>
  <c r="J273" i="17"/>
  <c r="M273" i="17" s="1"/>
  <c r="I273" i="17"/>
  <c r="J272" i="17"/>
  <c r="I272" i="17"/>
  <c r="C273" i="17"/>
  <c r="C272" i="17"/>
  <c r="J271" i="17"/>
  <c r="I271" i="17"/>
  <c r="C271" i="17"/>
  <c r="B65" i="13"/>
  <c r="J109" i="17"/>
  <c r="I109" i="17"/>
  <c r="J108" i="17"/>
  <c r="I108" i="17"/>
  <c r="J107" i="17"/>
  <c r="I107" i="17"/>
  <c r="J293" i="17"/>
  <c r="M293" i="17" s="1"/>
  <c r="I293" i="17"/>
  <c r="C294" i="17"/>
  <c r="C293" i="17"/>
  <c r="J292" i="17"/>
  <c r="I292" i="17"/>
  <c r="C292" i="17"/>
  <c r="J73" i="17"/>
  <c r="M73" i="17" s="1"/>
  <c r="I73" i="17"/>
  <c r="J174" i="17"/>
  <c r="I174" i="17"/>
  <c r="C174" i="17"/>
  <c r="O43" i="17"/>
  <c r="J43" i="17"/>
  <c r="I43" i="17"/>
  <c r="O42" i="17"/>
  <c r="J42" i="17"/>
  <c r="I42" i="17"/>
  <c r="O41" i="17"/>
  <c r="J41" i="17"/>
  <c r="I41" i="17"/>
  <c r="O40" i="17"/>
  <c r="J40" i="17"/>
  <c r="I40" i="17"/>
  <c r="O39" i="17"/>
  <c r="J39" i="17"/>
  <c r="I39" i="17"/>
  <c r="O38" i="17"/>
  <c r="J38" i="17"/>
  <c r="I38" i="17"/>
  <c r="O37" i="17"/>
  <c r="J37" i="17"/>
  <c r="I37" i="17"/>
  <c r="O36" i="17"/>
  <c r="J36" i="17"/>
  <c r="I36" i="17"/>
  <c r="O35" i="17"/>
  <c r="J35" i="17"/>
  <c r="I35" i="17"/>
  <c r="O34" i="17"/>
  <c r="J34" i="17"/>
  <c r="I34" i="17"/>
  <c r="O33" i="17"/>
  <c r="J33" i="17"/>
  <c r="I33" i="17"/>
  <c r="O32" i="17"/>
  <c r="J32" i="17"/>
  <c r="I32" i="17"/>
  <c r="O31" i="17"/>
  <c r="J31" i="17"/>
  <c r="I31" i="17"/>
  <c r="O30" i="17"/>
  <c r="J30" i="17"/>
  <c r="I30" i="17"/>
  <c r="O29" i="17"/>
  <c r="J29" i="17"/>
  <c r="I29" i="17"/>
  <c r="O28" i="17"/>
  <c r="J28" i="17"/>
  <c r="I28" i="17"/>
  <c r="O27" i="17"/>
  <c r="J27" i="17"/>
  <c r="I27" i="17"/>
  <c r="O26" i="17"/>
  <c r="J26" i="17"/>
  <c r="I26" i="17"/>
  <c r="O25" i="17"/>
  <c r="J25" i="17"/>
  <c r="I25" i="17"/>
  <c r="O24" i="17"/>
  <c r="J24" i="17"/>
  <c r="I24" i="17"/>
  <c r="O23" i="17"/>
  <c r="J23" i="17"/>
  <c r="I23" i="17"/>
  <c r="O22" i="17"/>
  <c r="J22" i="17"/>
  <c r="I22" i="17"/>
  <c r="O21" i="17"/>
  <c r="J21" i="17"/>
  <c r="I21" i="17"/>
  <c r="J88" i="17"/>
  <c r="I88" i="17"/>
  <c r="J87" i="17"/>
  <c r="M87" i="17" s="1"/>
  <c r="I87" i="17"/>
  <c r="J86" i="17"/>
  <c r="M86" i="17" s="1"/>
  <c r="I86" i="17"/>
  <c r="J85" i="17"/>
  <c r="M85" i="17" s="1"/>
  <c r="I85" i="17"/>
  <c r="J84" i="17"/>
  <c r="M84" i="17" s="1"/>
  <c r="I84" i="17"/>
  <c r="J152" i="17"/>
  <c r="I152" i="17"/>
  <c r="J151" i="17"/>
  <c r="I151" i="17"/>
  <c r="J150" i="17"/>
  <c r="I150" i="17"/>
  <c r="J149" i="17"/>
  <c r="I149" i="17"/>
  <c r="C152" i="17"/>
  <c r="C151" i="17"/>
  <c r="C150" i="17"/>
  <c r="C149" i="17"/>
  <c r="J148" i="17"/>
  <c r="I148" i="17"/>
  <c r="C148" i="17"/>
  <c r="J63" i="17"/>
  <c r="I63" i="17"/>
  <c r="J62" i="17"/>
  <c r="I62" i="17"/>
  <c r="J61" i="17"/>
  <c r="I61" i="17"/>
  <c r="J60" i="17"/>
  <c r="I60" i="17"/>
  <c r="C63" i="17"/>
  <c r="C62" i="17"/>
  <c r="C61" i="17"/>
  <c r="C60" i="17"/>
  <c r="J59" i="17"/>
  <c r="I59" i="17"/>
  <c r="C59" i="17"/>
  <c r="B64" i="13"/>
  <c r="B60" i="13"/>
  <c r="B63" i="13"/>
  <c r="C88" i="17"/>
  <c r="C87" i="17"/>
  <c r="C86" i="17"/>
  <c r="C85" i="17"/>
  <c r="C84" i="17"/>
  <c r="J83" i="17"/>
  <c r="M83" i="17" s="1"/>
  <c r="I83" i="17"/>
  <c r="C83" i="17"/>
  <c r="C202" i="17"/>
  <c r="C201" i="17"/>
  <c r="C200" i="17"/>
  <c r="C199" i="17"/>
  <c r="C198" i="17"/>
  <c r="C197" i="17"/>
  <c r="C196" i="17"/>
  <c r="C195" i="17"/>
  <c r="C194" i="17"/>
  <c r="C193" i="17"/>
  <c r="C192" i="17"/>
  <c r="C191" i="17"/>
  <c r="C190" i="17"/>
  <c r="C189" i="17"/>
  <c r="C188" i="17"/>
  <c r="C187" i="17"/>
  <c r="C186" i="17"/>
  <c r="C185" i="17"/>
  <c r="C184" i="17"/>
  <c r="C183" i="17"/>
  <c r="C182" i="17"/>
  <c r="C181" i="17"/>
  <c r="C180" i="17"/>
  <c r="C179" i="17"/>
  <c r="C178" i="17"/>
  <c r="C177" i="17"/>
  <c r="C176" i="17"/>
  <c r="C175" i="17"/>
  <c r="C43" i="17"/>
  <c r="C42" i="17"/>
  <c r="C41" i="17"/>
  <c r="C40" i="17"/>
  <c r="C39" i="17"/>
  <c r="C38" i="17"/>
  <c r="C37" i="17"/>
  <c r="C36" i="17"/>
  <c r="C35" i="17"/>
  <c r="C34" i="17"/>
  <c r="C33" i="17"/>
  <c r="C32" i="17"/>
  <c r="C31" i="17"/>
  <c r="C30" i="17"/>
  <c r="C29" i="17"/>
  <c r="C28" i="17"/>
  <c r="C27" i="17"/>
  <c r="C26" i="17"/>
  <c r="C25" i="17"/>
  <c r="C24" i="17"/>
  <c r="C23" i="17"/>
  <c r="C22" i="17"/>
  <c r="C21" i="17"/>
  <c r="C20" i="17"/>
  <c r="C19" i="17"/>
  <c r="C18" i="17"/>
  <c r="C17" i="17"/>
  <c r="C16" i="17"/>
  <c r="C15" i="17"/>
  <c r="C14" i="17"/>
  <c r="C13" i="17"/>
  <c r="C12" i="17"/>
  <c r="C11" i="17"/>
  <c r="C10" i="17"/>
  <c r="C9" i="17"/>
  <c r="C8" i="17"/>
  <c r="J202" i="17"/>
  <c r="M202" i="17" s="1"/>
  <c r="I202" i="17"/>
  <c r="J201" i="17"/>
  <c r="I201" i="17"/>
  <c r="J200" i="17"/>
  <c r="M200" i="17" s="1"/>
  <c r="I200" i="17"/>
  <c r="J199" i="17"/>
  <c r="I199" i="17"/>
  <c r="J198" i="17"/>
  <c r="M198" i="17" s="1"/>
  <c r="I198" i="17"/>
  <c r="J197" i="17"/>
  <c r="M197" i="17" s="1"/>
  <c r="I197" i="17"/>
  <c r="J147" i="17"/>
  <c r="M147" i="17" s="1"/>
  <c r="I147" i="17"/>
  <c r="C147" i="17"/>
  <c r="J58" i="17"/>
  <c r="I58" i="17"/>
  <c r="C58" i="17"/>
  <c r="J291" i="17"/>
  <c r="I291" i="17"/>
  <c r="J290" i="17"/>
  <c r="I290" i="17"/>
  <c r="C291" i="17"/>
  <c r="C290" i="17"/>
  <c r="J289" i="17"/>
  <c r="I289" i="17"/>
  <c r="C289" i="17"/>
  <c r="B62" i="13"/>
  <c r="B61" i="13"/>
  <c r="B59" i="13"/>
  <c r="B58" i="13"/>
  <c r="B57" i="13"/>
  <c r="B56" i="13"/>
  <c r="B55" i="13"/>
  <c r="B54" i="13"/>
  <c r="J106" i="17"/>
  <c r="M106" i="17" s="1"/>
  <c r="I106" i="17"/>
  <c r="J105" i="17"/>
  <c r="M105" i="17" s="1"/>
  <c r="I105" i="17"/>
  <c r="C109" i="17"/>
  <c r="C108" i="17"/>
  <c r="C107" i="17"/>
  <c r="C106" i="17"/>
  <c r="C105" i="17"/>
  <c r="J104" i="17"/>
  <c r="M104" i="17" s="1"/>
  <c r="I104" i="17"/>
  <c r="C104" i="17"/>
  <c r="J72" i="17"/>
  <c r="I72" i="17"/>
  <c r="J71" i="17"/>
  <c r="I71" i="17"/>
  <c r="C73" i="17"/>
  <c r="C72" i="17"/>
  <c r="C71" i="17"/>
  <c r="J70" i="17"/>
  <c r="M70" i="17" s="1"/>
  <c r="I70" i="17"/>
  <c r="C70" i="17"/>
  <c r="J194" i="17"/>
  <c r="I194" i="17"/>
  <c r="J193" i="17"/>
  <c r="I193" i="17"/>
  <c r="J192" i="17"/>
  <c r="I192" i="17"/>
  <c r="J191" i="17"/>
  <c r="M191" i="17" s="1"/>
  <c r="I191" i="17"/>
  <c r="J190" i="17"/>
  <c r="I190" i="17"/>
  <c r="J189" i="17"/>
  <c r="M189" i="17" s="1"/>
  <c r="I189" i="17"/>
  <c r="J173" i="17"/>
  <c r="M173" i="17" s="1"/>
  <c r="I173" i="17"/>
  <c r="J172" i="17"/>
  <c r="M172" i="17" s="1"/>
  <c r="I172" i="17"/>
  <c r="C173" i="17"/>
  <c r="C172" i="17"/>
  <c r="J171" i="17"/>
  <c r="I171" i="17"/>
  <c r="C171" i="17"/>
  <c r="J270" i="17"/>
  <c r="I270" i="17"/>
  <c r="C270" i="17"/>
  <c r="J269" i="17"/>
  <c r="M269" i="17" s="1"/>
  <c r="I269" i="17"/>
  <c r="C269" i="17"/>
  <c r="J268" i="17"/>
  <c r="I268" i="17"/>
  <c r="C268" i="17"/>
  <c r="J226" i="17"/>
  <c r="I226" i="17"/>
  <c r="J225" i="17"/>
  <c r="I225" i="17"/>
  <c r="J224" i="17"/>
  <c r="I224" i="17"/>
  <c r="J223" i="17"/>
  <c r="I223" i="17"/>
  <c r="J222" i="17"/>
  <c r="I222" i="17"/>
  <c r="C226" i="17"/>
  <c r="C225" i="17"/>
  <c r="C224" i="17"/>
  <c r="C223" i="17"/>
  <c r="C222" i="17"/>
  <c r="J221" i="17"/>
  <c r="I221" i="17"/>
  <c r="C221" i="17"/>
  <c r="J124" i="17"/>
  <c r="I124" i="17"/>
  <c r="J123" i="17"/>
  <c r="M123" i="17" s="1"/>
  <c r="I123" i="17"/>
  <c r="C124" i="17"/>
  <c r="C123" i="17"/>
  <c r="J122" i="17"/>
  <c r="M122" i="17" s="1"/>
  <c r="I122" i="17"/>
  <c r="C122" i="17"/>
  <c r="B39" i="13"/>
  <c r="J196" i="17"/>
  <c r="M196" i="17" s="1"/>
  <c r="I196" i="17"/>
  <c r="J195" i="17"/>
  <c r="I195" i="17"/>
  <c r="J57" i="17"/>
  <c r="M57" i="17" s="1"/>
  <c r="I57" i="17"/>
  <c r="C57" i="17"/>
  <c r="J56" i="17"/>
  <c r="I56" i="17"/>
  <c r="C56" i="17"/>
  <c r="J82" i="17"/>
  <c r="I82" i="17"/>
  <c r="C82" i="17"/>
  <c r="J81" i="17"/>
  <c r="I81" i="17"/>
  <c r="C81" i="17"/>
  <c r="F53" i="13"/>
  <c r="B52" i="13"/>
  <c r="B51" i="13"/>
  <c r="B50" i="13"/>
  <c r="B49" i="13"/>
  <c r="B48" i="13"/>
  <c r="B47" i="13"/>
  <c r="B46" i="13"/>
  <c r="B45" i="13"/>
  <c r="B44" i="13"/>
  <c r="B43" i="13"/>
  <c r="B42" i="13"/>
  <c r="B41" i="13"/>
  <c r="B40" i="13"/>
  <c r="B38" i="13"/>
  <c r="B37" i="13"/>
  <c r="B36" i="13"/>
  <c r="B35" i="13"/>
  <c r="B34" i="13"/>
  <c r="B33" i="13"/>
  <c r="B32" i="13"/>
  <c r="B31" i="13"/>
  <c r="B30" i="13"/>
  <c r="B29" i="13"/>
  <c r="B28" i="13"/>
  <c r="B27" i="13"/>
  <c r="B26" i="13"/>
  <c r="B25" i="13"/>
  <c r="B24" i="13"/>
  <c r="B23" i="13"/>
  <c r="B22" i="13"/>
  <c r="B21" i="13"/>
  <c r="B20" i="13"/>
  <c r="B19" i="13"/>
  <c r="B18" i="13"/>
  <c r="B17" i="13"/>
  <c r="B16" i="13"/>
  <c r="B15" i="13"/>
  <c r="B14" i="13"/>
  <c r="B13" i="13"/>
  <c r="B12" i="13"/>
  <c r="B11" i="13"/>
  <c r="B10" i="13"/>
  <c r="B9" i="13"/>
  <c r="N66" i="17" l="1"/>
  <c r="O67" i="17"/>
  <c r="P67" i="17" s="1"/>
  <c r="N67" i="17"/>
  <c r="O65" i="17"/>
  <c r="P65" i="17" s="1"/>
  <c r="N65" i="17"/>
  <c r="O92" i="17"/>
  <c r="P92" i="17" s="1"/>
  <c r="N92" i="17"/>
  <c r="O274" i="17"/>
  <c r="P274" i="17" s="1"/>
  <c r="N274" i="17"/>
  <c r="O153" i="17"/>
  <c r="P153" i="17" s="1"/>
  <c r="N153" i="17"/>
  <c r="O293" i="17"/>
  <c r="P293" i="17" s="1"/>
  <c r="N293" i="17"/>
  <c r="O87" i="17"/>
  <c r="P87" i="17" s="1"/>
  <c r="N87" i="17"/>
  <c r="O206" i="17"/>
  <c r="P206" i="17" s="1"/>
  <c r="N206" i="17"/>
  <c r="O64" i="17"/>
  <c r="N64" i="17"/>
  <c r="O89" i="17"/>
  <c r="P89" i="17" s="1"/>
  <c r="N89" i="17"/>
  <c r="O275" i="17"/>
  <c r="P275" i="17" s="1"/>
  <c r="N275" i="17"/>
  <c r="O273" i="17"/>
  <c r="P273" i="17" s="1"/>
  <c r="N273" i="17"/>
  <c r="O77" i="17"/>
  <c r="P77" i="17" s="1"/>
  <c r="N77" i="17"/>
  <c r="O90" i="17"/>
  <c r="P90" i="17" s="1"/>
  <c r="N90" i="17"/>
  <c r="O202" i="17"/>
  <c r="P202" i="17" s="1"/>
  <c r="N202" i="17"/>
  <c r="O110" i="17"/>
  <c r="P110" i="17" s="1"/>
  <c r="N110" i="17"/>
  <c r="O57" i="17"/>
  <c r="P57" i="17" s="1"/>
  <c r="N57" i="17"/>
  <c r="O123" i="17"/>
  <c r="P123" i="17" s="1"/>
  <c r="N123" i="17"/>
  <c r="O172" i="17"/>
  <c r="P172" i="17" s="1"/>
  <c r="N172" i="17"/>
  <c r="O106" i="17"/>
  <c r="P106" i="17" s="1"/>
  <c r="N106" i="17"/>
  <c r="O85" i="17"/>
  <c r="P85" i="17" s="1"/>
  <c r="N85" i="17"/>
  <c r="O86" i="17"/>
  <c r="P86" i="17" s="1"/>
  <c r="N86" i="17"/>
  <c r="O198" i="17"/>
  <c r="P198" i="17" s="1"/>
  <c r="N198" i="17"/>
  <c r="O196" i="17"/>
  <c r="P196" i="17" s="1"/>
  <c r="N196" i="17"/>
  <c r="O189" i="17"/>
  <c r="P189" i="17" s="1"/>
  <c r="N189" i="17"/>
  <c r="O70" i="17"/>
  <c r="P70" i="17" s="1"/>
  <c r="N70" i="17"/>
  <c r="O104" i="17"/>
  <c r="P104" i="17" s="1"/>
  <c r="N104" i="17"/>
  <c r="O83" i="17"/>
  <c r="P83" i="17" s="1"/>
  <c r="N83" i="17"/>
  <c r="O200" i="17"/>
  <c r="P200" i="17" s="1"/>
  <c r="N200" i="17"/>
  <c r="O173" i="17"/>
  <c r="P173" i="17" s="1"/>
  <c r="N173" i="17"/>
  <c r="O122" i="17"/>
  <c r="P122" i="17" s="1"/>
  <c r="N122" i="17"/>
  <c r="O191" i="17"/>
  <c r="P191" i="17" s="1"/>
  <c r="N191" i="17"/>
  <c r="O73" i="17"/>
  <c r="P73" i="17" s="1"/>
  <c r="N73" i="17"/>
  <c r="O197" i="17"/>
  <c r="P197" i="17" s="1"/>
  <c r="N197" i="17"/>
  <c r="O269" i="17"/>
  <c r="P269" i="17" s="1"/>
  <c r="N269" i="17"/>
  <c r="O105" i="17"/>
  <c r="P105" i="17" s="1"/>
  <c r="N105" i="17"/>
  <c r="O84" i="17"/>
  <c r="P84" i="17" s="1"/>
  <c r="N84" i="17"/>
  <c r="O147" i="17"/>
  <c r="P147" i="17" s="1"/>
  <c r="N147" i="17"/>
  <c r="O125" i="17"/>
  <c r="P125" i="17" s="1"/>
  <c r="N125" i="17"/>
  <c r="M155" i="17"/>
  <c r="M154" i="17"/>
  <c r="M156" i="17"/>
  <c r="M129" i="17"/>
  <c r="M131" i="17"/>
  <c r="M130" i="17"/>
  <c r="M132" i="17"/>
  <c r="M128" i="17"/>
  <c r="M112" i="17"/>
  <c r="M111" i="17"/>
  <c r="M113" i="17"/>
  <c r="M276" i="17"/>
  <c r="M228" i="17"/>
  <c r="M229" i="17"/>
  <c r="M227" i="17"/>
  <c r="M91" i="17"/>
  <c r="P64" i="17"/>
  <c r="M75" i="17"/>
  <c r="M76" i="17"/>
  <c r="M78" i="17"/>
  <c r="M74" i="17"/>
  <c r="N74" i="17" s="1"/>
  <c r="M205" i="17"/>
  <c r="M294" i="17"/>
  <c r="M295" i="17"/>
  <c r="M126" i="17"/>
  <c r="N126" i="17" s="1"/>
  <c r="M127" i="17"/>
  <c r="M272" i="17"/>
  <c r="N272" i="17" s="1"/>
  <c r="M271" i="17"/>
  <c r="M108" i="17"/>
  <c r="N108" i="17" s="1"/>
  <c r="M107" i="17"/>
  <c r="M109" i="17"/>
  <c r="M292" i="17"/>
  <c r="N21" i="17"/>
  <c r="P23" i="17"/>
  <c r="P35" i="17"/>
  <c r="P43" i="17"/>
  <c r="P22" i="17"/>
  <c r="P30" i="17"/>
  <c r="P42" i="17"/>
  <c r="P31" i="17"/>
  <c r="P39" i="17"/>
  <c r="P24" i="17"/>
  <c r="P32" i="17"/>
  <c r="P36" i="17"/>
  <c r="P25" i="17"/>
  <c r="M174" i="17"/>
  <c r="P33" i="17"/>
  <c r="P37" i="17"/>
  <c r="N22" i="17"/>
  <c r="P40" i="17"/>
  <c r="P27" i="17"/>
  <c r="P34" i="17"/>
  <c r="P28" i="17"/>
  <c r="P41" i="17"/>
  <c r="P21" i="17"/>
  <c r="P38" i="17"/>
  <c r="P29" i="17"/>
  <c r="P26" i="17"/>
  <c r="M88" i="17"/>
  <c r="M149" i="17"/>
  <c r="M151" i="17"/>
  <c r="N151" i="17" s="1"/>
  <c r="M150" i="17"/>
  <c r="M152" i="17"/>
  <c r="M148" i="17"/>
  <c r="M60" i="17"/>
  <c r="M62" i="17"/>
  <c r="N62" i="17" s="1"/>
  <c r="M61" i="17"/>
  <c r="M63" i="17"/>
  <c r="M59" i="17"/>
  <c r="M199" i="17"/>
  <c r="M201" i="17"/>
  <c r="N201" i="17" s="1"/>
  <c r="M58" i="17"/>
  <c r="M290" i="17"/>
  <c r="M291" i="17"/>
  <c r="M289" i="17"/>
  <c r="M72" i="17"/>
  <c r="M71" i="17"/>
  <c r="M193" i="17"/>
  <c r="N193" i="17" s="1"/>
  <c r="M190" i="17"/>
  <c r="M192" i="17"/>
  <c r="M194" i="17"/>
  <c r="M171" i="17"/>
  <c r="M270" i="17"/>
  <c r="M268" i="17"/>
  <c r="M223" i="17"/>
  <c r="M225" i="17"/>
  <c r="N225" i="17" s="1"/>
  <c r="M222" i="17"/>
  <c r="M224" i="17"/>
  <c r="M226" i="17"/>
  <c r="M221" i="17"/>
  <c r="M124" i="17"/>
  <c r="M195" i="17"/>
  <c r="M56" i="17"/>
  <c r="M82" i="17"/>
  <c r="M81" i="17"/>
  <c r="C288" i="17"/>
  <c r="C287" i="17"/>
  <c r="C286" i="17"/>
  <c r="C285" i="17"/>
  <c r="C284" i="17"/>
  <c r="C283" i="17"/>
  <c r="C282" i="17"/>
  <c r="C281" i="17"/>
  <c r="C280" i="17"/>
  <c r="C279" i="17"/>
  <c r="C278" i="17"/>
  <c r="C277" i="17"/>
  <c r="C266" i="17"/>
  <c r="C265" i="17"/>
  <c r="C264" i="17"/>
  <c r="C263" i="17"/>
  <c r="C262" i="17"/>
  <c r="C261" i="17"/>
  <c r="C260" i="17"/>
  <c r="C259" i="17"/>
  <c r="C258" i="17"/>
  <c r="C257" i="17"/>
  <c r="C256" i="17"/>
  <c r="C242" i="17"/>
  <c r="C241" i="17"/>
  <c r="C240" i="17"/>
  <c r="C239" i="17"/>
  <c r="C238" i="17"/>
  <c r="C237" i="17"/>
  <c r="C236" i="17"/>
  <c r="C235" i="17"/>
  <c r="C234" i="17"/>
  <c r="C233" i="17"/>
  <c r="C232" i="17"/>
  <c r="C231" i="17"/>
  <c r="C230" i="17"/>
  <c r="C217" i="17"/>
  <c r="C216" i="17"/>
  <c r="C215" i="17"/>
  <c r="C214" i="17"/>
  <c r="C213" i="17"/>
  <c r="C212" i="17"/>
  <c r="C211" i="17"/>
  <c r="C210" i="17"/>
  <c r="C209" i="17"/>
  <c r="C208" i="17"/>
  <c r="C207" i="17"/>
  <c r="C204" i="17"/>
  <c r="C203" i="17"/>
  <c r="C167" i="17"/>
  <c r="C166" i="17"/>
  <c r="C165" i="17"/>
  <c r="C164" i="17"/>
  <c r="C163" i="17"/>
  <c r="C162" i="17"/>
  <c r="C161" i="17"/>
  <c r="C160" i="17"/>
  <c r="C159" i="17"/>
  <c r="C158" i="17"/>
  <c r="C157" i="17"/>
  <c r="C143" i="17"/>
  <c r="C142" i="17"/>
  <c r="C141" i="17"/>
  <c r="C140" i="17"/>
  <c r="C139" i="17"/>
  <c r="C138" i="17"/>
  <c r="C137" i="17"/>
  <c r="C136" i="17"/>
  <c r="C135" i="17"/>
  <c r="C134" i="17"/>
  <c r="C133" i="17"/>
  <c r="C118" i="17"/>
  <c r="C117" i="17"/>
  <c r="C116" i="17"/>
  <c r="C115" i="17"/>
  <c r="C114" i="17"/>
  <c r="C100" i="17"/>
  <c r="C99" i="17"/>
  <c r="C98" i="17"/>
  <c r="C97" i="17"/>
  <c r="C96" i="17"/>
  <c r="C95" i="17"/>
  <c r="C94" i="17"/>
  <c r="C93" i="17"/>
  <c r="C79" i="17"/>
  <c r="C54" i="17"/>
  <c r="C53" i="17"/>
  <c r="C52" i="17"/>
  <c r="C51" i="17"/>
  <c r="C50" i="17"/>
  <c r="C49" i="17"/>
  <c r="C48" i="17"/>
  <c r="C47" i="17"/>
  <c r="C46" i="17"/>
  <c r="C45" i="17"/>
  <c r="C44" i="17"/>
  <c r="C7" i="17"/>
  <c r="C267" i="17"/>
  <c r="C255" i="17"/>
  <c r="C254" i="17"/>
  <c r="C253" i="17"/>
  <c r="C252" i="17"/>
  <c r="C251" i="17"/>
  <c r="C250" i="17"/>
  <c r="C249" i="17"/>
  <c r="C248" i="17"/>
  <c r="C247" i="17"/>
  <c r="C246" i="17"/>
  <c r="C245" i="17"/>
  <c r="C244" i="17"/>
  <c r="C243" i="17"/>
  <c r="C220" i="17"/>
  <c r="C219" i="17"/>
  <c r="C218" i="17"/>
  <c r="C170" i="17"/>
  <c r="C169" i="17"/>
  <c r="C168" i="17"/>
  <c r="C146" i="17"/>
  <c r="C145" i="17"/>
  <c r="C144" i="17"/>
  <c r="C121" i="17"/>
  <c r="C120" i="17"/>
  <c r="C119" i="17"/>
  <c r="C103" i="17"/>
  <c r="C102" i="17"/>
  <c r="C101" i="17"/>
  <c r="C80" i="17"/>
  <c r="C69" i="17"/>
  <c r="C68" i="17"/>
  <c r="C55" i="17"/>
  <c r="J146" i="17"/>
  <c r="I146" i="17"/>
  <c r="J145" i="17"/>
  <c r="I145" i="17"/>
  <c r="J220" i="17"/>
  <c r="M220" i="17" s="1"/>
  <c r="I220" i="17"/>
  <c r="J219" i="17"/>
  <c r="I219" i="17"/>
  <c r="J255" i="17"/>
  <c r="I255" i="17"/>
  <c r="J254" i="17"/>
  <c r="M254" i="17" s="1"/>
  <c r="I254" i="17"/>
  <c r="J253" i="17"/>
  <c r="I253" i="17"/>
  <c r="J252" i="17"/>
  <c r="M252" i="17" s="1"/>
  <c r="I252" i="17"/>
  <c r="J251" i="17"/>
  <c r="I251" i="17"/>
  <c r="J250" i="17"/>
  <c r="M250" i="17" s="1"/>
  <c r="N250" i="17" s="1"/>
  <c r="I250" i="17"/>
  <c r="J249" i="17"/>
  <c r="I249" i="17"/>
  <c r="J248" i="17"/>
  <c r="I248" i="17"/>
  <c r="J247" i="17"/>
  <c r="I247" i="17"/>
  <c r="J246" i="17"/>
  <c r="M246" i="17" s="1"/>
  <c r="I246" i="17"/>
  <c r="J245" i="17"/>
  <c r="I245" i="17"/>
  <c r="J244" i="17"/>
  <c r="I244" i="17"/>
  <c r="J121" i="17"/>
  <c r="I121" i="17"/>
  <c r="J103" i="17"/>
  <c r="M103" i="17" s="1"/>
  <c r="I103" i="17"/>
  <c r="J102" i="17"/>
  <c r="I102" i="17"/>
  <c r="J170" i="17"/>
  <c r="I170" i="17"/>
  <c r="J169" i="17"/>
  <c r="I169" i="17"/>
  <c r="J168" i="17"/>
  <c r="I168" i="17"/>
  <c r="O63" i="17" l="1"/>
  <c r="P63" i="17" s="1"/>
  <c r="N63" i="17"/>
  <c r="O78" i="17"/>
  <c r="P78" i="17" s="1"/>
  <c r="N78" i="17"/>
  <c r="O227" i="17"/>
  <c r="P227" i="17" s="1"/>
  <c r="N227" i="17"/>
  <c r="O130" i="17"/>
  <c r="P130" i="17" s="1"/>
  <c r="N130" i="17"/>
  <c r="O132" i="17"/>
  <c r="P132" i="17" s="1"/>
  <c r="N132" i="17"/>
  <c r="O76" i="17"/>
  <c r="P76" i="17" s="1"/>
  <c r="N76" i="17"/>
  <c r="O229" i="17"/>
  <c r="P229" i="17" s="1"/>
  <c r="N229" i="17"/>
  <c r="O131" i="17"/>
  <c r="P131" i="17" s="1"/>
  <c r="N131" i="17"/>
  <c r="O228" i="17"/>
  <c r="P228" i="17" s="1"/>
  <c r="N228" i="17"/>
  <c r="O129" i="17"/>
  <c r="P129" i="17" s="1"/>
  <c r="N129" i="17"/>
  <c r="O254" i="17"/>
  <c r="P254" i="17" s="1"/>
  <c r="N254" i="17"/>
  <c r="O226" i="17"/>
  <c r="P226" i="17" s="1"/>
  <c r="N226" i="17"/>
  <c r="O194" i="17"/>
  <c r="P194" i="17" s="1"/>
  <c r="N194" i="17"/>
  <c r="O75" i="17"/>
  <c r="P75" i="17" s="1"/>
  <c r="N75" i="17"/>
  <c r="O127" i="17"/>
  <c r="P127" i="17" s="1"/>
  <c r="N127" i="17"/>
  <c r="O276" i="17"/>
  <c r="P276" i="17" s="1"/>
  <c r="N276" i="17"/>
  <c r="O156" i="17"/>
  <c r="P156" i="17" s="1"/>
  <c r="N156" i="17"/>
  <c r="O154" i="17"/>
  <c r="P154" i="17" s="1"/>
  <c r="N154" i="17"/>
  <c r="O252" i="17"/>
  <c r="P252" i="17" s="1"/>
  <c r="N252" i="17"/>
  <c r="O152" i="17"/>
  <c r="P152" i="17" s="1"/>
  <c r="N152" i="17"/>
  <c r="O295" i="17"/>
  <c r="P295" i="17" s="1"/>
  <c r="N295" i="17"/>
  <c r="O155" i="17"/>
  <c r="P155" i="17" s="1"/>
  <c r="N155" i="17"/>
  <c r="O294" i="17"/>
  <c r="P294" i="17" s="1"/>
  <c r="N294" i="17"/>
  <c r="O113" i="17"/>
  <c r="P113" i="17" s="1"/>
  <c r="N113" i="17"/>
  <c r="O109" i="17"/>
  <c r="P109" i="17" s="1"/>
  <c r="N109" i="17"/>
  <c r="O111" i="17"/>
  <c r="P111" i="17" s="1"/>
  <c r="N111" i="17"/>
  <c r="O205" i="17"/>
  <c r="P205" i="17" s="1"/>
  <c r="N205" i="17"/>
  <c r="O91" i="17"/>
  <c r="P91" i="17" s="1"/>
  <c r="N91" i="17"/>
  <c r="O112" i="17"/>
  <c r="P112" i="17" s="1"/>
  <c r="N112" i="17"/>
  <c r="O88" i="17"/>
  <c r="P88" i="17" s="1"/>
  <c r="N88" i="17"/>
  <c r="O128" i="17"/>
  <c r="P128" i="17" s="1"/>
  <c r="N128" i="17"/>
  <c r="O289" i="17"/>
  <c r="P289" i="17" s="1"/>
  <c r="N289" i="17"/>
  <c r="O59" i="17"/>
  <c r="P59" i="17" s="1"/>
  <c r="N59" i="17"/>
  <c r="O107" i="17"/>
  <c r="P107" i="17" s="1"/>
  <c r="N107" i="17"/>
  <c r="O222" i="17"/>
  <c r="P222" i="17" s="1"/>
  <c r="N222" i="17"/>
  <c r="O81" i="17"/>
  <c r="P81" i="17" s="1"/>
  <c r="N81" i="17"/>
  <c r="O223" i="17"/>
  <c r="P223" i="17" s="1"/>
  <c r="N223" i="17"/>
  <c r="O58" i="17"/>
  <c r="P58" i="17" s="1"/>
  <c r="N58" i="17"/>
  <c r="O60" i="17"/>
  <c r="P60" i="17" s="1"/>
  <c r="N60" i="17"/>
  <c r="O61" i="17"/>
  <c r="P61" i="17" s="1"/>
  <c r="N61" i="17"/>
  <c r="O190" i="17"/>
  <c r="P190" i="17" s="1"/>
  <c r="N190" i="17"/>
  <c r="O82" i="17"/>
  <c r="P82" i="17" s="1"/>
  <c r="N82" i="17"/>
  <c r="O224" i="17"/>
  <c r="P224" i="17" s="1"/>
  <c r="N224" i="17"/>
  <c r="O56" i="17"/>
  <c r="P56" i="17" s="1"/>
  <c r="N56" i="17"/>
  <c r="O199" i="17"/>
  <c r="P199" i="17" s="1"/>
  <c r="N199" i="17"/>
  <c r="O148" i="17"/>
  <c r="P148" i="17" s="1"/>
  <c r="N148" i="17"/>
  <c r="O174" i="17"/>
  <c r="P174" i="17" s="1"/>
  <c r="N174" i="17"/>
  <c r="O271" i="17"/>
  <c r="P271" i="17" s="1"/>
  <c r="N271" i="17"/>
  <c r="O103" i="17"/>
  <c r="P103" i="17" s="1"/>
  <c r="N103" i="17"/>
  <c r="O268" i="17"/>
  <c r="P268" i="17" s="1"/>
  <c r="N268" i="17"/>
  <c r="O195" i="17"/>
  <c r="P195" i="17" s="1"/>
  <c r="N195" i="17"/>
  <c r="O270" i="17"/>
  <c r="P270" i="17" s="1"/>
  <c r="N270" i="17"/>
  <c r="O220" i="17"/>
  <c r="P220" i="17" s="1"/>
  <c r="N220" i="17"/>
  <c r="O291" i="17"/>
  <c r="P291" i="17" s="1"/>
  <c r="N291" i="17"/>
  <c r="O246" i="17"/>
  <c r="P246" i="17" s="1"/>
  <c r="N246" i="17"/>
  <c r="O71" i="17"/>
  <c r="P71" i="17" s="1"/>
  <c r="N71" i="17"/>
  <c r="O150" i="17"/>
  <c r="P150" i="17" s="1"/>
  <c r="N150" i="17"/>
  <c r="O124" i="17"/>
  <c r="P124" i="17" s="1"/>
  <c r="N124" i="17"/>
  <c r="O171" i="17"/>
  <c r="P171" i="17" s="1"/>
  <c r="N171" i="17"/>
  <c r="O72" i="17"/>
  <c r="P72" i="17" s="1"/>
  <c r="N72" i="17"/>
  <c r="O292" i="17"/>
  <c r="P292" i="17" s="1"/>
  <c r="N292" i="17"/>
  <c r="O192" i="17"/>
  <c r="P192" i="17" s="1"/>
  <c r="N192" i="17"/>
  <c r="O290" i="17"/>
  <c r="P290" i="17" s="1"/>
  <c r="N290" i="17"/>
  <c r="O221" i="17"/>
  <c r="P221" i="17" s="1"/>
  <c r="N221" i="17"/>
  <c r="O149" i="17"/>
  <c r="P149" i="17" s="1"/>
  <c r="N149" i="17"/>
  <c r="O151" i="17"/>
  <c r="P151" i="17" s="1"/>
  <c r="O62" i="17"/>
  <c r="P62" i="17" s="1"/>
  <c r="O108" i="17"/>
  <c r="P108" i="17" s="1"/>
  <c r="O250" i="17"/>
  <c r="P250" i="17" s="1"/>
  <c r="O74" i="17"/>
  <c r="P74" i="17" s="1"/>
  <c r="O225" i="17"/>
  <c r="P225" i="17" s="1"/>
  <c r="O126" i="17"/>
  <c r="P126" i="17" s="1"/>
  <c r="O201" i="17"/>
  <c r="P201" i="17" s="1"/>
  <c r="O272" i="17"/>
  <c r="P272" i="17" s="1"/>
  <c r="O193" i="17"/>
  <c r="P193" i="17" s="1"/>
  <c r="M146" i="17"/>
  <c r="M145" i="17"/>
  <c r="M219" i="17"/>
  <c r="M248" i="17"/>
  <c r="M245" i="17"/>
  <c r="M247" i="17"/>
  <c r="M249" i="17"/>
  <c r="M251" i="17"/>
  <c r="M253" i="17"/>
  <c r="M255" i="17"/>
  <c r="M244" i="17"/>
  <c r="M121" i="17"/>
  <c r="M102" i="17"/>
  <c r="M169" i="17"/>
  <c r="M170" i="17"/>
  <c r="M168" i="17"/>
  <c r="J80" i="17"/>
  <c r="I80" i="17"/>
  <c r="J79" i="17"/>
  <c r="AC79" i="17" s="1"/>
  <c r="I79" i="17"/>
  <c r="J267" i="17"/>
  <c r="M267" i="17" s="1"/>
  <c r="I267" i="17"/>
  <c r="J218" i="17"/>
  <c r="M218" i="17" s="1"/>
  <c r="I218" i="17"/>
  <c r="J69" i="17"/>
  <c r="M69" i="17" s="1"/>
  <c r="I69" i="17"/>
  <c r="J68" i="17"/>
  <c r="M68" i="17" s="1"/>
  <c r="I68" i="17"/>
  <c r="J101" i="17"/>
  <c r="M101" i="17" s="1"/>
  <c r="I101" i="17"/>
  <c r="J55" i="17"/>
  <c r="I55" i="17"/>
  <c r="J54" i="17"/>
  <c r="AC54" i="17" s="1"/>
  <c r="I54" i="17"/>
  <c r="J144" i="17"/>
  <c r="M144" i="17" s="1"/>
  <c r="I144" i="17"/>
  <c r="J143" i="17"/>
  <c r="I143" i="17"/>
  <c r="J142" i="17"/>
  <c r="AC142" i="17" s="1"/>
  <c r="I142" i="17"/>
  <c r="J288" i="17"/>
  <c r="I288" i="17"/>
  <c r="J287" i="17"/>
  <c r="I287" i="17"/>
  <c r="J286" i="17"/>
  <c r="AC286" i="17" s="1"/>
  <c r="I286" i="17"/>
  <c r="J243" i="17"/>
  <c r="M243" i="17" s="1"/>
  <c r="I243" i="17"/>
  <c r="J242" i="17"/>
  <c r="AC242" i="17" s="1"/>
  <c r="I242" i="17"/>
  <c r="J241" i="17"/>
  <c r="I241" i="17"/>
  <c r="D23" i="19"/>
  <c r="D24" i="19"/>
  <c r="C23" i="19"/>
  <c r="C24" i="19"/>
  <c r="B25" i="19"/>
  <c r="J53" i="17"/>
  <c r="I53" i="17"/>
  <c r="J52" i="17"/>
  <c r="AC52" i="17" s="1"/>
  <c r="I52" i="17"/>
  <c r="J141" i="17"/>
  <c r="AC141" i="17" s="1"/>
  <c r="I141" i="17"/>
  <c r="J100" i="17"/>
  <c r="AC100" i="17" s="1"/>
  <c r="I100" i="17"/>
  <c r="J99" i="17"/>
  <c r="AC99" i="17" s="1"/>
  <c r="I99" i="17"/>
  <c r="J98" i="17"/>
  <c r="AC98" i="17" s="1"/>
  <c r="I98" i="17"/>
  <c r="J167" i="17"/>
  <c r="AC167" i="17" s="1"/>
  <c r="I167" i="17"/>
  <c r="J166" i="17"/>
  <c r="AC166" i="17" s="1"/>
  <c r="I166" i="17"/>
  <c r="J165" i="17"/>
  <c r="AC165" i="17" s="1"/>
  <c r="I165" i="17"/>
  <c r="J266" i="17"/>
  <c r="AC266" i="17" s="1"/>
  <c r="I266" i="17"/>
  <c r="J265" i="17"/>
  <c r="I265" i="17"/>
  <c r="J264" i="17"/>
  <c r="AC264" i="17" s="1"/>
  <c r="I264" i="17"/>
  <c r="J217" i="17"/>
  <c r="AC217" i="17" s="1"/>
  <c r="I217" i="17"/>
  <c r="J216" i="17"/>
  <c r="I216" i="17"/>
  <c r="J215" i="17"/>
  <c r="AC215" i="17" s="1"/>
  <c r="I215" i="17"/>
  <c r="J120" i="17"/>
  <c r="M120" i="17" s="1"/>
  <c r="I120" i="17"/>
  <c r="J119" i="17"/>
  <c r="I119" i="17"/>
  <c r="J118" i="17"/>
  <c r="I118" i="17"/>
  <c r="J117" i="17"/>
  <c r="AC117" i="17" s="1"/>
  <c r="I117" i="17"/>
  <c r="J116" i="17"/>
  <c r="AC116" i="17" s="1"/>
  <c r="I116" i="17"/>
  <c r="J188" i="17"/>
  <c r="I188" i="17"/>
  <c r="J187" i="17"/>
  <c r="M187" i="17" s="1"/>
  <c r="I187" i="17"/>
  <c r="J186" i="17"/>
  <c r="I186" i="17"/>
  <c r="J185" i="17"/>
  <c r="M185" i="17" s="1"/>
  <c r="I185" i="17"/>
  <c r="J184" i="17"/>
  <c r="I184" i="17"/>
  <c r="J183" i="17"/>
  <c r="M183" i="17" s="1"/>
  <c r="I183" i="17"/>
  <c r="J24" i="19"/>
  <c r="K19" i="19" s="1"/>
  <c r="O251" i="17" l="1"/>
  <c r="P251" i="17" s="1"/>
  <c r="N251" i="17"/>
  <c r="O253" i="17"/>
  <c r="P253" i="17" s="1"/>
  <c r="N253" i="17"/>
  <c r="O255" i="17"/>
  <c r="P255" i="17" s="1"/>
  <c r="N255" i="17"/>
  <c r="O249" i="17"/>
  <c r="P249" i="17" s="1"/>
  <c r="N249" i="17"/>
  <c r="O247" i="17"/>
  <c r="P247" i="17" s="1"/>
  <c r="N247" i="17"/>
  <c r="O145" i="17"/>
  <c r="P145" i="17" s="1"/>
  <c r="N145" i="17"/>
  <c r="O101" i="17"/>
  <c r="P101" i="17" s="1"/>
  <c r="N101" i="17"/>
  <c r="O245" i="17"/>
  <c r="P245" i="17" s="1"/>
  <c r="N245" i="17"/>
  <c r="O146" i="17"/>
  <c r="P146" i="17" s="1"/>
  <c r="N146" i="17"/>
  <c r="O144" i="17"/>
  <c r="P144" i="17" s="1"/>
  <c r="N144" i="17"/>
  <c r="O187" i="17"/>
  <c r="P187" i="17" s="1"/>
  <c r="N187" i="17"/>
  <c r="O120" i="17"/>
  <c r="P120" i="17" s="1"/>
  <c r="N120" i="17"/>
  <c r="O168" i="17"/>
  <c r="P168" i="17" s="1"/>
  <c r="N168" i="17"/>
  <c r="O218" i="17"/>
  <c r="P218" i="17" s="1"/>
  <c r="N218" i="17"/>
  <c r="O185" i="17"/>
  <c r="P185" i="17" s="1"/>
  <c r="N185" i="17"/>
  <c r="O170" i="17"/>
  <c r="P170" i="17" s="1"/>
  <c r="N170" i="17"/>
  <c r="O244" i="17"/>
  <c r="P244" i="17" s="1"/>
  <c r="N244" i="17"/>
  <c r="O68" i="17"/>
  <c r="P68" i="17" s="1"/>
  <c r="N68" i="17"/>
  <c r="O169" i="17"/>
  <c r="P169" i="17" s="1"/>
  <c r="N169" i="17"/>
  <c r="O267" i="17"/>
  <c r="P267" i="17" s="1"/>
  <c r="N267" i="17"/>
  <c r="O219" i="17"/>
  <c r="P219" i="17" s="1"/>
  <c r="N219" i="17"/>
  <c r="O69" i="17"/>
  <c r="P69" i="17" s="1"/>
  <c r="N69" i="17"/>
  <c r="O102" i="17"/>
  <c r="P102" i="17" s="1"/>
  <c r="N102" i="17"/>
  <c r="O248" i="17"/>
  <c r="P248" i="17" s="1"/>
  <c r="N248" i="17"/>
  <c r="O243" i="17"/>
  <c r="P243" i="17" s="1"/>
  <c r="N243" i="17"/>
  <c r="O183" i="17"/>
  <c r="P183" i="17" s="1"/>
  <c r="N183" i="17"/>
  <c r="O121" i="17"/>
  <c r="P121" i="17" s="1"/>
  <c r="N121" i="17"/>
  <c r="B34" i="19"/>
  <c r="C34" i="19" s="1"/>
  <c r="B33" i="19"/>
  <c r="C33" i="19" s="1"/>
  <c r="B31" i="19"/>
  <c r="B32" i="19"/>
  <c r="C32" i="19" s="1"/>
  <c r="B35" i="19"/>
  <c r="C35" i="19" s="1"/>
  <c r="M287" i="17"/>
  <c r="AC287" i="17"/>
  <c r="M53" i="17"/>
  <c r="AC53" i="17"/>
  <c r="M265" i="17"/>
  <c r="AC265" i="17"/>
  <c r="M241" i="17"/>
  <c r="AC241" i="17"/>
  <c r="M143" i="17"/>
  <c r="AC143" i="17"/>
  <c r="M216" i="17"/>
  <c r="N216" i="17" s="1"/>
  <c r="AC216" i="17"/>
  <c r="M118" i="17"/>
  <c r="N118" i="17" s="1"/>
  <c r="AC118" i="17"/>
  <c r="M80" i="17"/>
  <c r="M79" i="17"/>
  <c r="M55" i="17"/>
  <c r="M54" i="17"/>
  <c r="M142" i="17"/>
  <c r="M288" i="17"/>
  <c r="M286" i="17"/>
  <c r="M242" i="17"/>
  <c r="E24" i="19"/>
  <c r="E23" i="19"/>
  <c r="M52" i="17"/>
  <c r="N52" i="17" s="1"/>
  <c r="M141" i="17"/>
  <c r="M100" i="17"/>
  <c r="N100" i="17" s="1"/>
  <c r="M99" i="17"/>
  <c r="N99" i="17" s="1"/>
  <c r="M98" i="17"/>
  <c r="N98" i="17" s="1"/>
  <c r="M166" i="17"/>
  <c r="M167" i="17"/>
  <c r="M165" i="17"/>
  <c r="M266" i="17"/>
  <c r="M264" i="17"/>
  <c r="M217" i="17"/>
  <c r="N217" i="17" s="1"/>
  <c r="M215" i="17"/>
  <c r="N215" i="17" s="1"/>
  <c r="M117" i="17"/>
  <c r="N117" i="17" s="1"/>
  <c r="M119" i="17"/>
  <c r="M116" i="17"/>
  <c r="N116" i="17" s="1"/>
  <c r="M184" i="17"/>
  <c r="N184" i="17" s="1"/>
  <c r="M186" i="17"/>
  <c r="M188" i="17"/>
  <c r="K20" i="19"/>
  <c r="K21" i="19"/>
  <c r="K22" i="19"/>
  <c r="K23" i="19"/>
  <c r="D5" i="19"/>
  <c r="C5" i="19"/>
  <c r="J164" i="17"/>
  <c r="AC164" i="17" s="1"/>
  <c r="I164" i="17"/>
  <c r="I138" i="17"/>
  <c r="J240" i="17"/>
  <c r="AC240" i="17" s="1"/>
  <c r="I240" i="17"/>
  <c r="J239" i="17"/>
  <c r="AC239" i="17" s="1"/>
  <c r="I239" i="17"/>
  <c r="J238" i="17"/>
  <c r="I238" i="17"/>
  <c r="J285" i="17"/>
  <c r="I285" i="17"/>
  <c r="J140" i="17"/>
  <c r="AC140" i="17" s="1"/>
  <c r="I140" i="17"/>
  <c r="J139" i="17"/>
  <c r="I139" i="17"/>
  <c r="J97" i="17"/>
  <c r="AC97" i="17" s="1"/>
  <c r="I97" i="17"/>
  <c r="J96" i="17"/>
  <c r="I96" i="17"/>
  <c r="J182" i="17"/>
  <c r="I182" i="17"/>
  <c r="J181" i="17"/>
  <c r="I181" i="17"/>
  <c r="J51" i="17"/>
  <c r="I51" i="17"/>
  <c r="J50" i="17"/>
  <c r="I50" i="17"/>
  <c r="J284" i="17"/>
  <c r="AC284" i="17" s="1"/>
  <c r="I284" i="17"/>
  <c r="J283" i="17"/>
  <c r="AC283" i="17" s="1"/>
  <c r="I283" i="17"/>
  <c r="J231" i="17"/>
  <c r="AC231" i="17" s="1"/>
  <c r="I231" i="17"/>
  <c r="J230" i="17"/>
  <c r="AC230" i="17" s="1"/>
  <c r="I230" i="17"/>
  <c r="J214" i="17"/>
  <c r="AC214" i="17" s="1"/>
  <c r="I214" i="17"/>
  <c r="J213" i="17"/>
  <c r="I213" i="17"/>
  <c r="J204" i="17"/>
  <c r="AC204" i="17" s="1"/>
  <c r="I204" i="17"/>
  <c r="J203" i="17"/>
  <c r="I203" i="17"/>
  <c r="J115" i="17"/>
  <c r="AC115" i="17" s="1"/>
  <c r="I115" i="17"/>
  <c r="J114" i="17"/>
  <c r="I114" i="17"/>
  <c r="O20" i="17"/>
  <c r="J20" i="17"/>
  <c r="I20" i="17"/>
  <c r="O19" i="17"/>
  <c r="J19" i="17"/>
  <c r="J18" i="17"/>
  <c r="O17" i="17"/>
  <c r="J17" i="17"/>
  <c r="O16" i="17"/>
  <c r="J16" i="17"/>
  <c r="O15" i="17"/>
  <c r="J15" i="17"/>
  <c r="O14" i="17"/>
  <c r="J14" i="17"/>
  <c r="O13" i="17"/>
  <c r="J13" i="17"/>
  <c r="O12" i="17"/>
  <c r="J12" i="17"/>
  <c r="O11" i="17"/>
  <c r="J11" i="17"/>
  <c r="J263" i="17"/>
  <c r="I263" i="17"/>
  <c r="J262" i="17"/>
  <c r="I262" i="17"/>
  <c r="J261" i="17"/>
  <c r="I261" i="17"/>
  <c r="J212" i="17"/>
  <c r="AC212" i="17" s="1"/>
  <c r="I212" i="17"/>
  <c r="J163" i="17"/>
  <c r="AC163" i="17" s="1"/>
  <c r="I163" i="17"/>
  <c r="J180" i="17"/>
  <c r="I180" i="17"/>
  <c r="O95" i="17"/>
  <c r="J95" i="17"/>
  <c r="AC95" i="17" s="1"/>
  <c r="I95" i="17"/>
  <c r="O94" i="17"/>
  <c r="J94" i="17"/>
  <c r="AC94" i="17" s="1"/>
  <c r="I94" i="17"/>
  <c r="J93" i="17"/>
  <c r="AC93" i="17" s="1"/>
  <c r="I93" i="17"/>
  <c r="J49" i="17"/>
  <c r="I49" i="17"/>
  <c r="J48" i="17"/>
  <c r="I48" i="17"/>
  <c r="J47" i="17"/>
  <c r="I47" i="17"/>
  <c r="J138" i="17"/>
  <c r="J137" i="17"/>
  <c r="I137" i="17"/>
  <c r="J136" i="17"/>
  <c r="I136" i="17"/>
  <c r="J237" i="17"/>
  <c r="AC237" i="17" s="1"/>
  <c r="I237" i="17"/>
  <c r="J236" i="17"/>
  <c r="AC236" i="17" s="1"/>
  <c r="I236" i="17"/>
  <c r="J235" i="17"/>
  <c r="AC235" i="17" s="1"/>
  <c r="I235" i="17"/>
  <c r="J135" i="17"/>
  <c r="AC135" i="17" s="1"/>
  <c r="I135" i="17"/>
  <c r="J46" i="17"/>
  <c r="AC46" i="17" s="1"/>
  <c r="I46" i="17"/>
  <c r="J234" i="17"/>
  <c r="I234" i="17"/>
  <c r="J162" i="17"/>
  <c r="AC162" i="17" s="1"/>
  <c r="I162" i="17"/>
  <c r="J161" i="17"/>
  <c r="AC161" i="17" s="1"/>
  <c r="I161" i="17"/>
  <c r="J160" i="17"/>
  <c r="AC160" i="17" s="1"/>
  <c r="I160" i="17"/>
  <c r="J282" i="17"/>
  <c r="AC282" i="17" s="1"/>
  <c r="I282" i="17"/>
  <c r="J281" i="17"/>
  <c r="I281" i="17"/>
  <c r="J280" i="17"/>
  <c r="I280" i="17"/>
  <c r="J179" i="17"/>
  <c r="M179" i="17" s="1"/>
  <c r="I179" i="17"/>
  <c r="J178" i="17"/>
  <c r="I178" i="17"/>
  <c r="J177" i="17"/>
  <c r="M177" i="17" s="1"/>
  <c r="I177" i="17"/>
  <c r="J260" i="17"/>
  <c r="AC260" i="17" s="1"/>
  <c r="I260" i="17"/>
  <c r="J259" i="17"/>
  <c r="I259" i="17"/>
  <c r="J258" i="17"/>
  <c r="AC258" i="17" s="1"/>
  <c r="I258" i="17"/>
  <c r="J10" i="17"/>
  <c r="O10" i="17" s="1"/>
  <c r="J9" i="17"/>
  <c r="J8" i="17"/>
  <c r="M8" i="17" s="1"/>
  <c r="O8" i="17" s="1"/>
  <c r="J7" i="17"/>
  <c r="M7" i="17" s="1"/>
  <c r="J211" i="17"/>
  <c r="I211" i="17"/>
  <c r="J210" i="17"/>
  <c r="I210" i="17"/>
  <c r="J209" i="17"/>
  <c r="I209" i="17"/>
  <c r="J233" i="17"/>
  <c r="I233" i="17"/>
  <c r="J232" i="17"/>
  <c r="I232" i="17"/>
  <c r="J159" i="17"/>
  <c r="I159" i="17"/>
  <c r="J158" i="17"/>
  <c r="I158" i="17"/>
  <c r="J157" i="17"/>
  <c r="AC157" i="17" s="1"/>
  <c r="I157" i="17"/>
  <c r="J279" i="17"/>
  <c r="I279" i="17"/>
  <c r="J278" i="17"/>
  <c r="I278" i="17"/>
  <c r="J277" i="17"/>
  <c r="I277" i="17"/>
  <c r="J208" i="17"/>
  <c r="AC208" i="17" s="1"/>
  <c r="I208" i="17"/>
  <c r="J207" i="17"/>
  <c r="AC207" i="17" s="1"/>
  <c r="I207" i="17"/>
  <c r="J134" i="17"/>
  <c r="I134" i="17"/>
  <c r="J133" i="17"/>
  <c r="AC133" i="17" s="1"/>
  <c r="I133" i="17"/>
  <c r="J257" i="17"/>
  <c r="AC257" i="17" s="1"/>
  <c r="I257" i="17"/>
  <c r="J256" i="17"/>
  <c r="I256" i="17"/>
  <c r="J45" i="17"/>
  <c r="AC45" i="17" s="1"/>
  <c r="I45" i="17"/>
  <c r="J44" i="17"/>
  <c r="AC44" i="17" s="1"/>
  <c r="I44" i="17"/>
  <c r="J176" i="17"/>
  <c r="M176" i="17" s="1"/>
  <c r="I176" i="17"/>
  <c r="J175" i="17"/>
  <c r="M175" i="17" s="1"/>
  <c r="N175" i="17" s="1"/>
  <c r="I175" i="17"/>
  <c r="N298" i="17"/>
  <c r="N299" i="17"/>
  <c r="N300" i="17"/>
  <c r="N301" i="17"/>
  <c r="N302" i="17"/>
  <c r="N303" i="17"/>
  <c r="N304" i="17"/>
  <c r="N95" i="17" l="1"/>
  <c r="N94" i="17"/>
  <c r="O119" i="17"/>
  <c r="P119" i="17" s="1"/>
  <c r="N119" i="17"/>
  <c r="O241" i="17"/>
  <c r="P241" i="17" s="1"/>
  <c r="N241" i="17"/>
  <c r="O79" i="17"/>
  <c r="P79" i="17" s="1"/>
  <c r="N79" i="17"/>
  <c r="O176" i="17"/>
  <c r="P176" i="17" s="1"/>
  <c r="N176" i="17"/>
  <c r="O80" i="17"/>
  <c r="P80" i="17" s="1"/>
  <c r="N80" i="17"/>
  <c r="O53" i="17"/>
  <c r="P53" i="17" s="1"/>
  <c r="N53" i="17"/>
  <c r="O264" i="17"/>
  <c r="P264" i="17" s="1"/>
  <c r="N264" i="17"/>
  <c r="O242" i="17"/>
  <c r="P242" i="17" s="1"/>
  <c r="N242" i="17"/>
  <c r="O177" i="17"/>
  <c r="P177" i="17" s="1"/>
  <c r="N177" i="17"/>
  <c r="O266" i="17"/>
  <c r="P266" i="17" s="1"/>
  <c r="N266" i="17"/>
  <c r="O286" i="17"/>
  <c r="P286" i="17" s="1"/>
  <c r="N286" i="17"/>
  <c r="O287" i="17"/>
  <c r="P287" i="17" s="1"/>
  <c r="N287" i="17"/>
  <c r="O265" i="17"/>
  <c r="P265" i="17" s="1"/>
  <c r="N265" i="17"/>
  <c r="O188" i="17"/>
  <c r="P188" i="17" s="1"/>
  <c r="N188" i="17"/>
  <c r="O165" i="17"/>
  <c r="P165" i="17" s="1"/>
  <c r="N165" i="17"/>
  <c r="O288" i="17"/>
  <c r="P288" i="17" s="1"/>
  <c r="N288" i="17"/>
  <c r="O186" i="17"/>
  <c r="P186" i="17" s="1"/>
  <c r="N186" i="17"/>
  <c r="O167" i="17"/>
  <c r="P167" i="17" s="1"/>
  <c r="N167" i="17"/>
  <c r="O142" i="17"/>
  <c r="P142" i="17" s="1"/>
  <c r="N142" i="17"/>
  <c r="O141" i="17"/>
  <c r="P141" i="17" s="1"/>
  <c r="N141" i="17"/>
  <c r="O166" i="17"/>
  <c r="P166" i="17" s="1"/>
  <c r="N166" i="17"/>
  <c r="O54" i="17"/>
  <c r="P54" i="17" s="1"/>
  <c r="N54" i="17"/>
  <c r="O179" i="17"/>
  <c r="P179" i="17" s="1"/>
  <c r="N179" i="17"/>
  <c r="O55" i="17"/>
  <c r="P55" i="17" s="1"/>
  <c r="N55" i="17"/>
  <c r="O143" i="17"/>
  <c r="P143" i="17" s="1"/>
  <c r="N143" i="17"/>
  <c r="N18" i="17"/>
  <c r="M18" i="17"/>
  <c r="O18" i="17" s="1"/>
  <c r="P18" i="17" s="1"/>
  <c r="AE116" i="17"/>
  <c r="O217" i="17"/>
  <c r="P217" i="17" s="1"/>
  <c r="AE217" i="17"/>
  <c r="O117" i="17"/>
  <c r="P117" i="17" s="1"/>
  <c r="AE117" i="17"/>
  <c r="O215" i="17"/>
  <c r="P215" i="17" s="1"/>
  <c r="AE215" i="17"/>
  <c r="O98" i="17"/>
  <c r="P98" i="17" s="1"/>
  <c r="AE98" i="17"/>
  <c r="O216" i="17"/>
  <c r="P216" i="17" s="1"/>
  <c r="AE216" i="17"/>
  <c r="O118" i="17"/>
  <c r="P118" i="17" s="1"/>
  <c r="AE118" i="17"/>
  <c r="O99" i="17"/>
  <c r="P99" i="17" s="1"/>
  <c r="AE99" i="17"/>
  <c r="O100" i="17"/>
  <c r="P100" i="17" s="1"/>
  <c r="AE100" i="17"/>
  <c r="B36" i="19"/>
  <c r="C31" i="19"/>
  <c r="M261" i="17"/>
  <c r="AC261" i="17"/>
  <c r="M213" i="17"/>
  <c r="AC213" i="17"/>
  <c r="M50" i="17"/>
  <c r="AC50" i="17"/>
  <c r="M139" i="17"/>
  <c r="AC139" i="17"/>
  <c r="M279" i="17"/>
  <c r="AC279" i="17"/>
  <c r="M209" i="17"/>
  <c r="AC209" i="17"/>
  <c r="M259" i="17"/>
  <c r="AC259" i="17"/>
  <c r="M281" i="17"/>
  <c r="AC281" i="17"/>
  <c r="M137" i="17"/>
  <c r="AC137" i="17"/>
  <c r="M47" i="17"/>
  <c r="AC47" i="17"/>
  <c r="M263" i="17"/>
  <c r="AC263" i="17"/>
  <c r="M114" i="17"/>
  <c r="AC114" i="17"/>
  <c r="M285" i="17"/>
  <c r="AC285" i="17"/>
  <c r="M134" i="17"/>
  <c r="AC134" i="17"/>
  <c r="M48" i="17"/>
  <c r="AC48" i="17"/>
  <c r="M238" i="17"/>
  <c r="AC238" i="17"/>
  <c r="M51" i="17"/>
  <c r="AC51" i="17"/>
  <c r="M159" i="17"/>
  <c r="AC159" i="17"/>
  <c r="M138" i="17"/>
  <c r="AC138" i="17"/>
  <c r="M262" i="17"/>
  <c r="AC262" i="17"/>
  <c r="M210" i="17"/>
  <c r="AC210" i="17"/>
  <c r="M158" i="17"/>
  <c r="AC158" i="17"/>
  <c r="M211" i="17"/>
  <c r="AC211" i="17"/>
  <c r="M49" i="17"/>
  <c r="AC49" i="17"/>
  <c r="M203" i="17"/>
  <c r="AC203" i="17"/>
  <c r="M96" i="17"/>
  <c r="AC96" i="17"/>
  <c r="M256" i="17"/>
  <c r="AC256" i="17"/>
  <c r="M277" i="17"/>
  <c r="AC277" i="17"/>
  <c r="M232" i="17"/>
  <c r="AC232" i="17"/>
  <c r="M278" i="17"/>
  <c r="AC278" i="17"/>
  <c r="M233" i="17"/>
  <c r="AC233" i="17"/>
  <c r="M280" i="17"/>
  <c r="AC280" i="17"/>
  <c r="M234" i="17"/>
  <c r="AC234" i="17"/>
  <c r="M136" i="17"/>
  <c r="AC136" i="17"/>
  <c r="O52" i="17"/>
  <c r="P52" i="17" s="1"/>
  <c r="D21" i="19"/>
  <c r="O116" i="17"/>
  <c r="P116" i="17" s="1"/>
  <c r="D22" i="19"/>
  <c r="O184" i="17"/>
  <c r="P184" i="17" s="1"/>
  <c r="O7" i="17"/>
  <c r="P7" i="17" s="1"/>
  <c r="M164" i="17"/>
  <c r="M239" i="17"/>
  <c r="M240" i="17"/>
  <c r="M140" i="17"/>
  <c r="M97" i="17"/>
  <c r="M182" i="17"/>
  <c r="M181" i="17"/>
  <c r="M284" i="17"/>
  <c r="N284" i="17" s="1"/>
  <c r="M283" i="17"/>
  <c r="N283" i="17" s="1"/>
  <c r="M231" i="17"/>
  <c r="N231" i="17" s="1"/>
  <c r="M230" i="17"/>
  <c r="N230" i="17" s="1"/>
  <c r="M214" i="17"/>
  <c r="M204" i="17"/>
  <c r="N204" i="17" s="1"/>
  <c r="P20" i="17"/>
  <c r="N14" i="17"/>
  <c r="D20" i="19"/>
  <c r="N12" i="17"/>
  <c r="P12" i="17"/>
  <c r="P15" i="17"/>
  <c r="N20" i="17"/>
  <c r="P16" i="17"/>
  <c r="N13" i="17"/>
  <c r="N17" i="17"/>
  <c r="P17" i="17"/>
  <c r="N11" i="17"/>
  <c r="N19" i="17"/>
  <c r="P13" i="17"/>
  <c r="P14" i="17"/>
  <c r="P11" i="17"/>
  <c r="P19" i="17"/>
  <c r="N15" i="17"/>
  <c r="M212" i="17"/>
  <c r="M163" i="17"/>
  <c r="P95" i="17"/>
  <c r="M180" i="17"/>
  <c r="P94" i="17"/>
  <c r="N93" i="17"/>
  <c r="O93" i="17"/>
  <c r="P93" i="17" s="1"/>
  <c r="M236" i="17"/>
  <c r="M237" i="17"/>
  <c r="M235" i="17"/>
  <c r="M135" i="17"/>
  <c r="M46" i="17"/>
  <c r="M162" i="17"/>
  <c r="M161" i="17"/>
  <c r="M160" i="17"/>
  <c r="M282" i="17"/>
  <c r="M178" i="17"/>
  <c r="N10" i="17"/>
  <c r="N7" i="17"/>
  <c r="N9" i="17"/>
  <c r="N8" i="17"/>
  <c r="M260" i="17"/>
  <c r="M258" i="17"/>
  <c r="P8" i="17"/>
  <c r="P10" i="17"/>
  <c r="M9" i="17"/>
  <c r="O9" i="17" s="1"/>
  <c r="P9" i="17" s="1"/>
  <c r="M157" i="17"/>
  <c r="M208" i="17"/>
  <c r="M207" i="17"/>
  <c r="M133" i="17"/>
  <c r="M257" i="17"/>
  <c r="M45" i="17"/>
  <c r="N45" i="17" s="1"/>
  <c r="M44" i="17"/>
  <c r="N44" i="17" s="1"/>
  <c r="I6" i="17"/>
  <c r="O46" i="17" l="1"/>
  <c r="P46" i="17" s="1"/>
  <c r="N46" i="17"/>
  <c r="O278" i="17"/>
  <c r="P278" i="17" s="1"/>
  <c r="N278" i="17"/>
  <c r="O114" i="17"/>
  <c r="P114" i="17" s="1"/>
  <c r="N114" i="17"/>
  <c r="O258" i="17"/>
  <c r="P258" i="17" s="1"/>
  <c r="N258" i="17"/>
  <c r="O212" i="17"/>
  <c r="P212" i="17" s="1"/>
  <c r="N212" i="17"/>
  <c r="O237" i="17"/>
  <c r="P237" i="17" s="1"/>
  <c r="N237" i="17"/>
  <c r="O207" i="17"/>
  <c r="P207" i="17" s="1"/>
  <c r="N207" i="17"/>
  <c r="O239" i="17"/>
  <c r="P239" i="17" s="1"/>
  <c r="N239" i="17"/>
  <c r="O282" i="17"/>
  <c r="P282" i="17" s="1"/>
  <c r="N282" i="17"/>
  <c r="O164" i="17"/>
  <c r="P164" i="17" s="1"/>
  <c r="N164" i="17"/>
  <c r="O96" i="17"/>
  <c r="P96" i="17" s="1"/>
  <c r="N96" i="17"/>
  <c r="O262" i="17"/>
  <c r="P262" i="17" s="1"/>
  <c r="N262" i="17"/>
  <c r="O134" i="17"/>
  <c r="P134" i="17" s="1"/>
  <c r="N134" i="17"/>
  <c r="O213" i="17"/>
  <c r="P213" i="17" s="1"/>
  <c r="N213" i="17"/>
  <c r="O157" i="17"/>
  <c r="P157" i="17" s="1"/>
  <c r="N157" i="17"/>
  <c r="O160" i="17"/>
  <c r="P160" i="17" s="1"/>
  <c r="N160" i="17"/>
  <c r="O180" i="17"/>
  <c r="P180" i="17" s="1"/>
  <c r="N180" i="17"/>
  <c r="O214" i="17"/>
  <c r="P214" i="17" s="1"/>
  <c r="N214" i="17"/>
  <c r="O161" i="17"/>
  <c r="P161" i="17" s="1"/>
  <c r="N161" i="17"/>
  <c r="O233" i="17"/>
  <c r="P233" i="17" s="1"/>
  <c r="N233" i="17"/>
  <c r="O203" i="17"/>
  <c r="P203" i="17" s="1"/>
  <c r="N203" i="17"/>
  <c r="O138" i="17"/>
  <c r="P138" i="17" s="1"/>
  <c r="N138" i="17"/>
  <c r="O285" i="17"/>
  <c r="P285" i="17" s="1"/>
  <c r="N285" i="17"/>
  <c r="O259" i="17"/>
  <c r="P259" i="17" s="1"/>
  <c r="N259" i="17"/>
  <c r="O261" i="17"/>
  <c r="P261" i="17" s="1"/>
  <c r="N261" i="17"/>
  <c r="O162" i="17"/>
  <c r="P162" i="17" s="1"/>
  <c r="N162" i="17"/>
  <c r="O260" i="17"/>
  <c r="P260" i="17" s="1"/>
  <c r="N260" i="17"/>
  <c r="O235" i="17"/>
  <c r="P235" i="17" s="1"/>
  <c r="N235" i="17"/>
  <c r="O181" i="17"/>
  <c r="P181" i="17" s="1"/>
  <c r="N181" i="17"/>
  <c r="O232" i="17"/>
  <c r="P232" i="17" s="1"/>
  <c r="N232" i="17"/>
  <c r="O211" i="17"/>
  <c r="P211" i="17" s="1"/>
  <c r="N211" i="17"/>
  <c r="O51" i="17"/>
  <c r="P51" i="17" s="1"/>
  <c r="N51" i="17"/>
  <c r="O263" i="17"/>
  <c r="P263" i="17" s="1"/>
  <c r="N263" i="17"/>
  <c r="O279" i="17"/>
  <c r="P279" i="17" s="1"/>
  <c r="N279" i="17"/>
  <c r="O163" i="17"/>
  <c r="P163" i="17" s="1"/>
  <c r="N163" i="17"/>
  <c r="O49" i="17"/>
  <c r="P49" i="17" s="1"/>
  <c r="N49" i="17"/>
  <c r="O236" i="17"/>
  <c r="P236" i="17" s="1"/>
  <c r="N236" i="17"/>
  <c r="O97" i="17"/>
  <c r="P97" i="17" s="1"/>
  <c r="N97" i="17"/>
  <c r="O136" i="17"/>
  <c r="P136" i="17" s="1"/>
  <c r="N136" i="17"/>
  <c r="O277" i="17"/>
  <c r="P277" i="17" s="1"/>
  <c r="N277" i="17"/>
  <c r="O158" i="17"/>
  <c r="P158" i="17" s="1"/>
  <c r="N158" i="17"/>
  <c r="O238" i="17"/>
  <c r="P238" i="17" s="1"/>
  <c r="N238" i="17"/>
  <c r="O47" i="17"/>
  <c r="P47" i="17" s="1"/>
  <c r="N47" i="17"/>
  <c r="O139" i="17"/>
  <c r="P139" i="17" s="1"/>
  <c r="N139" i="17"/>
  <c r="O133" i="17"/>
  <c r="P133" i="17" s="1"/>
  <c r="N133" i="17"/>
  <c r="O240" i="17"/>
  <c r="P240" i="17" s="1"/>
  <c r="N240" i="17"/>
  <c r="O234" i="17"/>
  <c r="P234" i="17" s="1"/>
  <c r="N234" i="17"/>
  <c r="O256" i="17"/>
  <c r="P256" i="17" s="1"/>
  <c r="N256" i="17"/>
  <c r="O210" i="17"/>
  <c r="P210" i="17" s="1"/>
  <c r="N210" i="17"/>
  <c r="O48" i="17"/>
  <c r="P48" i="17" s="1"/>
  <c r="N48" i="17"/>
  <c r="O137" i="17"/>
  <c r="P137" i="17" s="1"/>
  <c r="N137" i="17"/>
  <c r="O50" i="17"/>
  <c r="P50" i="17" s="1"/>
  <c r="N50" i="17"/>
  <c r="O209" i="17"/>
  <c r="P209" i="17" s="1"/>
  <c r="N209" i="17"/>
  <c r="O257" i="17"/>
  <c r="P257" i="17" s="1"/>
  <c r="N257" i="17"/>
  <c r="O140" i="17"/>
  <c r="P140" i="17" s="1"/>
  <c r="N140" i="17"/>
  <c r="O178" i="17"/>
  <c r="P178" i="17" s="1"/>
  <c r="N178" i="17"/>
  <c r="O208" i="17"/>
  <c r="P208" i="17" s="1"/>
  <c r="N208" i="17"/>
  <c r="O280" i="17"/>
  <c r="P280" i="17" s="1"/>
  <c r="N280" i="17"/>
  <c r="O281" i="17"/>
  <c r="P281" i="17" s="1"/>
  <c r="N281" i="17"/>
  <c r="O159" i="17"/>
  <c r="P159" i="17" s="1"/>
  <c r="N159" i="17"/>
  <c r="O135" i="17"/>
  <c r="P135" i="17" s="1"/>
  <c r="N135" i="17"/>
  <c r="O182" i="17"/>
  <c r="P182" i="17" s="1"/>
  <c r="N182" i="17"/>
  <c r="O45" i="17"/>
  <c r="P45" i="17" s="1"/>
  <c r="C36" i="19"/>
  <c r="D4" i="19"/>
  <c r="D6" i="19" s="1"/>
  <c r="C22" i="19"/>
  <c r="E22" i="19" s="1"/>
  <c r="C20" i="19"/>
  <c r="E20" i="19" s="1"/>
  <c r="D25" i="19"/>
  <c r="O44" i="17"/>
  <c r="P44" i="17" s="1"/>
  <c r="C21" i="19"/>
  <c r="E21" i="19" s="1"/>
  <c r="C4" i="19"/>
  <c r="C6" i="19" s="1"/>
  <c r="O284" i="17"/>
  <c r="P284" i="17" s="1"/>
  <c r="O283" i="17"/>
  <c r="P283" i="17" s="1"/>
  <c r="O231" i="17"/>
  <c r="P231" i="17" s="1"/>
  <c r="O230" i="17"/>
  <c r="P230" i="17" s="1"/>
  <c r="O204" i="17"/>
  <c r="P204" i="17" s="1"/>
  <c r="O115" i="17"/>
  <c r="P115" i="17" s="1"/>
  <c r="J8" i="19"/>
  <c r="E25" i="19" l="1"/>
  <c r="C25" i="19"/>
  <c r="N308" i="17"/>
  <c r="J6" i="17"/>
  <c r="B8" i="19" l="1"/>
  <c r="E30" i="19" l="1"/>
  <c r="D30" i="19"/>
  <c r="B9" i="19"/>
  <c r="E5" i="19"/>
  <c r="E6" i="19"/>
  <c r="D35" i="19" l="1"/>
  <c r="D32" i="19"/>
  <c r="D33" i="19"/>
  <c r="D34" i="19"/>
  <c r="D31" i="19"/>
  <c r="E35" i="19"/>
  <c r="E32" i="19"/>
  <c r="E33" i="19"/>
  <c r="E34" i="19"/>
  <c r="E31" i="19"/>
  <c r="M19" i="19"/>
  <c r="M22" i="19"/>
  <c r="M21" i="19"/>
  <c r="M20" i="19"/>
  <c r="M23" i="19"/>
  <c r="O6" i="17"/>
  <c r="D36" i="19" l="1"/>
  <c r="E36" i="19"/>
  <c r="M28" i="19"/>
  <c r="M34" i="19"/>
  <c r="M26" i="19"/>
  <c r="M32" i="19"/>
  <c r="M27" i="19"/>
  <c r="M33" i="19"/>
  <c r="M29" i="19"/>
  <c r="M35" i="19"/>
  <c r="M30" i="19"/>
  <c r="M36" i="19"/>
  <c r="P6" i="17"/>
  <c r="D8" i="19" l="1"/>
  <c r="O304" i="17" l="1"/>
  <c r="P304" i="17" s="1"/>
  <c r="O303" i="17"/>
  <c r="P303" i="17" s="1"/>
  <c r="O302" i="17"/>
  <c r="P302" i="17" s="1"/>
  <c r="O301" i="17"/>
  <c r="P301" i="17" s="1"/>
  <c r="O300" i="17"/>
  <c r="P300" i="17" s="1"/>
  <c r="O299" i="17"/>
  <c r="P299" i="17" s="1"/>
  <c r="O298" i="17"/>
  <c r="P298" i="17" s="1"/>
  <c r="F84" i="13"/>
  <c r="M308" i="17" l="1"/>
  <c r="J9" i="19"/>
  <c r="O175" i="17"/>
  <c r="P175" i="17" s="1"/>
  <c r="E4" i="19" l="1"/>
  <c r="C8" i="19"/>
  <c r="E8" i="19" s="1"/>
  <c r="L19" i="19" l="1"/>
  <c r="L23" i="19"/>
  <c r="L21" i="19"/>
  <c r="L22" i="19"/>
  <c r="L20" i="19"/>
  <c r="L27" i="19" l="1"/>
  <c r="L33" i="19"/>
  <c r="L29" i="19"/>
  <c r="L35" i="19"/>
  <c r="L30" i="19"/>
  <c r="L36" i="19"/>
  <c r="L28" i="19"/>
  <c r="L34" i="19"/>
  <c r="L26" i="19"/>
  <c r="L32" i="19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Domján Gábor</author>
  </authors>
  <commentList>
    <comment ref="I7" authorId="0" shapeId="0" xr:uid="{7216A613-4E09-4C50-95B0-87E0E8B1A5E4}">
      <text>
        <r>
          <rPr>
            <b/>
            <sz val="9"/>
            <color indexed="81"/>
            <rFont val="Tahoma"/>
            <family val="2"/>
            <charset val="238"/>
          </rPr>
          <t>jár.kedv.</t>
        </r>
        <r>
          <rPr>
            <sz val="9"/>
            <color indexed="81"/>
            <rFont val="Tahoma"/>
            <family val="2"/>
            <charset val="238"/>
          </rPr>
          <t xml:space="preserve">
</t>
        </r>
      </text>
    </comment>
    <comment ref="H8" authorId="0" shapeId="0" xr:uid="{67CBD822-05C2-4272-B8F7-01432F419275}">
      <text>
        <r>
          <rPr>
            <b/>
            <sz val="9"/>
            <color indexed="81"/>
            <rFont val="Tahoma"/>
            <family val="2"/>
            <charset val="238"/>
          </rPr>
          <t>betegszabi</t>
        </r>
        <r>
          <rPr>
            <sz val="9"/>
            <color indexed="81"/>
            <rFont val="Tahoma"/>
            <family val="2"/>
            <charset val="238"/>
          </rPr>
          <t xml:space="preserve">
</t>
        </r>
      </text>
    </comment>
    <comment ref="I8" authorId="0" shapeId="0" xr:uid="{617D2ED1-9517-4583-8DF2-87CF6643A817}">
      <text>
        <r>
          <rPr>
            <b/>
            <sz val="9"/>
            <color indexed="81"/>
            <rFont val="Tahoma"/>
            <family val="2"/>
            <charset val="238"/>
          </rPr>
          <t>jár kedv: 
(bér+jutalom arányában arányosítottam a jár. Kedv. 17.342 ft-os összegét, és azt levontam a bér 13%-ából)</t>
        </r>
        <r>
          <rPr>
            <sz val="9"/>
            <color indexed="81"/>
            <rFont val="Tahoma"/>
            <family val="2"/>
            <charset val="238"/>
          </rPr>
          <t xml:space="preserve">
</t>
        </r>
      </text>
    </comment>
    <comment ref="I9" authorId="0" shapeId="0" xr:uid="{162098EA-9312-426F-8DAC-B807D4060720}">
      <text>
        <r>
          <rPr>
            <b/>
            <sz val="9"/>
            <color indexed="81"/>
            <rFont val="Tahoma"/>
            <family val="2"/>
            <charset val="238"/>
          </rPr>
          <t>jár. Kedv.</t>
        </r>
        <r>
          <rPr>
            <sz val="9"/>
            <color indexed="81"/>
            <rFont val="Tahoma"/>
            <family val="2"/>
            <charset val="238"/>
          </rPr>
          <t xml:space="preserve">
</t>
        </r>
      </text>
    </comment>
    <comment ref="I10" authorId="0" shapeId="0" xr:uid="{355191C3-C1DD-4333-A87F-D47068946661}">
      <text>
        <r>
          <rPr>
            <b/>
            <sz val="9"/>
            <color indexed="81"/>
            <rFont val="Tahoma"/>
            <family val="2"/>
            <charset val="238"/>
          </rPr>
          <t>jár. Kedv.</t>
        </r>
        <r>
          <rPr>
            <sz val="9"/>
            <color indexed="81"/>
            <rFont val="Tahoma"/>
            <family val="2"/>
            <charset val="238"/>
          </rPr>
          <t xml:space="preserve">
</t>
        </r>
      </text>
    </comment>
    <comment ref="I11" authorId="0" shapeId="0" xr:uid="{C6955058-F9C6-408D-96A2-695740ACBFCF}">
      <text>
        <r>
          <rPr>
            <b/>
            <sz val="9"/>
            <color indexed="81"/>
            <rFont val="Tahoma"/>
            <family val="2"/>
            <charset val="238"/>
          </rPr>
          <t>jár. Kedv.</t>
        </r>
        <r>
          <rPr>
            <sz val="9"/>
            <color indexed="81"/>
            <rFont val="Tahoma"/>
            <family val="2"/>
            <charset val="238"/>
          </rPr>
          <t xml:space="preserve">
</t>
        </r>
      </text>
    </comment>
    <comment ref="I12" authorId="0" shapeId="0" xr:uid="{2389EA56-91E3-4510-ABFE-7AC8D6A08597}">
      <text>
        <r>
          <rPr>
            <b/>
            <sz val="9"/>
            <color indexed="81"/>
            <rFont val="Tahoma"/>
            <family val="2"/>
            <charset val="238"/>
          </rPr>
          <t>jár. Kedv.</t>
        </r>
        <r>
          <rPr>
            <sz val="9"/>
            <color indexed="81"/>
            <rFont val="Tahoma"/>
            <family val="2"/>
            <charset val="238"/>
          </rPr>
          <t xml:space="preserve">
</t>
        </r>
      </text>
    </comment>
    <comment ref="I13" authorId="0" shapeId="0" xr:uid="{93ADB411-CAF8-4599-AC97-7F12A9AB3337}">
      <text>
        <r>
          <rPr>
            <b/>
            <sz val="9"/>
            <color indexed="81"/>
            <rFont val="Tahoma"/>
            <family val="2"/>
            <charset val="238"/>
          </rPr>
          <t>jár. Kedv.</t>
        </r>
        <r>
          <rPr>
            <sz val="9"/>
            <color indexed="81"/>
            <rFont val="Tahoma"/>
            <family val="2"/>
            <charset val="238"/>
          </rPr>
          <t xml:space="preserve">
</t>
        </r>
      </text>
    </comment>
    <comment ref="I14" authorId="0" shapeId="0" xr:uid="{EC615BDC-4F40-48B4-B096-C25EB2F771B8}">
      <text>
        <r>
          <rPr>
            <b/>
            <sz val="9"/>
            <color indexed="81"/>
            <rFont val="Tahoma"/>
            <family val="2"/>
            <charset val="238"/>
          </rPr>
          <t>jár. Kedv.</t>
        </r>
        <r>
          <rPr>
            <sz val="9"/>
            <color indexed="81"/>
            <rFont val="Tahoma"/>
            <family val="2"/>
            <charset val="238"/>
          </rPr>
          <t xml:space="preserve">
</t>
        </r>
      </text>
    </comment>
    <comment ref="I15" authorId="0" shapeId="0" xr:uid="{502DB110-228A-4490-84B5-54D2F2162CD4}">
      <text>
        <r>
          <rPr>
            <b/>
            <sz val="9"/>
            <color indexed="81"/>
            <rFont val="Tahoma"/>
            <family val="2"/>
            <charset val="238"/>
          </rPr>
          <t xml:space="preserve">jár. Kedv.
</t>
        </r>
        <r>
          <rPr>
            <sz val="9"/>
            <color indexed="81"/>
            <rFont val="Tahoma"/>
            <family val="2"/>
            <charset val="238"/>
          </rPr>
          <t xml:space="preserve">
</t>
        </r>
      </text>
    </comment>
    <comment ref="I16" authorId="0" shapeId="0" xr:uid="{8C932346-8A0C-4E71-9482-6802D59E4673}">
      <text>
        <r>
          <rPr>
            <b/>
            <sz val="9"/>
            <color indexed="81"/>
            <rFont val="Tahoma"/>
            <family val="2"/>
            <charset val="238"/>
          </rPr>
          <t>jár. Kedv.</t>
        </r>
        <r>
          <rPr>
            <sz val="9"/>
            <color indexed="81"/>
            <rFont val="Tahoma"/>
            <family val="2"/>
            <charset val="238"/>
          </rPr>
          <t xml:space="preserve">
</t>
        </r>
      </text>
    </comment>
    <comment ref="H17" authorId="0" shapeId="0" xr:uid="{05BF441C-1B18-4913-B00C-F267DFF83AB9}">
      <text>
        <r>
          <rPr>
            <sz val="9"/>
            <color indexed="81"/>
            <rFont val="Tahoma"/>
            <family val="2"/>
            <charset val="238"/>
          </rPr>
          <t xml:space="preserve">betegszabi
</t>
        </r>
      </text>
    </comment>
    <comment ref="I17" authorId="0" shapeId="0" xr:uid="{DE92CD86-3FA0-46D3-9103-C196DDBAE07C}">
      <text>
        <r>
          <rPr>
            <b/>
            <sz val="9"/>
            <color indexed="81"/>
            <rFont val="Tahoma"/>
            <family val="2"/>
            <charset val="238"/>
          </rPr>
          <t>jár. Kedv.</t>
        </r>
        <r>
          <rPr>
            <sz val="9"/>
            <color indexed="81"/>
            <rFont val="Tahoma"/>
            <family val="2"/>
            <charset val="238"/>
          </rPr>
          <t xml:space="preserve">
</t>
        </r>
      </text>
    </comment>
    <comment ref="H18" authorId="0" shapeId="0" xr:uid="{96680E8F-12EA-438C-BEE7-1779F6F102DD}">
      <text>
        <r>
          <rPr>
            <b/>
            <sz val="9"/>
            <color indexed="81"/>
            <rFont val="Tahoma"/>
            <family val="2"/>
            <charset val="238"/>
          </rPr>
          <t>betegszabi.</t>
        </r>
        <r>
          <rPr>
            <sz val="9"/>
            <color indexed="81"/>
            <rFont val="Tahoma"/>
            <family val="2"/>
            <charset val="238"/>
          </rPr>
          <t xml:space="preserve">
</t>
        </r>
      </text>
    </comment>
    <comment ref="I18" authorId="0" shapeId="0" xr:uid="{C88E31D4-5460-4B9F-862F-CC646F18E5A3}">
      <text>
        <r>
          <rPr>
            <b/>
            <sz val="9"/>
            <color indexed="81"/>
            <rFont val="Tahoma"/>
            <family val="2"/>
            <charset val="238"/>
          </rPr>
          <t>jár. Kedv.</t>
        </r>
        <r>
          <rPr>
            <sz val="9"/>
            <color indexed="81"/>
            <rFont val="Tahoma"/>
            <family val="2"/>
            <charset val="238"/>
          </rPr>
          <t xml:space="preserve">
</t>
        </r>
      </text>
    </comment>
    <comment ref="I19" authorId="0" shapeId="0" xr:uid="{9D623FB8-826E-4AC5-8A3F-73A14763B2C8}">
      <text>
        <r>
          <rPr>
            <b/>
            <sz val="9"/>
            <color indexed="81"/>
            <rFont val="Tahoma"/>
            <family val="2"/>
            <charset val="238"/>
          </rPr>
          <t>jár. Kedv.</t>
        </r>
        <r>
          <rPr>
            <sz val="9"/>
            <color indexed="81"/>
            <rFont val="Tahoma"/>
            <family val="2"/>
            <charset val="238"/>
          </rPr>
          <t xml:space="preserve">
</t>
        </r>
      </text>
    </comment>
    <comment ref="N23" authorId="0" shapeId="0" xr:uid="{4BD54ECF-6230-4A60-84C7-D1112FEDDABF}">
      <text>
        <r>
          <rPr>
            <b/>
            <sz val="9"/>
            <color indexed="81"/>
            <rFont val="Tahoma"/>
            <family val="2"/>
            <charset val="238"/>
          </rPr>
          <t>e hónap előtt a járulék rosszul lett könyvelve, hibás képlet miatt. De mivel átalányra megy, így hagytam.</t>
        </r>
        <r>
          <rPr>
            <sz val="9"/>
            <color indexed="81"/>
            <rFont val="Tahoma"/>
            <family val="2"/>
            <charset val="238"/>
          </rPr>
          <t xml:space="preserve">
</t>
        </r>
      </text>
    </comment>
    <comment ref="D68" authorId="0" shapeId="0" xr:uid="{5BCBD6B1-9C1F-428A-8AD3-7BC66FBA1045}">
      <text>
        <r>
          <rPr>
            <b/>
            <sz val="9"/>
            <color indexed="81"/>
            <rFont val="Tahoma"/>
            <family val="2"/>
            <charset val="238"/>
          </rPr>
          <t>2025.01.04-től dolgozik</t>
        </r>
        <r>
          <rPr>
            <sz val="9"/>
            <color indexed="81"/>
            <rFont val="Tahoma"/>
            <family val="2"/>
            <charset val="238"/>
          </rPr>
          <t xml:space="preserve">
</t>
        </r>
      </text>
    </comment>
    <comment ref="H68" authorId="0" shapeId="0" xr:uid="{38C58D83-AB34-4DF4-B51B-2DAAD2CBDCC7}">
      <text>
        <r>
          <rPr>
            <b/>
            <sz val="9"/>
            <color indexed="81"/>
            <rFont val="Tahoma"/>
            <family val="2"/>
            <charset val="238"/>
          </rPr>
          <t>01.04-től dolgozik, ezért kevesebb a bére</t>
        </r>
        <r>
          <rPr>
            <sz val="9"/>
            <color indexed="81"/>
            <rFont val="Tahoma"/>
            <family val="2"/>
            <charset val="238"/>
          </rPr>
          <t xml:space="preserve">
</t>
        </r>
      </text>
    </comment>
    <comment ref="N93" authorId="0" shapeId="0" xr:uid="{F11AF9B4-E362-4E85-BBDB-21AC77B8CDDC}">
      <text>
        <r>
          <rPr>
            <b/>
            <sz val="9"/>
            <color indexed="81"/>
            <rFont val="Tahoma"/>
            <family val="2"/>
            <charset val="238"/>
          </rPr>
          <t>rossz képlettel számoltam a járulékot. Mivel már elszámoltuk, így maradt.</t>
        </r>
        <r>
          <rPr>
            <sz val="9"/>
            <color indexed="81"/>
            <rFont val="Tahoma"/>
            <family val="2"/>
            <charset val="238"/>
          </rPr>
          <t xml:space="preserve">
</t>
        </r>
      </text>
    </comment>
    <comment ref="N94" authorId="0" shapeId="0" xr:uid="{D47F519D-F648-4A15-B8B5-7A00CFF48736}">
      <text>
        <r>
          <rPr>
            <b/>
            <sz val="9"/>
            <color indexed="81"/>
            <rFont val="Tahoma"/>
            <family val="2"/>
            <charset val="238"/>
          </rPr>
          <t>rossz képlettel számoltam a járulékot. Mivel már elszámoltuk, így maradt.</t>
        </r>
        <r>
          <rPr>
            <sz val="9"/>
            <color indexed="81"/>
            <rFont val="Tahoma"/>
            <family val="2"/>
            <charset val="238"/>
          </rPr>
          <t xml:space="preserve">
</t>
        </r>
      </text>
    </comment>
    <comment ref="N95" authorId="0" shapeId="0" xr:uid="{2A3F0F1F-7EA5-49AE-9B91-85591CCB52D0}">
      <text>
        <r>
          <rPr>
            <b/>
            <sz val="9"/>
            <color indexed="81"/>
            <rFont val="Tahoma"/>
            <family val="2"/>
            <charset val="238"/>
          </rPr>
          <t>rossz képlettel számoltam a járulékot. Mivel már elszámoltuk, így maradt.</t>
        </r>
        <r>
          <rPr>
            <sz val="9"/>
            <color indexed="81"/>
            <rFont val="Tahoma"/>
            <family val="2"/>
            <charset val="238"/>
          </rPr>
          <t xml:space="preserve">
</t>
        </r>
      </text>
    </comment>
    <comment ref="H158" authorId="0" shapeId="0" xr:uid="{78A17A55-22F6-46EC-8AE6-D5B047256D1B}">
      <text>
        <r>
          <rPr>
            <b/>
            <sz val="9"/>
            <color indexed="81"/>
            <rFont val="Tahoma"/>
            <family val="2"/>
            <charset val="238"/>
          </rPr>
          <t>betegszabi</t>
        </r>
        <r>
          <rPr>
            <sz val="9"/>
            <color indexed="81"/>
            <rFont val="Tahoma"/>
            <family val="2"/>
            <charset val="238"/>
          </rPr>
          <t xml:space="preserve">
</t>
        </r>
      </text>
    </comment>
    <comment ref="H159" authorId="0" shapeId="0" xr:uid="{20EB8D08-F69B-4FB5-B093-52008DC9C017}">
      <text>
        <r>
          <rPr>
            <b/>
            <sz val="9"/>
            <color indexed="81"/>
            <rFont val="Tahoma"/>
            <family val="2"/>
            <charset val="238"/>
          </rPr>
          <t>gyermekápolási tp.</t>
        </r>
      </text>
    </comment>
    <comment ref="H162" authorId="0" shapeId="0" xr:uid="{9EE45518-56F6-4E76-88F1-3796A6CED943}">
      <text>
        <r>
          <rPr>
            <b/>
            <sz val="9"/>
            <color indexed="81"/>
            <rFont val="Tahoma"/>
            <family val="2"/>
            <charset val="238"/>
          </rPr>
          <t>betegszabi</t>
        </r>
      </text>
    </comment>
    <comment ref="D174" authorId="0" shapeId="0" xr:uid="{120C19A8-F6C4-4DF3-9D78-66B56C8DD5F0}">
      <text>
        <r>
          <rPr>
            <b/>
            <sz val="9"/>
            <color indexed="81"/>
            <rFont val="Tahoma"/>
            <family val="2"/>
            <charset val="238"/>
          </rPr>
          <t>06.04-ig dolgozott</t>
        </r>
        <r>
          <rPr>
            <sz val="9"/>
            <color indexed="81"/>
            <rFont val="Tahoma"/>
            <family val="2"/>
            <charset val="238"/>
          </rPr>
          <t xml:space="preserve">
</t>
        </r>
      </text>
    </comment>
    <comment ref="H174" authorId="0" shapeId="0" xr:uid="{AF35109C-C403-4B5C-BE24-AA65CE3372D4}">
      <text>
        <r>
          <rPr>
            <b/>
            <sz val="9"/>
            <color indexed="81"/>
            <rFont val="Tahoma"/>
            <family val="2"/>
            <charset val="238"/>
          </rPr>
          <t>tört hónap</t>
        </r>
        <r>
          <rPr>
            <sz val="9"/>
            <color indexed="81"/>
            <rFont val="Tahoma"/>
            <family val="2"/>
            <charset val="238"/>
          </rPr>
          <t xml:space="preserve">
</t>
        </r>
      </text>
    </comment>
    <comment ref="H193" authorId="0" shapeId="0" xr:uid="{17D3ED24-0462-42A5-8724-63EAB18F6F9F}">
      <text>
        <r>
          <rPr>
            <b/>
            <sz val="9"/>
            <color indexed="81"/>
            <rFont val="Tahoma"/>
            <family val="2"/>
            <charset val="238"/>
          </rPr>
          <t>szabadság haláleset miatt</t>
        </r>
        <r>
          <rPr>
            <sz val="9"/>
            <color indexed="81"/>
            <rFont val="Tahoma"/>
            <family val="2"/>
            <charset val="238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Domján Gábor</author>
  </authors>
  <commentList>
    <comment ref="F53" authorId="0" shapeId="0" xr:uid="{D2A65DAA-7953-458A-81ED-865C908B946A}">
      <text>
        <r>
          <rPr>
            <b/>
            <sz val="9"/>
            <color indexed="81"/>
            <rFont val="Tahoma"/>
            <family val="2"/>
            <charset val="238"/>
          </rPr>
          <t xml:space="preserve">1. elszámolás átalány EPTK - tény bér átalány 1Á - tény dologi átalány 1Á
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<sst xmlns="http://schemas.openxmlformats.org/spreadsheetml/2006/main" count="2528" uniqueCount="386">
  <si>
    <t>résztvevő</t>
  </si>
  <si>
    <t>óra</t>
  </si>
  <si>
    <t>bér arány</t>
  </si>
  <si>
    <t>ÖSSZESEN</t>
  </si>
  <si>
    <t>időszak</t>
  </si>
  <si>
    <t>Összeg</t>
  </si>
  <si>
    <t>Szállító</t>
  </si>
  <si>
    <t>Megnevezés</t>
  </si>
  <si>
    <t>Tény/kötváll</t>
  </si>
  <si>
    <t>Tény</t>
  </si>
  <si>
    <t>Megjegyzés</t>
  </si>
  <si>
    <t>elszámolt bruttó</t>
  </si>
  <si>
    <t>Tény/Köt. váll.</t>
  </si>
  <si>
    <t>Köt. váll.</t>
  </si>
  <si>
    <t>Kifizetési kérelem</t>
  </si>
  <si>
    <t>EUR</t>
  </si>
  <si>
    <t>MEGBÍZÁSI SZERZŐDÉSEK</t>
  </si>
  <si>
    <t>NR</t>
  </si>
  <si>
    <t>Iktatószám (sorszám)</t>
  </si>
  <si>
    <t>Futamidő:</t>
  </si>
  <si>
    <t>Költségvetés</t>
  </si>
  <si>
    <t>Total:</t>
  </si>
  <si>
    <t xml:space="preserve">Központi </t>
  </si>
  <si>
    <t>bruttó bér</t>
  </si>
  <si>
    <t>munkában</t>
  </si>
  <si>
    <t>munkaidő</t>
  </si>
  <si>
    <t xml:space="preserve">Szakmai megvalósításban </t>
  </si>
  <si>
    <t>témaszám</t>
  </si>
  <si>
    <t>komp.</t>
  </si>
  <si>
    <t>töltött</t>
  </si>
  <si>
    <t>elszámolt</t>
  </si>
  <si>
    <t>elszámolt bér</t>
  </si>
  <si>
    <t>közreműködő munkatársak (Név)</t>
  </si>
  <si>
    <t>(Hónap)</t>
  </si>
  <si>
    <t>(számfejtés)</t>
  </si>
  <si>
    <t>nélkül</t>
  </si>
  <si>
    <t>arány</t>
  </si>
  <si>
    <t>bér</t>
  </si>
  <si>
    <t>járulék</t>
  </si>
  <si>
    <t>különbsége</t>
  </si>
  <si>
    <t>Kinevezés</t>
  </si>
  <si>
    <t>szerződés</t>
  </si>
  <si>
    <t>elkészült?</t>
  </si>
  <si>
    <t>Árfolyam</t>
  </si>
  <si>
    <t>Ft / EUR</t>
  </si>
  <si>
    <t>Maradvány</t>
  </si>
  <si>
    <t>Támogatás</t>
  </si>
  <si>
    <t>alaplevél dátuma</t>
  </si>
  <si>
    <t>Szociális</t>
  </si>
  <si>
    <t xml:space="preserve">hozzájárulási </t>
  </si>
  <si>
    <t>adó mértéke</t>
  </si>
  <si>
    <t xml:space="preserve">havi </t>
  </si>
  <si>
    <t>projekt</t>
  </si>
  <si>
    <t>2023.01</t>
  </si>
  <si>
    <t>2023.02</t>
  </si>
  <si>
    <t>2023.03</t>
  </si>
  <si>
    <t>2023.04</t>
  </si>
  <si>
    <t>2023.05</t>
  </si>
  <si>
    <t>Forintban (árf. Függő)</t>
  </si>
  <si>
    <t>Projekt</t>
  </si>
  <si>
    <t>pénzügyi központ</t>
  </si>
  <si>
    <t>terhelés</t>
  </si>
  <si>
    <t>Dolgozó</t>
  </si>
  <si>
    <t>adóazonosító</t>
  </si>
  <si>
    <t>teljes bér</t>
  </si>
  <si>
    <t>jár.</t>
  </si>
  <si>
    <t>Bér</t>
  </si>
  <si>
    <t>Járulék</t>
  </si>
  <si>
    <t>eltérés</t>
  </si>
  <si>
    <t>Név</t>
  </si>
  <si>
    <t>Adóazonosító</t>
  </si>
  <si>
    <t>Számfejtés</t>
  </si>
  <si>
    <t>2023.06</t>
  </si>
  <si>
    <t>2023.07</t>
  </si>
  <si>
    <t>2023.08</t>
  </si>
  <si>
    <t>2023.09</t>
  </si>
  <si>
    <t>2023.10</t>
  </si>
  <si>
    <t>2023.11</t>
  </si>
  <si>
    <t>2023.12</t>
  </si>
  <si>
    <t>2024.01</t>
  </si>
  <si>
    <t>2024.02</t>
  </si>
  <si>
    <t>2024.03</t>
  </si>
  <si>
    <t>2024.04</t>
  </si>
  <si>
    <t>2024.05</t>
  </si>
  <si>
    <t>2024.06</t>
  </si>
  <si>
    <t>2024.07</t>
  </si>
  <si>
    <t>2024.08</t>
  </si>
  <si>
    <t>2024.09</t>
  </si>
  <si>
    <t>2024.10</t>
  </si>
  <si>
    <t>2024.11</t>
  </si>
  <si>
    <t>2024.12</t>
  </si>
  <si>
    <t>2025.01</t>
  </si>
  <si>
    <t>2025.02</t>
  </si>
  <si>
    <t>2025.03</t>
  </si>
  <si>
    <t>1. támogatási részlet</t>
  </si>
  <si>
    <t>2025.04</t>
  </si>
  <si>
    <t>2025.05</t>
  </si>
  <si>
    <t>2025.06</t>
  </si>
  <si>
    <t>2025.07</t>
  </si>
  <si>
    <t>2025.08</t>
  </si>
  <si>
    <t>2025.09</t>
  </si>
  <si>
    <t>Utalás dátuma</t>
  </si>
  <si>
    <t>i</t>
  </si>
  <si>
    <t>Hónap</t>
  </si>
  <si>
    <t>Terhelés</t>
  </si>
  <si>
    <t>Kihagyás</t>
  </si>
  <si>
    <t>I</t>
  </si>
  <si>
    <t>II</t>
  </si>
  <si>
    <t>III</t>
  </si>
  <si>
    <t>Reporting periods:</t>
  </si>
  <si>
    <t>Elszámolás</t>
  </si>
  <si>
    <t>Reporting</t>
  </si>
  <si>
    <t>period</t>
  </si>
  <si>
    <t>Összes tény</t>
  </si>
  <si>
    <t>Összes kötváll</t>
  </si>
  <si>
    <t>DAWETREST</t>
  </si>
  <si>
    <t>Pölösné Fischer Helga</t>
  </si>
  <si>
    <t>Témaszámok</t>
  </si>
  <si>
    <t>M217200259</t>
  </si>
  <si>
    <t>A017200260</t>
  </si>
  <si>
    <t>C017200261</t>
  </si>
  <si>
    <t>A017200262</t>
  </si>
  <si>
    <t>C017200263</t>
  </si>
  <si>
    <t>Csizmadiáné Dr. Czuppon Viktória</t>
  </si>
  <si>
    <t>A041100000</t>
  </si>
  <si>
    <t>Trájer Attila János</t>
  </si>
  <si>
    <t>C211100000</t>
  </si>
  <si>
    <t>Neumanné Dr. Virág Ildikó</t>
  </si>
  <si>
    <t>A031100000</t>
  </si>
  <si>
    <t>Somogyi Viola</t>
  </si>
  <si>
    <t>Varga Béla</t>
  </si>
  <si>
    <t>Pitás Viktória</t>
  </si>
  <si>
    <t>C211110000</t>
  </si>
  <si>
    <t>Szántó Balázs</t>
  </si>
  <si>
    <t>2025.10</t>
  </si>
  <si>
    <t>2025.11</t>
  </si>
  <si>
    <t>2025.12</t>
  </si>
  <si>
    <t>2026.01</t>
  </si>
  <si>
    <t>2026.02</t>
  </si>
  <si>
    <t>2026.03</t>
  </si>
  <si>
    <t>2026.04</t>
  </si>
  <si>
    <t>2026.05</t>
  </si>
  <si>
    <t>2026.06</t>
  </si>
  <si>
    <t>2026.07</t>
  </si>
  <si>
    <t>2026.08</t>
  </si>
  <si>
    <t>2026.09</t>
  </si>
  <si>
    <t>2026.10</t>
  </si>
  <si>
    <t>2026.11</t>
  </si>
  <si>
    <t>2026.12</t>
  </si>
  <si>
    <t>2027.01</t>
  </si>
  <si>
    <t>2027.02</t>
  </si>
  <si>
    <t>2027.03</t>
  </si>
  <si>
    <t>2027.04</t>
  </si>
  <si>
    <t>2027.05</t>
  </si>
  <si>
    <t>Barczikay Zsuzsanna</t>
  </si>
  <si>
    <t>N011120000</t>
  </si>
  <si>
    <t>8427312350</t>
  </si>
  <si>
    <t>Csizmadiáné Dr Czuppon Viktória</t>
  </si>
  <si>
    <t>8397652094</t>
  </si>
  <si>
    <t>Dr. Somogyi Viola</t>
  </si>
  <si>
    <t>8410920832</t>
  </si>
  <si>
    <t>8362763639</t>
  </si>
  <si>
    <t>8397461884</t>
  </si>
  <si>
    <t>M211130000</t>
  </si>
  <si>
    <t>Napidíj elszámolása:</t>
  </si>
  <si>
    <t xml:space="preserve">Az NKFI Hivataltól sajnos csak szóbeli visszajelzést kaptam az írásban felett kérdésemre, de arról tájékoztattak, hogy a kiküldetés idejére 100%-ban elszámolható a napidíj, amennyiben adott napon 100%-ban a projekttel foglalkozik a munkatárs. Így arra kell csak figyelni a kiküldetéseknél, hosszabb terepi méréseknél, hogy a kutató minimum annyiszor 8 órában bevonásra kerüljön a projektbe ahány napra a kiküldetése szól. </t>
  </si>
  <si>
    <t>12/2024</t>
  </si>
  <si>
    <t>külföldi kiküldetés napidíj</t>
  </si>
  <si>
    <t>Pénzügyi központ</t>
  </si>
  <si>
    <t>külföldi kiküldetés napidíj járuléka</t>
  </si>
  <si>
    <t>Bulgária, Ruse, 2024.03.27-04.03</t>
  </si>
  <si>
    <t>OTP Travel Kft.</t>
  </si>
  <si>
    <t>5100022540</t>
  </si>
  <si>
    <t>külföldi kiküldetés útiköltség (Somogyi Viola)</t>
  </si>
  <si>
    <t>5100022545</t>
  </si>
  <si>
    <t>külföldi kiküldetés repülőjegy biztosítás (Somogyi Viola)</t>
  </si>
  <si>
    <t>Belföldi kiküldetés</t>
  </si>
  <si>
    <t>Vp-Budapest-Vp, 2024.03.20</t>
  </si>
  <si>
    <t>5100022665</t>
  </si>
  <si>
    <t>IBUSZ Utazási Irodák Kft.</t>
  </si>
  <si>
    <t>külföldi kiküldetés utasbiztosítás (Somogyi Viola)</t>
  </si>
  <si>
    <t>5100022771</t>
  </si>
  <si>
    <t>külföldi kiküldetés autóbuszjegy (Somogyi Viola)</t>
  </si>
  <si>
    <t>5100022776</t>
  </si>
  <si>
    <t>külföldi kiküldetés szállás (Somogyi Viola)</t>
  </si>
  <si>
    <t>Weco-Travel Kft.</t>
  </si>
  <si>
    <t>László Veronika</t>
  </si>
  <si>
    <t>A041110000</t>
  </si>
  <si>
    <t>8383022344</t>
  </si>
  <si>
    <t>5100023166</t>
  </si>
  <si>
    <t>5100023482</t>
  </si>
  <si>
    <t>46/2024</t>
  </si>
  <si>
    <t>Bulgária, Ruse, 2024.05.21-24</t>
  </si>
  <si>
    <t>8465210845</t>
  </si>
  <si>
    <t>külföldi kiküldetés útiköltség</t>
  </si>
  <si>
    <t>64/2024</t>
  </si>
  <si>
    <t>Horvátország, Eszék, 2024.06.11-15</t>
  </si>
  <si>
    <t>52/2024</t>
  </si>
  <si>
    <t>2024.05.30, Pécs</t>
  </si>
  <si>
    <t>HUN-REN Közgazdaság- és Regionális Tudományi Kutatóközpont</t>
  </si>
  <si>
    <t>RKK40-es konferencia regisztrációs díj (Csizmadiáné Dr. Czuppon Viktória)</t>
  </si>
  <si>
    <t>5100024344</t>
  </si>
  <si>
    <t>külföldi kiküldetés repülőjegy biztosítás (Csizmadiáné Dr. Czuppon Viktória)</t>
  </si>
  <si>
    <t>5100024378</t>
  </si>
  <si>
    <t>külföldi kiküldetés repülőjegy (Csizmadiáné Dr. Czuppon Viktória)</t>
  </si>
  <si>
    <t>5100024582</t>
  </si>
  <si>
    <t>Jet Travel Kft.</t>
  </si>
  <si>
    <t>5100024642</t>
  </si>
  <si>
    <t>külföldi kiküldetés gépjármű bérlés (Csizmadiáné Dr. Czuppon Viktória)</t>
  </si>
  <si>
    <t>Lengyel Edina</t>
  </si>
  <si>
    <t>C241100000</t>
  </si>
  <si>
    <t>Selmeczy Géza Balázs</t>
  </si>
  <si>
    <t>Stenger-Kovács Csilla</t>
  </si>
  <si>
    <t>5100025132</t>
  </si>
  <si>
    <t>külföldi kiküldetés szállás (Csizmadiáné Dr. Czuppon Viktória)</t>
  </si>
  <si>
    <t>5100025115</t>
  </si>
  <si>
    <t>külföldi kiküldetés utasbiztosítás (Csizmadiáné Dr. Czuppon Viktória)</t>
  </si>
  <si>
    <t>5100025123</t>
  </si>
  <si>
    <t>külföldi kiküldetés, utasbiztosítás (Somogyi Viola)</t>
  </si>
  <si>
    <t>5100024914</t>
  </si>
  <si>
    <t>5100025629</t>
  </si>
  <si>
    <t>külföldi kiküldetés utazási költség</t>
  </si>
  <si>
    <t>Horvátország, Eszék, 2024.06.29-30</t>
  </si>
  <si>
    <t>külföldi kiküldetés útiktg</t>
  </si>
  <si>
    <t>SAP-val ellenőrizve</t>
  </si>
  <si>
    <t>5100026254</t>
  </si>
  <si>
    <t>külföldi kiküldetés szállás (Lengyel Edina, Selmeczy Géza)</t>
  </si>
  <si>
    <t>Dr. Lengyel Edina</t>
  </si>
  <si>
    <t>8434153491</t>
  </si>
  <si>
    <t>Szakmai megvalósítók személyi költsége</t>
  </si>
  <si>
    <t xml:space="preserve">Szakmai megvalósításhoz igénybe v. szolg </t>
  </si>
  <si>
    <t>25% Indirect cost</t>
  </si>
  <si>
    <t>Felhasználás</t>
  </si>
  <si>
    <t>Projekt időszak:</t>
  </si>
  <si>
    <t>2023.06.01-2027.05.31</t>
  </si>
  <si>
    <t>Összesen</t>
  </si>
  <si>
    <t>személyi</t>
  </si>
  <si>
    <t>dologi</t>
  </si>
  <si>
    <t>1. bevétel</t>
  </si>
  <si>
    <t>Pályázatok_2024.06.30 tábla tervezéséhez</t>
  </si>
  <si>
    <t>5100027032</t>
  </si>
  <si>
    <t>Megoszlás karok szerint</t>
  </si>
  <si>
    <t>Keret</t>
  </si>
  <si>
    <t>A lap tetején számolja a 25% indirect</t>
  </si>
  <si>
    <t>cost-ot a tábla, ezért tér el a két összesen</t>
  </si>
  <si>
    <t>Brüsszel, 2024.11.04-07</t>
  </si>
  <si>
    <t>ált. ktg</t>
  </si>
  <si>
    <t>Külföldi kiküldetés napidíj</t>
  </si>
  <si>
    <t>Beja, 2024.11.11-16</t>
  </si>
  <si>
    <t>Harta Péter</t>
  </si>
  <si>
    <t>Kosztyán Zsolt Tibor</t>
  </si>
  <si>
    <t>5100028679</t>
  </si>
  <si>
    <t>külföldi kiküldetés repülőjegy biztosítás (Csizmadiáné Czuppon Viktória)</t>
  </si>
  <si>
    <t>5100028702</t>
  </si>
  <si>
    <t>külföldi kiküldetés repülőjegy (Csizmadiáné Czuppon Viktória)</t>
  </si>
  <si>
    <t>5100028708</t>
  </si>
  <si>
    <t>5100028710</t>
  </si>
  <si>
    <t>5100028711</t>
  </si>
  <si>
    <t>külföldi kiküldetés repülőjegy (Somogyi Viola)</t>
  </si>
  <si>
    <t>5100028838</t>
  </si>
  <si>
    <t>5100028837</t>
  </si>
  <si>
    <t>külföldi kiküldetés szállásktg (Somogyi Viola)</t>
  </si>
  <si>
    <t>5100028851</t>
  </si>
  <si>
    <t>5100028950</t>
  </si>
  <si>
    <t>külföldi kiküldetés vonatjegy (Somogyi Viola)</t>
  </si>
  <si>
    <t>Garzon Bútor Kft.</t>
  </si>
  <si>
    <t>Irodai szék beszerzése</t>
  </si>
  <si>
    <t>2025. évi tervezés</t>
  </si>
  <si>
    <t>Karok aránya</t>
  </si>
  <si>
    <t>Terv:</t>
  </si>
  <si>
    <t>Személyi arány</t>
  </si>
  <si>
    <t>Dologi arány</t>
  </si>
  <si>
    <t>5100029216</t>
  </si>
  <si>
    <t>külföldi kiküldetés szállás (Csizmadiáné Czuppon Viktória)</t>
  </si>
  <si>
    <t>2020-2.1.1-ED-2023-00247</t>
  </si>
  <si>
    <t xml:space="preserve">Legkisebb elszámolható költség: </t>
  </si>
  <si>
    <t>5.000 Ft (bruttó)</t>
  </si>
  <si>
    <t>Devizás számla elszámolása:</t>
  </si>
  <si>
    <t>Teljesítés napján érvényes MNB árfolyam, de az útmutató itt zavaros, mert azt írja, hogy ha a teljesítés napján érvényes árfolyamon számolt összeg eltér a banki terheléstől, akkor a banki terhelést számoljuk el.</t>
  </si>
  <si>
    <t>Záradékolás:</t>
  </si>
  <si>
    <t>„A(z) ……………………. számú okirat keretében …………........... Ft (azaz .......................... forint támogatás) került elszámolásra."</t>
  </si>
  <si>
    <t>Záradékoláshoz meghatalmazás szükséges.</t>
  </si>
  <si>
    <t>Záradékolni kell:</t>
  </si>
  <si>
    <t>Számlát, bérösszesítőt, banki terhelési értesítőt</t>
  </si>
  <si>
    <t>Immateriális javak, eszközök csak a projektben felhasznált időszakra számolthatók el az amortizáció alapján.</t>
  </si>
  <si>
    <t>Átalány dokumentumait nem vizsgálják helyszíni ellenőrzés keretében sem.</t>
  </si>
  <si>
    <t>Nem elszámolható:</t>
  </si>
  <si>
    <t>Feladat teljesítéshez kötött bér</t>
  </si>
  <si>
    <t>Webtárhely</t>
  </si>
  <si>
    <t>Árajánlatok:</t>
  </si>
  <si>
    <t>A belső szabályzat alapján</t>
  </si>
  <si>
    <t>Beszámoló beküldésének időpontja a mérföldövet követő 60 napon belül.</t>
  </si>
  <si>
    <t>Elszámolható a mérföldkőben korábbi mérföldő számlája.</t>
  </si>
  <si>
    <t>Felújítás, karbantartás</t>
  </si>
  <si>
    <t>Dr. Kosztyán Zsolt Tibor</t>
  </si>
  <si>
    <t>8404621748</t>
  </si>
  <si>
    <t>időszak kezdete</t>
  </si>
  <si>
    <t>időszak vége</t>
  </si>
  <si>
    <t>munkaórák hónapban</t>
  </si>
  <si>
    <t>munkaórák projekten</t>
  </si>
  <si>
    <t>pénzügyi teljesítés dtáuma</t>
  </si>
  <si>
    <t>Szakmai/Átalány</t>
  </si>
  <si>
    <t>1Á</t>
  </si>
  <si>
    <t>5100025743</t>
  </si>
  <si>
    <t>Költségtípus</t>
  </si>
  <si>
    <t>cella. Itt csak a ténylegsen kifizetett ktg-ek vannak.</t>
  </si>
  <si>
    <t>Átalány</t>
  </si>
  <si>
    <t>Valós költségekkel le nem fedett, de elszámolt átalány</t>
  </si>
  <si>
    <t>Ezt elszámoláskor automatikusan számolja a rendszer (25%)</t>
  </si>
  <si>
    <t>Sárváriné Dezső Edit</t>
  </si>
  <si>
    <t>A011110000</t>
  </si>
  <si>
    <t>80/2024</t>
  </si>
  <si>
    <t>külföldi kiküldetés egyéb útiktg</t>
  </si>
  <si>
    <t>125/2024</t>
  </si>
  <si>
    <t>5100030553</t>
  </si>
  <si>
    <t>5100030519</t>
  </si>
  <si>
    <t>8473702670</t>
  </si>
  <si>
    <t>8377274515</t>
  </si>
  <si>
    <t>külföldi kiküldetés utasbiztosítás (Csizmadiáné Czuppon Viktória)</t>
  </si>
  <si>
    <t>került elszámolásra.</t>
  </si>
  <si>
    <t>A 2020-2.1.1-ED-2023-00247 számú okirat keretében</t>
  </si>
  <si>
    <t>4/2025</t>
  </si>
  <si>
    <t>Brüsszel, 2025.03.03-06</t>
  </si>
  <si>
    <t>Külföldi kiküldetés napidíj járuléka</t>
  </si>
  <si>
    <t>Külföldi kiküldetés egyéb útiktg</t>
  </si>
  <si>
    <t>Brüsszel, 2025.03.03-07</t>
  </si>
  <si>
    <t>5100031703</t>
  </si>
  <si>
    <t>Külföldi kiküldetés repülőjegy (Somogyi Viola)</t>
  </si>
  <si>
    <t>5100031706</t>
  </si>
  <si>
    <t>Külföldi kiküldetés utasbiztostás (Somogyi Viola)</t>
  </si>
  <si>
    <t>5100031697</t>
  </si>
  <si>
    <t>Külföldi kiküldetés repülőjegybiztostás (Somogyi Viola)</t>
  </si>
  <si>
    <t>5100031699</t>
  </si>
  <si>
    <t>Allegro Cafe Kft.</t>
  </si>
  <si>
    <t>catering</t>
  </si>
  <si>
    <t>2025.03.14, workshop</t>
  </si>
  <si>
    <t>5100031928</t>
  </si>
  <si>
    <t>Külföldi kiküldetés szállásdíj (Somogyi Viola)</t>
  </si>
  <si>
    <t>5100031981</t>
  </si>
  <si>
    <t>Projektmenedzserrel egyeztetve, csökkentve az alábbira (Smart célok miatt):</t>
  </si>
  <si>
    <t>Dr. Varga Béla</t>
  </si>
  <si>
    <t>8450390338</t>
  </si>
  <si>
    <t>Dr. Trájer Attila János</t>
  </si>
  <si>
    <t>8426440355</t>
  </si>
  <si>
    <t>belső átvezetés</t>
  </si>
  <si>
    <t>NAV</t>
  </si>
  <si>
    <t>catering repi járuléka</t>
  </si>
  <si>
    <t>A017200285</t>
  </si>
  <si>
    <t>A017400060</t>
  </si>
  <si>
    <t>Alfa Rehabilitációs Kft.</t>
  </si>
  <si>
    <t>C típusú tábla</t>
  </si>
  <si>
    <t>13/2025</t>
  </si>
  <si>
    <t>A017200330</t>
  </si>
  <si>
    <t>5100034965</t>
  </si>
  <si>
    <t>109/2025</t>
  </si>
  <si>
    <t>Horvátország, 2025.08.05-06</t>
  </si>
  <si>
    <t>külföldi kiküldetés szállásktg (Lengyel Edina)</t>
  </si>
  <si>
    <t>külföldi kiküldetés szállásktg (Selmeczy Géza)</t>
  </si>
  <si>
    <t>külföldi kiküldetés útiktg (Selmeczy Géza)</t>
  </si>
  <si>
    <t>5100036158</t>
  </si>
  <si>
    <t>C217800022</t>
  </si>
  <si>
    <t>C017200226</t>
  </si>
  <si>
    <t>K037200232</t>
  </si>
  <si>
    <t>A013000004</t>
  </si>
  <si>
    <t>A017000166</t>
  </si>
  <si>
    <t>K037000146</t>
  </si>
  <si>
    <t>C017000144</t>
  </si>
  <si>
    <t>C017200331</t>
  </si>
  <si>
    <t>M217200180</t>
  </si>
  <si>
    <t>M217200265</t>
  </si>
  <si>
    <t>M217200187</t>
  </si>
  <si>
    <t>M217100057</t>
  </si>
  <si>
    <t>A017200281</t>
  </si>
  <si>
    <t>T019000055</t>
  </si>
  <si>
    <t>M217200280</t>
  </si>
  <si>
    <t>C017000145</t>
  </si>
  <si>
    <t>C217400058</t>
  </si>
  <si>
    <t>A017200222</t>
  </si>
  <si>
    <t>A043000087</t>
  </si>
  <si>
    <t>M217000161</t>
  </si>
  <si>
    <t>számfejtés</t>
  </si>
  <si>
    <t>Okmány</t>
  </si>
  <si>
    <t>48/2025</t>
  </si>
  <si>
    <t>Dánia, 2025.09.22-25, Horvátország, 2025.09.25-27</t>
  </si>
  <si>
    <t>Külföldi kiküldetés szállásktg</t>
  </si>
  <si>
    <t>Külföldi kiküldetés útiktg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</si>
</sst>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44" formatCode="_-* #,##0.00\ &quot;Ft&quot;_-;\-* #,##0.00\ &quot;Ft&quot;_-;_-* &quot;-&quot;??\ &quot;Ft&quot;_-;_-@_-"/>
    <numFmt numFmtId="164" formatCode="_-* #,##0.00\ _F_t_-;\-* #,##0.00\ _F_t_-;_-* &quot;-&quot;??\ _F_t_-;_-@_-"/>
    <numFmt numFmtId="165" formatCode="_-* #,##0\ _F_t_-;\-* #,##0\ _F_t_-;_-* &quot;-&quot;??\ _F_t_-;_-@_-"/>
    <numFmt numFmtId="166" formatCode="#,##0\ &quot;Ft&quot;"/>
    <numFmt numFmtId="167" formatCode="_-* #,##0\ [$Ft-40E]_-;\-* #,##0\ [$Ft-40E]_-;_-* &quot;-&quot;??\ [$Ft-40E]_-;_-@_-"/>
    <numFmt numFmtId="168" formatCode="_-* #,##0\ &quot;Ft&quot;_-;\-* #,##0\ &quot;Ft&quot;_-;_-* &quot;-&quot;??\ &quot;Ft&quot;_-;_-@_-"/>
    <numFmt numFmtId="169" formatCode="_-* #,##0\ [$€-1]_-;\-* #,##0\ [$€-1]_-;_-* &quot;-&quot;??\ [$€-1]_-;_-@_-"/>
    <numFmt numFmtId="170" formatCode="_-* #,##0_-;\-* #,##0_-;_-* &quot;-&quot;??_-;_-@_-"/>
    <numFmt numFmtId="171" formatCode="_-* #,##0.00\ [$Ft-40E]_-;\-* #,##0.00\ [$Ft-40E]_-;_-* &quot;-&quot;??\ [$Ft-40E]_-;_-@_-"/>
  </numFmts>
  <fonts count="51" x14ac:knownFonts="1">
    <font>
      <sz val="11"/>
      <color theme="1"/>
      <name val="Calibri"/>
      <family val="2"/>
      <charset val="238"/>
      <scheme val="minor"/>
    </font>
    <font>
      <sz val="11"/>
      <color indexed="8"/>
      <name val="Calibri"/>
      <family val="2"/>
      <charset val="238"/>
    </font>
    <font>
      <sz val="10"/>
      <name val="Times New Roman"/>
      <family val="1"/>
      <charset val="238"/>
    </font>
    <font>
      <b/>
      <sz val="11"/>
      <color indexed="8"/>
      <name val="Calibri"/>
      <family val="2"/>
      <charset val="238"/>
    </font>
    <font>
      <sz val="10"/>
      <color indexed="8"/>
      <name val="Times New Roman"/>
      <family val="1"/>
      <charset val="238"/>
    </font>
    <font>
      <sz val="11"/>
      <color indexed="8"/>
      <name val="Calibri"/>
      <family val="2"/>
      <charset val="238"/>
    </font>
    <font>
      <sz val="11"/>
      <name val="Calibri"/>
      <family val="2"/>
      <charset val="238"/>
    </font>
    <font>
      <b/>
      <sz val="14"/>
      <name val="Times New Roman"/>
      <family val="1"/>
      <charset val="238"/>
    </font>
    <font>
      <b/>
      <sz val="11"/>
      <name val="Times New Roman"/>
      <family val="1"/>
      <charset val="238"/>
    </font>
    <font>
      <sz val="11"/>
      <color theme="1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sz val="10"/>
      <name val="Arial"/>
      <family val="2"/>
      <charset val="238"/>
    </font>
    <font>
      <sz val="10"/>
      <name val="Arial"/>
      <family val="2"/>
      <charset val="238"/>
    </font>
    <font>
      <sz val="11"/>
      <color indexed="9"/>
      <name val="Calibri"/>
      <family val="2"/>
      <charset val="238"/>
    </font>
    <font>
      <sz val="11"/>
      <color indexed="62"/>
      <name val="Calibri"/>
      <family val="2"/>
      <charset val="238"/>
    </font>
    <font>
      <b/>
      <sz val="18"/>
      <color indexed="56"/>
      <name val="Cambria"/>
      <family val="2"/>
      <charset val="238"/>
    </font>
    <font>
      <b/>
      <sz val="15"/>
      <color indexed="56"/>
      <name val="Calibri"/>
      <family val="2"/>
      <charset val="238"/>
    </font>
    <font>
      <b/>
      <sz val="13"/>
      <color indexed="56"/>
      <name val="Calibri"/>
      <family val="2"/>
      <charset val="238"/>
    </font>
    <font>
      <b/>
      <sz val="11"/>
      <color indexed="56"/>
      <name val="Calibri"/>
      <family val="2"/>
      <charset val="238"/>
    </font>
    <font>
      <b/>
      <sz val="11"/>
      <color indexed="9"/>
      <name val="Calibri"/>
      <family val="2"/>
      <charset val="238"/>
    </font>
    <font>
      <sz val="11"/>
      <color indexed="10"/>
      <name val="Calibri"/>
      <family val="2"/>
      <charset val="238"/>
    </font>
    <font>
      <sz val="11"/>
      <color indexed="52"/>
      <name val="Calibri"/>
      <family val="2"/>
      <charset val="238"/>
    </font>
    <font>
      <sz val="11"/>
      <color indexed="17"/>
      <name val="Calibri"/>
      <family val="2"/>
      <charset val="238"/>
    </font>
    <font>
      <b/>
      <sz val="11"/>
      <color indexed="63"/>
      <name val="Calibri"/>
      <family val="2"/>
      <charset val="238"/>
    </font>
    <font>
      <i/>
      <sz val="11"/>
      <color indexed="23"/>
      <name val="Calibri"/>
      <family val="2"/>
      <charset val="238"/>
    </font>
    <font>
      <sz val="11"/>
      <color indexed="20"/>
      <name val="Calibri"/>
      <family val="2"/>
      <charset val="238"/>
    </font>
    <font>
      <sz val="11"/>
      <color indexed="60"/>
      <name val="Calibri"/>
      <family val="2"/>
      <charset val="238"/>
    </font>
    <font>
      <b/>
      <sz val="11"/>
      <color indexed="52"/>
      <name val="Calibri"/>
      <family val="2"/>
      <charset val="238"/>
    </font>
    <font>
      <sz val="11"/>
      <color rgb="FF000000"/>
      <name val="Calibri"/>
      <family val="2"/>
      <charset val="238"/>
    </font>
    <font>
      <u/>
      <sz val="10"/>
      <color theme="10"/>
      <name val="Arial"/>
      <family val="2"/>
      <charset val="238"/>
    </font>
    <font>
      <u/>
      <sz val="10"/>
      <color theme="11"/>
      <name val="Arial"/>
      <family val="2"/>
      <charset val="238"/>
    </font>
    <font>
      <sz val="12"/>
      <color theme="0"/>
      <name val="Calibri"/>
      <family val="2"/>
      <scheme val="minor"/>
    </font>
    <font>
      <b/>
      <sz val="11"/>
      <name val="Calibri"/>
      <family val="2"/>
      <charset val="238"/>
    </font>
    <font>
      <b/>
      <sz val="11"/>
      <color theme="1"/>
      <name val="Calibri"/>
      <family val="2"/>
      <charset val="238"/>
      <scheme val="minor"/>
    </font>
    <font>
      <b/>
      <u/>
      <sz val="11"/>
      <color theme="1"/>
      <name val="Calibri"/>
      <family val="2"/>
      <charset val="238"/>
      <scheme val="minor"/>
    </font>
    <font>
      <b/>
      <sz val="11"/>
      <name val="Calibri"/>
      <family val="2"/>
      <charset val="238"/>
      <scheme val="minor"/>
    </font>
    <font>
      <sz val="10"/>
      <color theme="1"/>
      <name val="Calibri"/>
      <family val="2"/>
      <charset val="238"/>
      <scheme val="minor"/>
    </font>
    <font>
      <b/>
      <sz val="10"/>
      <color rgb="FF000000"/>
      <name val="Calibri"/>
      <family val="2"/>
      <charset val="238"/>
    </font>
    <font>
      <b/>
      <sz val="11"/>
      <color theme="1"/>
      <name val="Calibri"/>
      <family val="2"/>
      <scheme val="minor"/>
    </font>
    <font>
      <sz val="8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sz val="11"/>
      <color rgb="FF00B050"/>
      <name val="Calibri"/>
      <family val="2"/>
      <charset val="238"/>
      <scheme val="minor"/>
    </font>
    <font>
      <sz val="9"/>
      <color indexed="81"/>
      <name val="Tahoma"/>
      <family val="2"/>
      <charset val="238"/>
    </font>
    <font>
      <b/>
      <sz val="9"/>
      <color indexed="81"/>
      <name val="Tahoma"/>
      <family val="2"/>
      <charset val="238"/>
    </font>
    <font>
      <b/>
      <sz val="11"/>
      <color rgb="FF00B050"/>
      <name val="Calibri"/>
      <family val="2"/>
      <charset val="238"/>
    </font>
    <font>
      <sz val="11"/>
      <color rgb="FF00B0F0"/>
      <name val="Calibri"/>
      <family val="2"/>
      <charset val="238"/>
      <scheme val="minor"/>
    </font>
    <font>
      <sz val="10"/>
      <color rgb="FF000000"/>
      <name val="Arial"/>
      <family val="2"/>
      <charset val="238"/>
    </font>
    <font>
      <sz val="10"/>
      <color rgb="FF000000"/>
      <name val="Calibri"/>
      <family val="2"/>
      <charset val="238"/>
    </font>
    <font>
      <sz val="11"/>
      <color theme="9" tint="-0.249977111117893"/>
      <name val="Calibri"/>
      <family val="2"/>
      <charset val="238"/>
      <scheme val="minor"/>
    </font>
    <font>
      <sz val="11"/>
      <color rgb="FFEE0000"/>
      <name val="Calibri"/>
      <family val="2"/>
      <charset val="238"/>
      <scheme val="minor"/>
    </font>
  </fonts>
  <fills count="38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FFCC99"/>
      </patternFill>
    </fill>
    <fill>
      <patternFill patternType="solid">
        <fgColor theme="5"/>
      </patternFill>
    </fill>
    <fill>
      <patternFill patternType="solid">
        <fgColor theme="7" tint="0.59999389629810485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55"/>
      </patternFill>
    </fill>
    <fill>
      <patternFill patternType="solid">
        <fgColor indexed="26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43"/>
      </patternFill>
    </fill>
    <fill>
      <patternFill patternType="solid">
        <fgColor rgb="FFFF00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 diagonalUp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theme="4" tint="0.39997558519241921"/>
      </bottom>
      <diagonal/>
    </border>
  </borders>
  <cellStyleXfs count="145">
    <xf numFmtId="0" fontId="0" fillId="0" borderId="0"/>
    <xf numFmtId="0" fontId="10" fillId="4" borderId="12" applyNumberFormat="0" applyAlignment="0" applyProtection="0"/>
    <xf numFmtId="164" fontId="5" fillId="0" borderId="0" applyFont="0" applyFill="0" applyBorder="0" applyAlignment="0" applyProtection="0"/>
    <xf numFmtId="0" fontId="12" fillId="0" borderId="0"/>
    <xf numFmtId="0" fontId="13" fillId="0" borderId="0"/>
    <xf numFmtId="44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0" fontId="13" fillId="0" borderId="0"/>
    <xf numFmtId="0" fontId="13" fillId="0" borderId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0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4" fillId="17" borderId="0" applyNumberFormat="0" applyBorder="0" applyAlignment="0" applyProtection="0"/>
    <xf numFmtId="0" fontId="14" fillId="14" borderId="0" applyNumberFormat="0" applyBorder="0" applyAlignment="0" applyProtection="0"/>
    <xf numFmtId="0" fontId="14" fillId="15" borderId="0" applyNumberFormat="0" applyBorder="0" applyAlignment="0" applyProtection="0"/>
    <xf numFmtId="0" fontId="14" fillId="18" borderId="0" applyNumberFormat="0" applyBorder="0" applyAlignment="0" applyProtection="0"/>
    <xf numFmtId="0" fontId="14" fillId="19" borderId="0" applyNumberFormat="0" applyBorder="0" applyAlignment="0" applyProtection="0"/>
    <xf numFmtId="0" fontId="14" fillId="20" borderId="0" applyNumberFormat="0" applyBorder="0" applyAlignment="0" applyProtection="0"/>
    <xf numFmtId="0" fontId="15" fillId="12" borderId="13" applyNumberFormat="0" applyAlignment="0" applyProtection="0"/>
    <xf numFmtId="0" fontId="16" fillId="0" borderId="0" applyNumberFormat="0" applyFill="0" applyBorder="0" applyAlignment="0" applyProtection="0"/>
    <xf numFmtId="0" fontId="17" fillId="0" borderId="14" applyNumberFormat="0" applyFill="0" applyAlignment="0" applyProtection="0"/>
    <xf numFmtId="0" fontId="18" fillId="0" borderId="15" applyNumberFormat="0" applyFill="0" applyAlignment="0" applyProtection="0"/>
    <xf numFmtId="0" fontId="19" fillId="0" borderId="16" applyNumberFormat="0" applyFill="0" applyAlignment="0" applyProtection="0"/>
    <xf numFmtId="0" fontId="19" fillId="0" borderId="0" applyNumberFormat="0" applyFill="0" applyBorder="0" applyAlignment="0" applyProtection="0"/>
    <xf numFmtId="0" fontId="20" fillId="21" borderId="17" applyNumberFormat="0" applyAlignment="0" applyProtection="0"/>
    <xf numFmtId="0" fontId="21" fillId="0" borderId="0" applyNumberFormat="0" applyFill="0" applyBorder="0" applyAlignment="0" applyProtection="0"/>
    <xf numFmtId="0" fontId="22" fillId="0" borderId="18" applyNumberFormat="0" applyFill="0" applyAlignment="0" applyProtection="0"/>
    <xf numFmtId="0" fontId="1" fillId="22" borderId="19" applyNumberFormat="0" applyFont="0" applyAlignment="0" applyProtection="0"/>
    <xf numFmtId="0" fontId="14" fillId="23" borderId="0" applyNumberFormat="0" applyBorder="0" applyAlignment="0" applyProtection="0"/>
    <xf numFmtId="0" fontId="14" fillId="24" borderId="0" applyNumberFormat="0" applyBorder="0" applyAlignment="0" applyProtection="0"/>
    <xf numFmtId="0" fontId="14" fillId="25" borderId="0" applyNumberFormat="0" applyBorder="0" applyAlignment="0" applyProtection="0"/>
    <xf numFmtId="0" fontId="14" fillId="18" borderId="0" applyNumberFormat="0" applyBorder="0" applyAlignment="0" applyProtection="0"/>
    <xf numFmtId="0" fontId="14" fillId="19" borderId="0" applyNumberFormat="0" applyBorder="0" applyAlignment="0" applyProtection="0"/>
    <xf numFmtId="0" fontId="14" fillId="26" borderId="0" applyNumberFormat="0" applyBorder="0" applyAlignment="0" applyProtection="0"/>
    <xf numFmtId="0" fontId="23" fillId="9" borderId="0" applyNumberFormat="0" applyBorder="0" applyAlignment="0" applyProtection="0"/>
    <xf numFmtId="0" fontId="24" fillId="27" borderId="20" applyNumberFormat="0" applyAlignment="0" applyProtection="0"/>
    <xf numFmtId="0" fontId="25" fillId="0" borderId="0" applyNumberFormat="0" applyFill="0" applyBorder="0" applyAlignment="0" applyProtection="0"/>
    <xf numFmtId="0" fontId="3" fillId="0" borderId="21" applyNumberFormat="0" applyFill="0" applyAlignment="0" applyProtection="0"/>
    <xf numFmtId="0" fontId="26" fillId="8" borderId="0" applyNumberFormat="0" applyBorder="0" applyAlignment="0" applyProtection="0"/>
    <xf numFmtId="0" fontId="27" fillId="28" borderId="0" applyNumberFormat="0" applyBorder="0" applyAlignment="0" applyProtection="0"/>
    <xf numFmtId="0" fontId="28" fillId="27" borderId="13" applyNumberFormat="0" applyAlignment="0" applyProtection="0"/>
    <xf numFmtId="44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0" fontId="9" fillId="0" borderId="0"/>
    <xf numFmtId="0" fontId="9" fillId="6" borderId="0" applyNumberFormat="0" applyBorder="0" applyAlignment="0" applyProtection="0"/>
    <xf numFmtId="0" fontId="9" fillId="0" borderId="0"/>
    <xf numFmtId="0" fontId="29" fillId="0" borderId="0"/>
    <xf numFmtId="0" fontId="15" fillId="12" borderId="13" applyNumberFormat="0" applyAlignment="0" applyProtection="0"/>
    <xf numFmtId="0" fontId="1" fillId="22" borderId="19" applyNumberFormat="0" applyFont="0" applyAlignment="0" applyProtection="0"/>
    <xf numFmtId="0" fontId="24" fillId="27" borderId="20" applyNumberFormat="0" applyAlignment="0" applyProtection="0"/>
    <xf numFmtId="0" fontId="3" fillId="0" borderId="21" applyNumberFormat="0" applyFill="0" applyAlignment="0" applyProtection="0"/>
    <xf numFmtId="0" fontId="28" fillId="27" borderId="13" applyNumberFormat="0" applyAlignment="0" applyProtection="0"/>
    <xf numFmtId="0" fontId="9" fillId="6" borderId="0" applyNumberFormat="0" applyBorder="0" applyAlignment="0" applyProtection="0"/>
    <xf numFmtId="0" fontId="9" fillId="0" borderId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5" borderId="0" applyNumberFormat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24" fillId="27" borderId="20" applyNumberFormat="0" applyAlignment="0" applyProtection="0"/>
    <xf numFmtId="0" fontId="1" fillId="22" borderId="19" applyNumberFormat="0" applyFont="0" applyAlignment="0" applyProtection="0"/>
    <xf numFmtId="0" fontId="3" fillId="0" borderId="21" applyNumberFormat="0" applyFill="0" applyAlignment="0" applyProtection="0"/>
    <xf numFmtId="0" fontId="24" fillId="27" borderId="20" applyNumberFormat="0" applyAlignment="0" applyProtection="0"/>
    <xf numFmtId="0" fontId="28" fillId="27" borderId="13" applyNumberFormat="0" applyAlignment="0" applyProtection="0"/>
    <xf numFmtId="0" fontId="3" fillId="0" borderId="21" applyNumberFormat="0" applyFill="0" applyAlignment="0" applyProtection="0"/>
    <xf numFmtId="0" fontId="24" fillId="27" borderId="20" applyNumberFormat="0" applyAlignment="0" applyProtection="0"/>
    <xf numFmtId="0" fontId="1" fillId="22" borderId="19" applyNumberFormat="0" applyFont="0" applyAlignment="0" applyProtection="0"/>
    <xf numFmtId="0" fontId="15" fillId="12" borderId="13" applyNumberFormat="0" applyAlignment="0" applyProtection="0"/>
    <xf numFmtId="0" fontId="1" fillId="22" borderId="19" applyNumberFormat="0" applyFont="0" applyAlignment="0" applyProtection="0"/>
    <xf numFmtId="0" fontId="1" fillId="22" borderId="19" applyNumberFormat="0" applyFont="0" applyAlignment="0" applyProtection="0"/>
    <xf numFmtId="0" fontId="15" fillId="12" borderId="13" applyNumberFormat="0" applyAlignment="0" applyProtection="0"/>
    <xf numFmtId="0" fontId="24" fillId="27" borderId="20" applyNumberFormat="0" applyAlignment="0" applyProtection="0"/>
    <xf numFmtId="0" fontId="3" fillId="0" borderId="21" applyNumberFormat="0" applyFill="0" applyAlignment="0" applyProtection="0"/>
    <xf numFmtId="0" fontId="28" fillId="27" borderId="13" applyNumberFormat="0" applyAlignment="0" applyProtection="0"/>
    <xf numFmtId="0" fontId="28" fillId="27" borderId="13" applyNumberFormat="0" applyAlignment="0" applyProtection="0"/>
    <xf numFmtId="0" fontId="15" fillId="12" borderId="13" applyNumberFormat="0" applyAlignment="0" applyProtection="0"/>
    <xf numFmtId="0" fontId="9" fillId="0" borderId="0"/>
    <xf numFmtId="0" fontId="9" fillId="6" borderId="0" applyNumberFormat="0" applyBorder="0" applyAlignment="0" applyProtection="0"/>
    <xf numFmtId="0" fontId="9" fillId="0" borderId="0"/>
    <xf numFmtId="0" fontId="9" fillId="6" borderId="0" applyNumberFormat="0" applyBorder="0" applyAlignment="0" applyProtection="0"/>
    <xf numFmtId="0" fontId="9" fillId="0" borderId="0"/>
    <xf numFmtId="0" fontId="24" fillId="27" borderId="20" applyNumberFormat="0" applyAlignment="0" applyProtection="0"/>
    <xf numFmtId="0" fontId="1" fillId="22" borderId="19" applyNumberFormat="0" applyFont="0" applyAlignment="0" applyProtection="0"/>
    <xf numFmtId="0" fontId="15" fillId="12" borderId="13" applyNumberFormat="0" applyAlignment="0" applyProtection="0"/>
    <xf numFmtId="0" fontId="28" fillId="27" borderId="13" applyNumberFormat="0" applyAlignment="0" applyProtection="0"/>
    <xf numFmtId="0" fontId="28" fillId="27" borderId="13" applyNumberFormat="0" applyAlignment="0" applyProtection="0"/>
    <xf numFmtId="0" fontId="3" fillId="0" borderId="21" applyNumberFormat="0" applyFill="0" applyAlignment="0" applyProtection="0"/>
    <xf numFmtId="0" fontId="15" fillId="12" borderId="13" applyNumberFormat="0" applyAlignment="0" applyProtection="0"/>
    <xf numFmtId="0" fontId="28" fillId="27" borderId="13" applyNumberFormat="0" applyAlignment="0" applyProtection="0"/>
    <xf numFmtId="0" fontId="3" fillId="0" borderId="21" applyNumberFormat="0" applyFill="0" applyAlignment="0" applyProtection="0"/>
    <xf numFmtId="0" fontId="3" fillId="0" borderId="21" applyNumberFormat="0" applyFill="0" applyAlignment="0" applyProtection="0"/>
    <xf numFmtId="0" fontId="24" fillId="27" borderId="20" applyNumberFormat="0" applyAlignment="0" applyProtection="0"/>
    <xf numFmtId="0" fontId="1" fillId="22" borderId="19" applyNumberFormat="0" applyFont="0" applyAlignment="0" applyProtection="0"/>
    <xf numFmtId="0" fontId="15" fillId="12" borderId="13" applyNumberFormat="0" applyAlignment="0" applyProtection="0"/>
    <xf numFmtId="0" fontId="28" fillId="27" borderId="13" applyNumberFormat="0" applyAlignment="0" applyProtection="0"/>
    <xf numFmtId="0" fontId="3" fillId="0" borderId="21" applyNumberFormat="0" applyFill="0" applyAlignment="0" applyProtection="0"/>
    <xf numFmtId="0" fontId="24" fillId="27" borderId="20" applyNumberFormat="0" applyAlignment="0" applyProtection="0"/>
    <xf numFmtId="0" fontId="1" fillId="22" borderId="19" applyNumberFormat="0" applyFont="0" applyAlignment="0" applyProtection="0"/>
    <xf numFmtId="0" fontId="15" fillId="12" borderId="13" applyNumberFormat="0" applyAlignment="0" applyProtection="0"/>
    <xf numFmtId="9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0" fontId="29" fillId="0" borderId="0"/>
    <xf numFmtId="164" fontId="9" fillId="0" borderId="0" applyFont="0" applyFill="0" applyBorder="0" applyAlignment="0" applyProtection="0"/>
    <xf numFmtId="164" fontId="29" fillId="0" borderId="0" applyFont="0" applyFill="0" applyBorder="0" applyAlignment="0" applyProtection="0"/>
    <xf numFmtId="44" fontId="9" fillId="0" borderId="0" applyFont="0" applyFill="0" applyBorder="0" applyAlignment="0" applyProtection="0"/>
    <xf numFmtId="164" fontId="1" fillId="0" borderId="0" applyFont="0" applyFill="0" applyBorder="0" applyAlignment="0" applyProtection="0"/>
  </cellStyleXfs>
  <cellXfs count="204">
    <xf numFmtId="0" fontId="0" fillId="0" borderId="0" xfId="0"/>
    <xf numFmtId="3" fontId="2" fillId="0" borderId="1" xfId="0" applyNumberFormat="1" applyFont="1" applyBorder="1" applyAlignment="1">
      <alignment horizontal="left"/>
    </xf>
    <xf numFmtId="49" fontId="0" fillId="0" borderId="0" xfId="0" applyNumberFormat="1"/>
    <xf numFmtId="0" fontId="11" fillId="0" borderId="1" xfId="0" applyFont="1" applyBorder="1"/>
    <xf numFmtId="3" fontId="11" fillId="0" borderId="1" xfId="1" applyNumberFormat="1" applyFont="1" applyFill="1" applyBorder="1" applyAlignment="1" applyProtection="1">
      <alignment wrapText="1"/>
      <protection locked="0"/>
    </xf>
    <xf numFmtId="9" fontId="11" fillId="3" borderId="1" xfId="1" applyNumberFormat="1" applyFont="1" applyFill="1" applyBorder="1" applyAlignment="1">
      <alignment wrapText="1"/>
    </xf>
    <xf numFmtId="0" fontId="6" fillId="0" borderId="1" xfId="0" applyFont="1" applyBorder="1" applyAlignment="1">
      <alignment wrapText="1"/>
    </xf>
    <xf numFmtId="166" fontId="6" fillId="0" borderId="1" xfId="0" applyNumberFormat="1" applyFont="1" applyBorder="1" applyAlignment="1">
      <alignment wrapText="1"/>
    </xf>
    <xf numFmtId="9" fontId="6" fillId="0" borderId="1" xfId="0" applyNumberFormat="1" applyFont="1" applyBorder="1" applyAlignment="1">
      <alignment wrapText="1"/>
    </xf>
    <xf numFmtId="0" fontId="8" fillId="0" borderId="1" xfId="0" applyFont="1" applyBorder="1"/>
    <xf numFmtId="166" fontId="33" fillId="0" borderId="1" xfId="0" applyNumberFormat="1" applyFont="1" applyBorder="1" applyAlignment="1">
      <alignment wrapText="1"/>
    </xf>
    <xf numFmtId="10" fontId="6" fillId="0" borderId="1" xfId="0" applyNumberFormat="1" applyFont="1" applyBorder="1" applyAlignment="1">
      <alignment wrapText="1"/>
    </xf>
    <xf numFmtId="0" fontId="11" fillId="0" borderId="0" xfId="0" applyFont="1"/>
    <xf numFmtId="0" fontId="11" fillId="0" borderId="22" xfId="0" applyFont="1" applyBorder="1"/>
    <xf numFmtId="3" fontId="11" fillId="0" borderId="22" xfId="1" applyNumberFormat="1" applyFont="1" applyFill="1" applyBorder="1" applyAlignment="1" applyProtection="1">
      <alignment wrapText="1"/>
      <protection locked="0"/>
    </xf>
    <xf numFmtId="0" fontId="6" fillId="0" borderId="22" xfId="0" applyFont="1" applyBorder="1" applyAlignment="1">
      <alignment wrapText="1"/>
    </xf>
    <xf numFmtId="166" fontId="33" fillId="0" borderId="22" xfId="0" applyNumberFormat="1" applyFont="1" applyBorder="1" applyAlignment="1">
      <alignment wrapText="1"/>
    </xf>
    <xf numFmtId="9" fontId="6" fillId="0" borderId="22" xfId="138" applyFont="1" applyFill="1" applyBorder="1" applyAlignment="1">
      <alignment wrapText="1"/>
    </xf>
    <xf numFmtId="10" fontId="6" fillId="0" borderId="22" xfId="0" applyNumberFormat="1" applyFont="1" applyBorder="1" applyAlignment="1">
      <alignment wrapText="1"/>
    </xf>
    <xf numFmtId="9" fontId="6" fillId="0" borderId="22" xfId="0" applyNumberFormat="1" applyFont="1" applyBorder="1" applyAlignment="1">
      <alignment wrapText="1"/>
    </xf>
    <xf numFmtId="3" fontId="2" fillId="0" borderId="22" xfId="0" applyNumberFormat="1" applyFont="1" applyBorder="1" applyAlignment="1">
      <alignment horizontal="left"/>
    </xf>
    <xf numFmtId="165" fontId="6" fillId="0" borderId="22" xfId="2" applyNumberFormat="1" applyFont="1" applyFill="1" applyBorder="1" applyAlignment="1">
      <alignment wrapText="1"/>
    </xf>
    <xf numFmtId="165" fontId="0" fillId="0" borderId="0" xfId="2" applyNumberFormat="1" applyFont="1" applyFill="1"/>
    <xf numFmtId="0" fontId="34" fillId="0" borderId="0" xfId="0" applyFont="1" applyAlignment="1">
      <alignment horizontal="center"/>
    </xf>
    <xf numFmtId="0" fontId="0" fillId="29" borderId="0" xfId="0" applyFill="1"/>
    <xf numFmtId="165" fontId="0" fillId="29" borderId="0" xfId="2" applyNumberFormat="1" applyFont="1" applyFill="1"/>
    <xf numFmtId="0" fontId="7" fillId="0" borderId="0" xfId="0" applyFont="1" applyAlignment="1">
      <alignment horizontal="center" vertical="center" wrapText="1"/>
    </xf>
    <xf numFmtId="3" fontId="2" fillId="2" borderId="7" xfId="0" applyNumberFormat="1" applyFont="1" applyFill="1" applyBorder="1" applyAlignment="1">
      <alignment horizontal="center" vertical="center" wrapText="1"/>
    </xf>
    <xf numFmtId="3" fontId="2" fillId="2" borderId="8" xfId="0" applyNumberFormat="1" applyFont="1" applyFill="1" applyBorder="1" applyAlignment="1">
      <alignment horizontal="center" vertical="center" wrapText="1"/>
    </xf>
    <xf numFmtId="49" fontId="0" fillId="29" borderId="0" xfId="0" applyNumberFormat="1" applyFill="1"/>
    <xf numFmtId="0" fontId="35" fillId="29" borderId="0" xfId="0" applyFont="1" applyFill="1"/>
    <xf numFmtId="0" fontId="34" fillId="29" borderId="0" xfId="0" applyFont="1" applyFill="1" applyAlignment="1">
      <alignment horizontal="center"/>
    </xf>
    <xf numFmtId="0" fontId="11" fillId="29" borderId="0" xfId="0" applyFont="1" applyFill="1"/>
    <xf numFmtId="166" fontId="33" fillId="29" borderId="0" xfId="0" applyNumberFormat="1" applyFont="1" applyFill="1" applyAlignment="1">
      <alignment wrapText="1"/>
    </xf>
    <xf numFmtId="166" fontId="0" fillId="29" borderId="0" xfId="0" applyNumberFormat="1" applyFill="1"/>
    <xf numFmtId="165" fontId="0" fillId="29" borderId="0" xfId="2" applyNumberFormat="1" applyFont="1" applyFill="1" applyAlignment="1">
      <alignment horizontal="center"/>
    </xf>
    <xf numFmtId="165" fontId="0" fillId="0" borderId="0" xfId="2" applyNumberFormat="1" applyFont="1" applyFill="1" applyAlignment="1">
      <alignment horizontal="center"/>
    </xf>
    <xf numFmtId="165" fontId="34" fillId="0" borderId="0" xfId="2" applyNumberFormat="1" applyFont="1" applyFill="1" applyAlignment="1">
      <alignment horizontal="center"/>
    </xf>
    <xf numFmtId="49" fontId="0" fillId="0" borderId="0" xfId="0" applyNumberFormat="1" applyAlignment="1">
      <alignment horizontal="center" vertical="center" wrapText="1"/>
    </xf>
    <xf numFmtId="0" fontId="0" fillId="0" borderId="0" xfId="0" applyAlignment="1">
      <alignment vertical="center" wrapText="1"/>
    </xf>
    <xf numFmtId="165" fontId="0" fillId="0" borderId="0" xfId="2" applyNumberFormat="1" applyFont="1" applyBorder="1" applyAlignment="1">
      <alignment horizontal="center" vertical="center" wrapText="1"/>
    </xf>
    <xf numFmtId="0" fontId="0" fillId="0" borderId="3" xfId="0" applyBorder="1" applyAlignment="1">
      <alignment vertical="center" wrapText="1"/>
    </xf>
    <xf numFmtId="0" fontId="0" fillId="0" borderId="0" xfId="0" applyAlignment="1">
      <alignment vertical="center"/>
    </xf>
    <xf numFmtId="165" fontId="0" fillId="0" borderId="0" xfId="2" applyNumberFormat="1" applyFont="1" applyFill="1" applyBorder="1" applyAlignment="1">
      <alignment vertical="center" wrapText="1"/>
    </xf>
    <xf numFmtId="0" fontId="0" fillId="0" borderId="8" xfId="0" applyBorder="1" applyAlignment="1">
      <alignment horizontal="center" vertical="center" wrapText="1"/>
    </xf>
    <xf numFmtId="49" fontId="0" fillId="0" borderId="2" xfId="0" applyNumberFormat="1" applyBorder="1" applyAlignment="1">
      <alignment horizontal="center" vertical="center" wrapText="1"/>
    </xf>
    <xf numFmtId="0" fontId="0" fillId="0" borderId="2" xfId="0" applyBorder="1" applyAlignment="1">
      <alignment vertical="center" wrapText="1"/>
    </xf>
    <xf numFmtId="165" fontId="0" fillId="0" borderId="2" xfId="2" applyNumberFormat="1" applyFont="1" applyFill="1" applyBorder="1" applyAlignment="1">
      <alignment vertical="center" wrapText="1"/>
    </xf>
    <xf numFmtId="165" fontId="0" fillId="0" borderId="2" xfId="2" applyNumberFormat="1" applyFont="1" applyFill="1" applyBorder="1" applyAlignment="1">
      <alignment horizontal="center" vertical="center" wrapText="1"/>
    </xf>
    <xf numFmtId="0" fontId="0" fillId="0" borderId="4" xfId="0" applyBorder="1" applyAlignment="1">
      <alignment vertical="center"/>
    </xf>
    <xf numFmtId="0" fontId="34" fillId="30" borderId="9" xfId="0" applyFont="1" applyFill="1" applyBorder="1" applyAlignment="1">
      <alignment horizontal="center" vertical="center" wrapText="1"/>
    </xf>
    <xf numFmtId="0" fontId="34" fillId="30" borderId="10" xfId="0" applyFont="1" applyFill="1" applyBorder="1" applyAlignment="1">
      <alignment horizontal="center" vertical="center"/>
    </xf>
    <xf numFmtId="165" fontId="34" fillId="30" borderId="10" xfId="2" applyNumberFormat="1" applyFont="1" applyFill="1" applyBorder="1" applyAlignment="1">
      <alignment horizontal="center" vertical="center"/>
    </xf>
    <xf numFmtId="0" fontId="34" fillId="30" borderId="11" xfId="0" applyFont="1" applyFill="1" applyBorder="1" applyAlignment="1">
      <alignment horizontal="center" vertical="center"/>
    </xf>
    <xf numFmtId="166" fontId="33" fillId="0" borderId="0" xfId="0" applyNumberFormat="1" applyFont="1" applyAlignment="1">
      <alignment wrapText="1"/>
    </xf>
    <xf numFmtId="166" fontId="0" fillId="0" borderId="0" xfId="0" applyNumberFormat="1"/>
    <xf numFmtId="3" fontId="2" fillId="31" borderId="1" xfId="0" applyNumberFormat="1" applyFont="1" applyFill="1" applyBorder="1" applyAlignment="1">
      <alignment horizontal="left"/>
    </xf>
    <xf numFmtId="3" fontId="11" fillId="31" borderId="1" xfId="1" applyNumberFormat="1" applyFont="1" applyFill="1" applyBorder="1" applyAlignment="1" applyProtection="1">
      <alignment wrapText="1"/>
      <protection locked="0"/>
    </xf>
    <xf numFmtId="0" fontId="11" fillId="31" borderId="1" xfId="0" applyFont="1" applyFill="1" applyBorder="1"/>
    <xf numFmtId="0" fontId="36" fillId="31" borderId="1" xfId="0" applyFont="1" applyFill="1" applyBorder="1" applyAlignment="1">
      <alignment horizontal="center"/>
    </xf>
    <xf numFmtId="0" fontId="34" fillId="30" borderId="10" xfId="0" applyFont="1" applyFill="1" applyBorder="1" applyAlignment="1">
      <alignment horizontal="center" vertical="center" wrapText="1"/>
    </xf>
    <xf numFmtId="14" fontId="0" fillId="0" borderId="0" xfId="0" applyNumberFormat="1"/>
    <xf numFmtId="0" fontId="34" fillId="0" borderId="0" xfId="0" applyFont="1"/>
    <xf numFmtId="169" fontId="0" fillId="0" borderId="0" xfId="0" applyNumberFormat="1"/>
    <xf numFmtId="0" fontId="34" fillId="0" borderId="23" xfId="0" applyFont="1" applyBorder="1"/>
    <xf numFmtId="0" fontId="0" fillId="0" borderId="23" xfId="0" applyBorder="1"/>
    <xf numFmtId="0" fontId="37" fillId="0" borderId="0" xfId="0" applyFont="1"/>
    <xf numFmtId="0" fontId="0" fillId="0" borderId="0" xfId="0" applyAlignment="1">
      <alignment horizontal="left" indent="2"/>
    </xf>
    <xf numFmtId="167" fontId="0" fillId="0" borderId="0" xfId="0" applyNumberFormat="1"/>
    <xf numFmtId="168" fontId="34" fillId="0" borderId="0" xfId="143" applyNumberFormat="1" applyFont="1" applyFill="1"/>
    <xf numFmtId="3" fontId="2" fillId="2" borderId="5" xfId="0" applyNumberFormat="1" applyFont="1" applyFill="1" applyBorder="1" applyAlignment="1">
      <alignment horizontal="center" vertical="center" wrapText="1"/>
    </xf>
    <xf numFmtId="3" fontId="2" fillId="2" borderId="6" xfId="0" applyNumberFormat="1" applyFont="1" applyFill="1" applyBorder="1" applyAlignment="1">
      <alignment horizontal="center" vertical="center" wrapText="1"/>
    </xf>
    <xf numFmtId="3" fontId="2" fillId="2" borderId="27" xfId="0" applyNumberFormat="1" applyFont="1" applyFill="1" applyBorder="1" applyAlignment="1">
      <alignment horizontal="center" vertical="center"/>
    </xf>
    <xf numFmtId="3" fontId="2" fillId="2" borderId="27" xfId="0" applyNumberFormat="1" applyFont="1" applyFill="1" applyBorder="1" applyAlignment="1">
      <alignment horizontal="center" vertical="center" wrapText="1"/>
    </xf>
    <xf numFmtId="3" fontId="2" fillId="2" borderId="28" xfId="0" applyNumberFormat="1" applyFont="1" applyFill="1" applyBorder="1" applyAlignment="1">
      <alignment horizontal="center" vertical="center" wrapText="1"/>
    </xf>
    <xf numFmtId="0" fontId="4" fillId="32" borderId="28" xfId="0" applyFont="1" applyFill="1" applyBorder="1" applyAlignment="1">
      <alignment horizontal="center" vertical="center" wrapText="1"/>
    </xf>
    <xf numFmtId="3" fontId="2" fillId="32" borderId="26" xfId="0" applyNumberFormat="1" applyFont="1" applyFill="1" applyBorder="1" applyAlignment="1">
      <alignment horizontal="center" vertical="center"/>
    </xf>
    <xf numFmtId="0" fontId="4" fillId="32" borderId="29" xfId="0" applyFont="1" applyFill="1" applyBorder="1" applyAlignment="1">
      <alignment horizontal="center" vertical="center" wrapText="1"/>
    </xf>
    <xf numFmtId="3" fontId="2" fillId="2" borderId="5" xfId="0" applyNumberFormat="1" applyFont="1" applyFill="1" applyBorder="1" applyAlignment="1">
      <alignment horizontal="center" vertical="center"/>
    </xf>
    <xf numFmtId="0" fontId="4" fillId="32" borderId="7" xfId="0" applyFont="1" applyFill="1" applyBorder="1" applyAlignment="1">
      <alignment horizontal="center" vertical="center" wrapText="1"/>
    </xf>
    <xf numFmtId="3" fontId="2" fillId="32" borderId="0" xfId="0" applyNumberFormat="1" applyFont="1" applyFill="1" applyAlignment="1">
      <alignment horizontal="center" vertical="center" wrapText="1"/>
    </xf>
    <xf numFmtId="49" fontId="2" fillId="32" borderId="0" xfId="0" applyNumberFormat="1" applyFont="1" applyFill="1" applyAlignment="1">
      <alignment horizontal="center" vertical="center"/>
    </xf>
    <xf numFmtId="3" fontId="2" fillId="32" borderId="0" xfId="0" applyNumberFormat="1" applyFont="1" applyFill="1" applyAlignment="1">
      <alignment horizontal="center" vertical="center"/>
    </xf>
    <xf numFmtId="0" fontId="4" fillId="32" borderId="3" xfId="0" applyFont="1" applyFill="1" applyBorder="1" applyAlignment="1">
      <alignment horizontal="center" vertical="center" wrapText="1"/>
    </xf>
    <xf numFmtId="3" fontId="2" fillId="2" borderId="6" xfId="0" applyNumberFormat="1" applyFont="1" applyFill="1" applyBorder="1" applyAlignment="1">
      <alignment horizontal="center" vertical="center"/>
    </xf>
    <xf numFmtId="0" fontId="4" fillId="32" borderId="8" xfId="0" applyFont="1" applyFill="1" applyBorder="1" applyAlignment="1">
      <alignment horizontal="center" vertical="center" wrapText="1"/>
    </xf>
    <xf numFmtId="3" fontId="2" fillId="32" borderId="2" xfId="0" applyNumberFormat="1" applyFont="1" applyFill="1" applyBorder="1" applyAlignment="1">
      <alignment horizontal="center" vertical="center" wrapText="1"/>
    </xf>
    <xf numFmtId="49" fontId="2" fillId="32" borderId="2" xfId="0" applyNumberFormat="1" applyFont="1" applyFill="1" applyBorder="1" applyAlignment="1">
      <alignment horizontal="center" vertical="center"/>
    </xf>
    <xf numFmtId="3" fontId="2" fillId="32" borderId="2" xfId="0" applyNumberFormat="1" applyFont="1" applyFill="1" applyBorder="1" applyAlignment="1">
      <alignment horizontal="center" vertical="center"/>
    </xf>
    <xf numFmtId="0" fontId="4" fillId="32" borderId="4" xfId="0" applyFont="1" applyFill="1" applyBorder="1" applyAlignment="1">
      <alignment horizontal="center" vertical="center" wrapText="1"/>
    </xf>
    <xf numFmtId="165" fontId="0" fillId="0" borderId="0" xfId="2" applyNumberFormat="1" applyFont="1"/>
    <xf numFmtId="166" fontId="6" fillId="31" borderId="1" xfId="0" applyNumberFormat="1" applyFont="1" applyFill="1" applyBorder="1" applyAlignment="1">
      <alignment wrapText="1"/>
    </xf>
    <xf numFmtId="9" fontId="11" fillId="31" borderId="1" xfId="1" applyNumberFormat="1" applyFont="1" applyFill="1" applyBorder="1" applyAlignment="1">
      <alignment wrapText="1"/>
    </xf>
    <xf numFmtId="0" fontId="6" fillId="31" borderId="1" xfId="0" applyFont="1" applyFill="1" applyBorder="1" applyAlignment="1">
      <alignment wrapText="1"/>
    </xf>
    <xf numFmtId="166" fontId="33" fillId="31" borderId="1" xfId="0" applyNumberFormat="1" applyFont="1" applyFill="1" applyBorder="1" applyAlignment="1">
      <alignment wrapText="1"/>
    </xf>
    <xf numFmtId="9" fontId="6" fillId="31" borderId="1" xfId="0" applyNumberFormat="1" applyFont="1" applyFill="1" applyBorder="1" applyAlignment="1">
      <alignment wrapText="1"/>
    </xf>
    <xf numFmtId="10" fontId="6" fillId="31" borderId="1" xfId="0" applyNumberFormat="1" applyFont="1" applyFill="1" applyBorder="1" applyAlignment="1">
      <alignment wrapText="1"/>
    </xf>
    <xf numFmtId="49" fontId="0" fillId="0" borderId="0" xfId="0" applyNumberFormat="1" applyAlignment="1">
      <alignment horizontal="center"/>
    </xf>
    <xf numFmtId="0" fontId="6" fillId="0" borderId="1" xfId="0" applyFont="1" applyBorder="1" applyAlignment="1">
      <alignment horizontal="center" wrapText="1"/>
    </xf>
    <xf numFmtId="0" fontId="6" fillId="31" borderId="1" xfId="0" applyFont="1" applyFill="1" applyBorder="1" applyAlignment="1">
      <alignment horizontal="center" wrapText="1"/>
    </xf>
    <xf numFmtId="0" fontId="6" fillId="0" borderId="22" xfId="0" applyFont="1" applyBorder="1" applyAlignment="1">
      <alignment horizontal="center" wrapText="1"/>
    </xf>
    <xf numFmtId="49" fontId="0" fillId="29" borderId="0" xfId="0" applyNumberFormat="1" applyFill="1" applyAlignment="1">
      <alignment horizontal="center"/>
    </xf>
    <xf numFmtId="0" fontId="0" fillId="0" borderId="0" xfId="0" applyAlignment="1">
      <alignment horizontal="center"/>
    </xf>
    <xf numFmtId="165" fontId="4" fillId="0" borderId="29" xfId="2" applyNumberFormat="1" applyFont="1" applyFill="1" applyBorder="1" applyAlignment="1">
      <alignment horizontal="center" vertical="center" wrapText="1"/>
    </xf>
    <xf numFmtId="165" fontId="4" fillId="0" borderId="3" xfId="2" applyNumberFormat="1" applyFont="1" applyFill="1" applyBorder="1" applyAlignment="1">
      <alignment horizontal="center" vertical="center" wrapText="1"/>
    </xf>
    <xf numFmtId="165" fontId="4" fillId="0" borderId="4" xfId="2" applyNumberFormat="1" applyFont="1" applyFill="1" applyBorder="1" applyAlignment="1">
      <alignment horizontal="center" vertical="center" wrapText="1"/>
    </xf>
    <xf numFmtId="165" fontId="11" fillId="0" borderId="0" xfId="2" applyNumberFormat="1" applyFont="1" applyFill="1"/>
    <xf numFmtId="9" fontId="11" fillId="0" borderId="1" xfId="1" applyNumberFormat="1" applyFont="1" applyFill="1" applyBorder="1" applyAlignment="1">
      <alignment wrapText="1"/>
    </xf>
    <xf numFmtId="0" fontId="34" fillId="0" borderId="24" xfId="0" applyFont="1" applyBorder="1" applyAlignment="1">
      <alignment horizontal="center"/>
    </xf>
    <xf numFmtId="169" fontId="34" fillId="0" borderId="25" xfId="0" applyNumberFormat="1" applyFont="1" applyBorder="1" applyAlignment="1">
      <alignment horizontal="center"/>
    </xf>
    <xf numFmtId="0" fontId="34" fillId="0" borderId="1" xfId="0" applyFont="1" applyBorder="1" applyAlignment="1">
      <alignment horizontal="center"/>
    </xf>
    <xf numFmtId="0" fontId="4" fillId="33" borderId="26" xfId="0" applyFont="1" applyFill="1" applyBorder="1" applyAlignment="1">
      <alignment horizontal="center" vertical="center" wrapText="1"/>
    </xf>
    <xf numFmtId="0" fontId="4" fillId="33" borderId="0" xfId="0" applyFont="1" applyFill="1" applyAlignment="1">
      <alignment horizontal="center" vertical="center" wrapText="1"/>
    </xf>
    <xf numFmtId="0" fontId="4" fillId="33" borderId="2" xfId="0" applyFont="1" applyFill="1" applyBorder="1" applyAlignment="1">
      <alignment horizontal="center" vertical="center" wrapText="1"/>
    </xf>
    <xf numFmtId="14" fontId="6" fillId="0" borderId="1" xfId="0" applyNumberFormat="1" applyFont="1" applyBorder="1" applyAlignment="1">
      <alignment wrapText="1"/>
    </xf>
    <xf numFmtId="14" fontId="6" fillId="31" borderId="1" xfId="0" applyNumberFormat="1" applyFont="1" applyFill="1" applyBorder="1" applyAlignment="1">
      <alignment wrapText="1"/>
    </xf>
    <xf numFmtId="14" fontId="6" fillId="0" borderId="22" xfId="0" applyNumberFormat="1" applyFont="1" applyBorder="1" applyAlignment="1">
      <alignment wrapText="1"/>
    </xf>
    <xf numFmtId="0" fontId="11" fillId="0" borderId="0" xfId="0" applyFont="1" applyAlignment="1">
      <alignment wrapText="1"/>
    </xf>
    <xf numFmtId="0" fontId="4" fillId="32" borderId="26" xfId="0" applyFont="1" applyFill="1" applyBorder="1" applyAlignment="1">
      <alignment horizontal="center" vertical="center" wrapText="1"/>
    </xf>
    <xf numFmtId="0" fontId="4" fillId="32" borderId="0" xfId="0" applyFont="1" applyFill="1" applyAlignment="1">
      <alignment horizontal="center" vertical="center" wrapText="1"/>
    </xf>
    <xf numFmtId="0" fontId="4" fillId="32" borderId="2" xfId="0" applyFont="1" applyFill="1" applyBorder="1" applyAlignment="1">
      <alignment horizontal="center" vertical="center" wrapText="1"/>
    </xf>
    <xf numFmtId="14" fontId="11" fillId="0" borderId="0" xfId="0" applyNumberFormat="1" applyFont="1" applyAlignment="1">
      <alignment horizontal="center"/>
    </xf>
    <xf numFmtId="0" fontId="36" fillId="0" borderId="0" xfId="0" applyFont="1"/>
    <xf numFmtId="17" fontId="0" fillId="29" borderId="0" xfId="0" quotePrefix="1" applyNumberFormat="1" applyFill="1"/>
    <xf numFmtId="0" fontId="0" fillId="29" borderId="0" xfId="0" quotePrefix="1" applyFill="1"/>
    <xf numFmtId="0" fontId="0" fillId="0" borderId="7" xfId="0" applyBorder="1"/>
    <xf numFmtId="0" fontId="0" fillId="0" borderId="3" xfId="0" applyBorder="1"/>
    <xf numFmtId="168" fontId="33" fillId="0" borderId="1" xfId="143" applyNumberFormat="1" applyFont="1" applyFill="1" applyBorder="1" applyAlignment="1">
      <alignment wrapText="1"/>
    </xf>
    <xf numFmtId="168" fontId="33" fillId="31" borderId="1" xfId="143" applyNumberFormat="1" applyFont="1" applyFill="1" applyBorder="1" applyAlignment="1">
      <alignment wrapText="1"/>
    </xf>
    <xf numFmtId="168" fontId="33" fillId="0" borderId="22" xfId="143" applyNumberFormat="1" applyFont="1" applyFill="1" applyBorder="1" applyAlignment="1">
      <alignment wrapText="1"/>
    </xf>
    <xf numFmtId="0" fontId="0" fillId="34" borderId="0" xfId="0" applyFill="1" applyAlignment="1">
      <alignment vertical="center"/>
    </xf>
    <xf numFmtId="0" fontId="34" fillId="34" borderId="0" xfId="0" applyFont="1" applyFill="1" applyAlignment="1">
      <alignment horizontal="center" vertical="center"/>
    </xf>
    <xf numFmtId="0" fontId="38" fillId="34" borderId="0" xfId="0" applyFont="1" applyFill="1" applyAlignment="1">
      <alignment horizontal="center" vertical="center" wrapText="1"/>
    </xf>
    <xf numFmtId="0" fontId="34" fillId="35" borderId="0" xfId="0" applyFont="1" applyFill="1" applyAlignment="1">
      <alignment horizontal="center"/>
    </xf>
    <xf numFmtId="0" fontId="39" fillId="0" borderId="0" xfId="0" applyFont="1" applyAlignment="1">
      <alignment horizontal="left"/>
    </xf>
    <xf numFmtId="0" fontId="0" fillId="0" borderId="0" xfId="0" applyAlignment="1">
      <alignment horizontal="left"/>
    </xf>
    <xf numFmtId="170" fontId="0" fillId="0" borderId="0" xfId="0" applyNumberFormat="1"/>
    <xf numFmtId="17" fontId="0" fillId="0" borderId="0" xfId="0" quotePrefix="1" applyNumberFormat="1"/>
    <xf numFmtId="10" fontId="11" fillId="0" borderId="1" xfId="138" applyNumberFormat="1" applyFont="1" applyFill="1" applyBorder="1" applyAlignment="1">
      <alignment wrapText="1"/>
    </xf>
    <xf numFmtId="49" fontId="6" fillId="0" borderId="0" xfId="0" applyNumberFormat="1" applyFont="1" applyAlignment="1">
      <alignment vertical="center"/>
    </xf>
    <xf numFmtId="0" fontId="0" fillId="0" borderId="1" xfId="0" applyBorder="1"/>
    <xf numFmtId="0" fontId="41" fillId="0" borderId="0" xfId="0" applyFont="1"/>
    <xf numFmtId="0" fontId="0" fillId="36" borderId="0" xfId="0" applyFill="1"/>
    <xf numFmtId="0" fontId="42" fillId="0" borderId="0" xfId="0" applyFont="1"/>
    <xf numFmtId="165" fontId="34" fillId="30" borderId="26" xfId="2" applyNumberFormat="1" applyFont="1" applyFill="1" applyBorder="1" applyAlignment="1">
      <alignment horizontal="center" vertical="center"/>
    </xf>
    <xf numFmtId="168" fontId="45" fillId="0" borderId="1" xfId="143" applyNumberFormat="1" applyFont="1" applyFill="1" applyBorder="1" applyAlignment="1">
      <alignment wrapText="1"/>
    </xf>
    <xf numFmtId="165" fontId="46" fillId="37" borderId="0" xfId="2" applyNumberFormat="1" applyFont="1" applyFill="1" applyBorder="1" applyAlignment="1">
      <alignment vertical="center" wrapText="1"/>
    </xf>
    <xf numFmtId="165" fontId="46" fillId="37" borderId="0" xfId="2" applyNumberFormat="1" applyFont="1" applyFill="1"/>
    <xf numFmtId="165" fontId="46" fillId="0" borderId="0" xfId="2" applyNumberFormat="1" applyFont="1" applyFill="1"/>
    <xf numFmtId="49" fontId="42" fillId="0" borderId="0" xfId="0" applyNumberFormat="1" applyFont="1"/>
    <xf numFmtId="167" fontId="0" fillId="0" borderId="25" xfId="0" applyNumberFormat="1" applyBorder="1"/>
    <xf numFmtId="167" fontId="0" fillId="0" borderId="24" xfId="0" applyNumberFormat="1" applyBorder="1"/>
    <xf numFmtId="167" fontId="0" fillId="0" borderId="1" xfId="0" applyNumberFormat="1" applyBorder="1"/>
    <xf numFmtId="167" fontId="34" fillId="0" borderId="24" xfId="0" applyNumberFormat="1" applyFont="1" applyBorder="1"/>
    <xf numFmtId="10" fontId="0" fillId="0" borderId="0" xfId="138" applyNumberFormat="1" applyFont="1"/>
    <xf numFmtId="171" fontId="0" fillId="0" borderId="0" xfId="0" applyNumberFormat="1"/>
    <xf numFmtId="0" fontId="0" fillId="0" borderId="28" xfId="0" applyBorder="1"/>
    <xf numFmtId="10" fontId="0" fillId="0" borderId="29" xfId="138" applyNumberFormat="1" applyFont="1" applyBorder="1"/>
    <xf numFmtId="10" fontId="0" fillId="0" borderId="3" xfId="138" applyNumberFormat="1" applyFont="1" applyBorder="1"/>
    <xf numFmtId="0" fontId="0" fillId="0" borderId="8" xfId="0" applyBorder="1"/>
    <xf numFmtId="0" fontId="0" fillId="0" borderId="4" xfId="0" applyBorder="1"/>
    <xf numFmtId="0" fontId="47" fillId="0" borderId="1" xfId="0" applyFont="1" applyBorder="1" applyAlignment="1">
      <alignment vertical="center"/>
    </xf>
    <xf numFmtId="165" fontId="29" fillId="0" borderId="1" xfId="2" applyNumberFormat="1" applyFont="1" applyBorder="1" applyAlignment="1">
      <alignment vertical="center"/>
    </xf>
    <xf numFmtId="0" fontId="48" fillId="0" borderId="0" xfId="0" applyFont="1" applyAlignment="1">
      <alignment horizontal="center" vertical="top" wrapText="1"/>
    </xf>
    <xf numFmtId="0" fontId="0" fillId="0" borderId="1" xfId="0" applyBorder="1" applyAlignment="1">
      <alignment horizontal="center" vertical="center"/>
    </xf>
    <xf numFmtId="14" fontId="11" fillId="0" borderId="0" xfId="0" applyNumberFormat="1" applyFont="1"/>
    <xf numFmtId="3" fontId="2" fillId="0" borderId="1" xfId="0" applyNumberFormat="1" applyFont="1" applyBorder="1" applyAlignment="1">
      <alignment horizontal="center"/>
    </xf>
    <xf numFmtId="2" fontId="11" fillId="0" borderId="0" xfId="0" applyNumberFormat="1" applyFont="1"/>
    <xf numFmtId="0" fontId="0" fillId="29" borderId="0" xfId="0" applyFill="1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49" fillId="0" borderId="0" xfId="0" applyFont="1" applyAlignment="1">
      <alignment horizontal="center" vertical="center" wrapText="1"/>
    </xf>
    <xf numFmtId="49" fontId="49" fillId="0" borderId="0" xfId="0" applyNumberFormat="1" applyFont="1" applyAlignment="1">
      <alignment horizontal="center" vertical="center" wrapText="1"/>
    </xf>
    <xf numFmtId="0" fontId="49" fillId="0" borderId="0" xfId="0" applyFont="1" applyAlignment="1">
      <alignment vertical="center" wrapText="1"/>
    </xf>
    <xf numFmtId="165" fontId="49" fillId="0" borderId="0" xfId="2" applyNumberFormat="1" applyFont="1" applyFill="1"/>
    <xf numFmtId="165" fontId="49" fillId="0" borderId="0" xfId="2" applyNumberFormat="1" applyFont="1" applyBorder="1" applyAlignment="1">
      <alignment horizontal="center" vertical="center" wrapText="1"/>
    </xf>
    <xf numFmtId="0" fontId="49" fillId="0" borderId="3" xfId="0" applyFont="1" applyBorder="1"/>
    <xf numFmtId="165" fontId="49" fillId="0" borderId="0" xfId="2" applyNumberFormat="1" applyFont="1" applyFill="1" applyAlignment="1">
      <alignment vertical="center"/>
    </xf>
    <xf numFmtId="0" fontId="49" fillId="0" borderId="0" xfId="0" applyFont="1" applyAlignment="1">
      <alignment horizontal="center" vertical="center"/>
    </xf>
    <xf numFmtId="0" fontId="11" fillId="0" borderId="0" xfId="0" applyFont="1" applyAlignment="1">
      <alignment horizontal="left"/>
    </xf>
    <xf numFmtId="3" fontId="41" fillId="0" borderId="1" xfId="1" applyNumberFormat="1" applyFont="1" applyFill="1" applyBorder="1" applyAlignment="1" applyProtection="1">
      <alignment wrapText="1"/>
      <protection locked="0"/>
    </xf>
    <xf numFmtId="0" fontId="0" fillId="0" borderId="26" xfId="0" applyBorder="1"/>
    <xf numFmtId="0" fontId="0" fillId="0" borderId="29" xfId="0" applyBorder="1"/>
    <xf numFmtId="0" fontId="34" fillId="0" borderId="7" xfId="0" applyFont="1" applyBorder="1"/>
    <xf numFmtId="9" fontId="0" fillId="0" borderId="0" xfId="138" applyFont="1" applyBorder="1"/>
    <xf numFmtId="165" fontId="0" fillId="0" borderId="0" xfId="2" applyNumberFormat="1" applyFont="1" applyBorder="1"/>
    <xf numFmtId="165" fontId="0" fillId="0" borderId="0" xfId="0" applyNumberFormat="1"/>
    <xf numFmtId="165" fontId="0" fillId="0" borderId="3" xfId="0" applyNumberFormat="1" applyBorder="1"/>
    <xf numFmtId="9" fontId="0" fillId="0" borderId="0" xfId="0" applyNumberFormat="1"/>
    <xf numFmtId="165" fontId="0" fillId="0" borderId="3" xfId="2" applyNumberFormat="1" applyFont="1" applyBorder="1"/>
    <xf numFmtId="0" fontId="0" fillId="0" borderId="2" xfId="0" applyBorder="1"/>
    <xf numFmtId="165" fontId="0" fillId="0" borderId="2" xfId="2" applyNumberFormat="1" applyFont="1" applyBorder="1"/>
    <xf numFmtId="165" fontId="0" fillId="0" borderId="4" xfId="2" applyNumberFormat="1" applyFont="1" applyBorder="1"/>
    <xf numFmtId="0" fontId="39" fillId="0" borderId="0" xfId="0" applyFont="1"/>
    <xf numFmtId="0" fontId="39" fillId="0" borderId="30" xfId="0" applyFont="1" applyBorder="1"/>
    <xf numFmtId="3" fontId="50" fillId="0" borderId="1" xfId="1" applyNumberFormat="1" applyFont="1" applyFill="1" applyBorder="1" applyAlignment="1" applyProtection="1">
      <alignment wrapText="1"/>
      <protection locked="0"/>
    </xf>
    <xf numFmtId="165" fontId="0" fillId="37" borderId="0" xfId="2" applyNumberFormat="1" applyFont="1" applyFill="1"/>
    <xf numFmtId="0" fontId="0" fillId="35" borderId="0" xfId="0" applyFill="1" applyAlignment="1">
      <alignment vertical="center"/>
    </xf>
    <xf numFmtId="0" fontId="34" fillId="35" borderId="0" xfId="0" applyFont="1" applyFill="1" applyAlignment="1">
      <alignment horizontal="center" vertical="center"/>
    </xf>
    <xf numFmtId="0" fontId="38" fillId="35" borderId="0" xfId="0" applyFont="1" applyFill="1" applyAlignment="1">
      <alignment horizontal="center" vertical="center" wrapText="1"/>
    </xf>
    <xf numFmtId="0" fontId="6" fillId="0" borderId="0" xfId="0" applyFont="1" applyAlignment="1">
      <alignment vertical="center"/>
    </xf>
    <xf numFmtId="0" fontId="11" fillId="0" borderId="1" xfId="0" applyFont="1" applyBorder="1" applyAlignment="1">
      <alignment horizontal="center" vertical="center"/>
    </xf>
    <xf numFmtId="0" fontId="35" fillId="0" borderId="0" xfId="0" applyFont="1" applyAlignment="1">
      <alignment horizontal="center"/>
    </xf>
    <xf numFmtId="0" fontId="7" fillId="0" borderId="2" xfId="0" applyFont="1" applyBorder="1" applyAlignment="1">
      <alignment horizontal="center" vertical="center" wrapText="1"/>
    </xf>
  </cellXfs>
  <cellStyles count="145">
    <cellStyle name="20% - 1. jelölőszín 2" xfId="9" xr:uid="{00000000-0005-0000-0000-000000000000}"/>
    <cellStyle name="20% - 2. jelölőszín 2" xfId="10" xr:uid="{00000000-0005-0000-0000-000001000000}"/>
    <cellStyle name="20% - 3. jelölőszín 2" xfId="11" xr:uid="{00000000-0005-0000-0000-000002000000}"/>
    <cellStyle name="20% - 4. jelölőszín 2" xfId="12" xr:uid="{00000000-0005-0000-0000-000003000000}"/>
    <cellStyle name="20% - 5. jelölőszín 2" xfId="13" xr:uid="{00000000-0005-0000-0000-000004000000}"/>
    <cellStyle name="20% - 6. jelölőszín 2" xfId="14" xr:uid="{00000000-0005-0000-0000-000005000000}"/>
    <cellStyle name="40% - 1. jelölőszín 2" xfId="15" xr:uid="{00000000-0005-0000-0000-000006000000}"/>
    <cellStyle name="40% - 2. jelölőszín 2" xfId="16" xr:uid="{00000000-0005-0000-0000-000007000000}"/>
    <cellStyle name="40% - 3. jelölőszín 2" xfId="17" xr:uid="{00000000-0005-0000-0000-000008000000}"/>
    <cellStyle name="40% - 4. jelölőszín 2" xfId="18" xr:uid="{00000000-0005-0000-0000-000009000000}"/>
    <cellStyle name="40% - 4. jelölőszín 3" xfId="53" xr:uid="{00000000-0005-0000-0000-00000A000000}"/>
    <cellStyle name="40% - 4. jelölőszín 3 2" xfId="116" xr:uid="{00000000-0005-0000-0000-00000B000000}"/>
    <cellStyle name="40% - 4. jelölőszín 4" xfId="61" xr:uid="{00000000-0005-0000-0000-00000C000000}"/>
    <cellStyle name="40% - 4. jelölőszín 4 2" xfId="118" xr:uid="{00000000-0005-0000-0000-00000D000000}"/>
    <cellStyle name="40% - 5. jelölőszín 2" xfId="19" xr:uid="{00000000-0005-0000-0000-00000E000000}"/>
    <cellStyle name="40% - 6. jelölőszín 2" xfId="20" xr:uid="{00000000-0005-0000-0000-00000F000000}"/>
    <cellStyle name="60% - 1. jelölőszín 2" xfId="21" xr:uid="{00000000-0005-0000-0000-000010000000}"/>
    <cellStyle name="60% - 2. jelölőszín 2" xfId="22" xr:uid="{00000000-0005-0000-0000-000011000000}"/>
    <cellStyle name="60% - 3. jelölőszín 2" xfId="23" xr:uid="{00000000-0005-0000-0000-000012000000}"/>
    <cellStyle name="60% - 4. jelölőszín 2" xfId="24" xr:uid="{00000000-0005-0000-0000-000013000000}"/>
    <cellStyle name="60% - 5. jelölőszín 2" xfId="25" xr:uid="{00000000-0005-0000-0000-000014000000}"/>
    <cellStyle name="60% - 6. jelölőszín 2" xfId="26" xr:uid="{00000000-0005-0000-0000-000015000000}"/>
    <cellStyle name="Bevitel" xfId="1" builtinId="20"/>
    <cellStyle name="Bevitel 2" xfId="27" xr:uid="{00000000-0005-0000-0000-000017000000}"/>
    <cellStyle name="Bevitel 2 2" xfId="56" xr:uid="{00000000-0005-0000-0000-000018000000}"/>
    <cellStyle name="Bevitel 2 2 2" xfId="106" xr:uid="{00000000-0005-0000-0000-000019000000}"/>
    <cellStyle name="Bevitel 2 2 3" xfId="109" xr:uid="{00000000-0005-0000-0000-00001A000000}"/>
    <cellStyle name="Bevitel 2 2 4" xfId="132" xr:uid="{00000000-0005-0000-0000-00001B000000}"/>
    <cellStyle name="Bevitel 2 2 5" xfId="137" xr:uid="{00000000-0005-0000-0000-00001C000000}"/>
    <cellStyle name="Bevitel 2 3" xfId="114" xr:uid="{00000000-0005-0000-0000-00001D000000}"/>
    <cellStyle name="Bevitel 2 4" xfId="126" xr:uid="{00000000-0005-0000-0000-00001E000000}"/>
    <cellStyle name="Bevitel 2 5" xfId="122" xr:uid="{00000000-0005-0000-0000-00001F000000}"/>
    <cellStyle name="Cím 2" xfId="28" xr:uid="{00000000-0005-0000-0000-000020000000}"/>
    <cellStyle name="Címsor 1 2" xfId="29" xr:uid="{00000000-0005-0000-0000-000021000000}"/>
    <cellStyle name="Címsor 2 2" xfId="30" xr:uid="{00000000-0005-0000-0000-000022000000}"/>
    <cellStyle name="Címsor 3 2" xfId="31" xr:uid="{00000000-0005-0000-0000-000023000000}"/>
    <cellStyle name="Címsor 4 2" xfId="32" xr:uid="{00000000-0005-0000-0000-000024000000}"/>
    <cellStyle name="Ellenőrzőcella 2" xfId="33" xr:uid="{00000000-0005-0000-0000-000025000000}"/>
    <cellStyle name="Ezres" xfId="2" builtinId="3"/>
    <cellStyle name="Ezres 2" xfId="139" xr:uid="{00000000-0005-0000-0000-000027000000}"/>
    <cellStyle name="Ezres 2 2" xfId="141" xr:uid="{00000000-0005-0000-0000-000028000000}"/>
    <cellStyle name="Ezres 3" xfId="142" xr:uid="{00000000-0005-0000-0000-000029000000}"/>
    <cellStyle name="Ezres 4" xfId="144" xr:uid="{00000000-0005-0000-0000-00002A000000}"/>
    <cellStyle name="Figyelmeztetés 2" xfId="34" xr:uid="{00000000-0005-0000-0000-00002B000000}"/>
    <cellStyle name="Hivatkozás 10" xfId="80" xr:uid="{00000000-0005-0000-0000-00002C000000}"/>
    <cellStyle name="Hivatkozás 11" xfId="82" xr:uid="{00000000-0005-0000-0000-00002D000000}"/>
    <cellStyle name="Hivatkozás 12" xfId="84" xr:uid="{00000000-0005-0000-0000-00002E000000}"/>
    <cellStyle name="Hivatkozás 13" xfId="86" xr:uid="{00000000-0005-0000-0000-00002F000000}"/>
    <cellStyle name="Hivatkozás 14" xfId="88" xr:uid="{00000000-0005-0000-0000-000030000000}"/>
    <cellStyle name="Hivatkozás 15" xfId="90" xr:uid="{00000000-0005-0000-0000-000031000000}"/>
    <cellStyle name="Hivatkozás 16" xfId="92" xr:uid="{00000000-0005-0000-0000-000032000000}"/>
    <cellStyle name="Hivatkozás 17" xfId="94" xr:uid="{00000000-0005-0000-0000-000033000000}"/>
    <cellStyle name="Hivatkozás 18" xfId="96" xr:uid="{00000000-0005-0000-0000-000034000000}"/>
    <cellStyle name="Hivatkozás 2" xfId="63" xr:uid="{00000000-0005-0000-0000-000035000000}"/>
    <cellStyle name="Hivatkozás 3" xfId="65" xr:uid="{00000000-0005-0000-0000-000036000000}"/>
    <cellStyle name="Hivatkozás 4" xfId="68" xr:uid="{00000000-0005-0000-0000-000037000000}"/>
    <cellStyle name="Hivatkozás 5" xfId="70" xr:uid="{00000000-0005-0000-0000-000038000000}"/>
    <cellStyle name="Hivatkozás 6" xfId="72" xr:uid="{00000000-0005-0000-0000-000039000000}"/>
    <cellStyle name="Hivatkozás 7" xfId="74" xr:uid="{00000000-0005-0000-0000-00003A000000}"/>
    <cellStyle name="Hivatkozás 8" xfId="76" xr:uid="{00000000-0005-0000-0000-00003B000000}"/>
    <cellStyle name="Hivatkozás 9" xfId="78" xr:uid="{00000000-0005-0000-0000-00003C000000}"/>
    <cellStyle name="Hivatkozott cella 2" xfId="35" xr:uid="{00000000-0005-0000-0000-00003D000000}"/>
    <cellStyle name="Jegyzet 2" xfId="36" xr:uid="{00000000-0005-0000-0000-00003E000000}"/>
    <cellStyle name="Jegyzet 2 2" xfId="57" xr:uid="{00000000-0005-0000-0000-00003F000000}"/>
    <cellStyle name="Jegyzet 2 2 2" xfId="105" xr:uid="{00000000-0005-0000-0000-000040000000}"/>
    <cellStyle name="Jegyzet 2 2 3" xfId="121" xr:uid="{00000000-0005-0000-0000-000041000000}"/>
    <cellStyle name="Jegyzet 2 2 4" xfId="131" xr:uid="{00000000-0005-0000-0000-000042000000}"/>
    <cellStyle name="Jegyzet 2 2 5" xfId="136" xr:uid="{00000000-0005-0000-0000-000043000000}"/>
    <cellStyle name="Jegyzet 2 3" xfId="108" xr:uid="{00000000-0005-0000-0000-000044000000}"/>
    <cellStyle name="Jegyzet 2 4" xfId="107" xr:uid="{00000000-0005-0000-0000-000045000000}"/>
    <cellStyle name="Jegyzet 2 5" xfId="99" xr:uid="{00000000-0005-0000-0000-000046000000}"/>
    <cellStyle name="Jelölőszín (1) 2" xfId="37" xr:uid="{00000000-0005-0000-0000-000047000000}"/>
    <cellStyle name="Jelölőszín (2) 2" xfId="38" xr:uid="{00000000-0005-0000-0000-000048000000}"/>
    <cellStyle name="Jelölőszín (2) 3" xfId="67" xr:uid="{00000000-0005-0000-0000-000049000000}"/>
    <cellStyle name="Jelölőszín (3) 2" xfId="39" xr:uid="{00000000-0005-0000-0000-00004A000000}"/>
    <cellStyle name="Jelölőszín (4) 2" xfId="40" xr:uid="{00000000-0005-0000-0000-00004B000000}"/>
    <cellStyle name="Jelölőszín (5) 2" xfId="41" xr:uid="{00000000-0005-0000-0000-00004C000000}"/>
    <cellStyle name="Jelölőszín (6) 2" xfId="42" xr:uid="{00000000-0005-0000-0000-00004D000000}"/>
    <cellStyle name="Jó 2" xfId="43" xr:uid="{00000000-0005-0000-0000-00004E000000}"/>
    <cellStyle name="Kimenet 2" xfId="44" xr:uid="{00000000-0005-0000-0000-00004F000000}"/>
    <cellStyle name="Kimenet 2 2" xfId="58" xr:uid="{00000000-0005-0000-0000-000050000000}"/>
    <cellStyle name="Kimenet 2 2 2" xfId="104" xr:uid="{00000000-0005-0000-0000-000051000000}"/>
    <cellStyle name="Kimenet 2 2 3" xfId="110" xr:uid="{00000000-0005-0000-0000-000052000000}"/>
    <cellStyle name="Kimenet 2 2 4" xfId="130" xr:uid="{00000000-0005-0000-0000-000053000000}"/>
    <cellStyle name="Kimenet 2 2 5" xfId="135" xr:uid="{00000000-0005-0000-0000-000054000000}"/>
    <cellStyle name="Kimenet 2 3" xfId="120" xr:uid="{00000000-0005-0000-0000-000055000000}"/>
    <cellStyle name="Kimenet 2 4" xfId="101" xr:uid="{00000000-0005-0000-0000-000056000000}"/>
    <cellStyle name="Kimenet 2 5" xfId="98" xr:uid="{00000000-0005-0000-0000-000057000000}"/>
    <cellStyle name="Látott hivatkozás 10" xfId="81" xr:uid="{00000000-0005-0000-0000-000058000000}"/>
    <cellStyle name="Látott hivatkozás 11" xfId="83" xr:uid="{00000000-0005-0000-0000-000059000000}"/>
    <cellStyle name="Látott hivatkozás 12" xfId="85" xr:uid="{00000000-0005-0000-0000-00005A000000}"/>
    <cellStyle name="Látott hivatkozás 13" xfId="87" xr:uid="{00000000-0005-0000-0000-00005B000000}"/>
    <cellStyle name="Látott hivatkozás 14" xfId="89" xr:uid="{00000000-0005-0000-0000-00005C000000}"/>
    <cellStyle name="Látott hivatkozás 15" xfId="91" xr:uid="{00000000-0005-0000-0000-00005D000000}"/>
    <cellStyle name="Látott hivatkozás 16" xfId="93" xr:uid="{00000000-0005-0000-0000-00005E000000}"/>
    <cellStyle name="Látott hivatkozás 17" xfId="95" xr:uid="{00000000-0005-0000-0000-00005F000000}"/>
    <cellStyle name="Látott hivatkozás 18" xfId="97" xr:uid="{00000000-0005-0000-0000-000060000000}"/>
    <cellStyle name="Látott hivatkozás 2" xfId="64" xr:uid="{00000000-0005-0000-0000-000061000000}"/>
    <cellStyle name="Látott hivatkozás 3" xfId="66" xr:uid="{00000000-0005-0000-0000-000062000000}"/>
    <cellStyle name="Látott hivatkozás 4" xfId="69" xr:uid="{00000000-0005-0000-0000-000063000000}"/>
    <cellStyle name="Látott hivatkozás 5" xfId="71" xr:uid="{00000000-0005-0000-0000-000064000000}"/>
    <cellStyle name="Látott hivatkozás 6" xfId="73" xr:uid="{00000000-0005-0000-0000-000065000000}"/>
    <cellStyle name="Látott hivatkozás 7" xfId="75" xr:uid="{00000000-0005-0000-0000-000066000000}"/>
    <cellStyle name="Látott hivatkozás 8" xfId="77" xr:uid="{00000000-0005-0000-0000-000067000000}"/>
    <cellStyle name="Látott hivatkozás 9" xfId="79" xr:uid="{00000000-0005-0000-0000-000068000000}"/>
    <cellStyle name="Magyarázó szöveg 2" xfId="45" xr:uid="{00000000-0005-0000-0000-000069000000}"/>
    <cellStyle name="Normál" xfId="0" builtinId="0"/>
    <cellStyle name="Normál 2" xfId="4" xr:uid="{00000000-0005-0000-0000-00006B000000}"/>
    <cellStyle name="Normál 2 2" xfId="8" xr:uid="{00000000-0005-0000-0000-00006C000000}"/>
    <cellStyle name="Normál 3" xfId="52" xr:uid="{00000000-0005-0000-0000-00006D000000}"/>
    <cellStyle name="Normál 3 2" xfId="54" xr:uid="{00000000-0005-0000-0000-00006E000000}"/>
    <cellStyle name="Normál 3 2 2" xfId="117" xr:uid="{00000000-0005-0000-0000-00006F000000}"/>
    <cellStyle name="Normál 3 3" xfId="62" xr:uid="{00000000-0005-0000-0000-000070000000}"/>
    <cellStyle name="Normál 3 3 2" xfId="119" xr:uid="{00000000-0005-0000-0000-000071000000}"/>
    <cellStyle name="Normál 3 4" xfId="115" xr:uid="{00000000-0005-0000-0000-000072000000}"/>
    <cellStyle name="Normál 4" xfId="7" xr:uid="{00000000-0005-0000-0000-000073000000}"/>
    <cellStyle name="Normál 5" xfId="3" xr:uid="{00000000-0005-0000-0000-000074000000}"/>
    <cellStyle name="Normál 6" xfId="140" xr:uid="{00000000-0005-0000-0000-000075000000}"/>
    <cellStyle name="Összesen 2" xfId="46" xr:uid="{00000000-0005-0000-0000-000076000000}"/>
    <cellStyle name="Összesen 2 2" xfId="59" xr:uid="{00000000-0005-0000-0000-000077000000}"/>
    <cellStyle name="Összesen 2 2 2" xfId="103" xr:uid="{00000000-0005-0000-0000-000078000000}"/>
    <cellStyle name="Összesen 2 2 3" xfId="111" xr:uid="{00000000-0005-0000-0000-000079000000}"/>
    <cellStyle name="Összesen 2 2 4" xfId="129" xr:uid="{00000000-0005-0000-0000-00007A000000}"/>
    <cellStyle name="Összesen 2 2 5" xfId="134" xr:uid="{00000000-0005-0000-0000-00007B000000}"/>
    <cellStyle name="Összesen 2 3" xfId="125" xr:uid="{00000000-0005-0000-0000-00007C000000}"/>
    <cellStyle name="Összesen 2 4" xfId="128" xr:uid="{00000000-0005-0000-0000-00007D000000}"/>
    <cellStyle name="Összesen 2 5" xfId="100" xr:uid="{00000000-0005-0000-0000-00007E000000}"/>
    <cellStyle name="Pénznem" xfId="143" builtinId="4"/>
    <cellStyle name="Pénznem 2" xfId="50" xr:uid="{00000000-0005-0000-0000-000080000000}"/>
    <cellStyle name="Pénznem 3" xfId="5" xr:uid="{00000000-0005-0000-0000-000081000000}"/>
    <cellStyle name="Rossz 2" xfId="47" xr:uid="{00000000-0005-0000-0000-000082000000}"/>
    <cellStyle name="Semleges 2" xfId="48" xr:uid="{00000000-0005-0000-0000-000083000000}"/>
    <cellStyle name="Számítás 2" xfId="49" xr:uid="{00000000-0005-0000-0000-000084000000}"/>
    <cellStyle name="Számítás 2 2" xfId="60" xr:uid="{00000000-0005-0000-0000-000085000000}"/>
    <cellStyle name="Számítás 2 2 2" xfId="102" xr:uid="{00000000-0005-0000-0000-000086000000}"/>
    <cellStyle name="Számítás 2 2 3" xfId="112" xr:uid="{00000000-0005-0000-0000-000087000000}"/>
    <cellStyle name="Számítás 2 2 4" xfId="123" xr:uid="{00000000-0005-0000-0000-000088000000}"/>
    <cellStyle name="Számítás 2 2 5" xfId="133" xr:uid="{00000000-0005-0000-0000-000089000000}"/>
    <cellStyle name="Számítás 2 3" xfId="124" xr:uid="{00000000-0005-0000-0000-00008A000000}"/>
    <cellStyle name="Számítás 2 4" xfId="127" xr:uid="{00000000-0005-0000-0000-00008B000000}"/>
    <cellStyle name="Számítás 2 5" xfId="113" xr:uid="{00000000-0005-0000-0000-00008C000000}"/>
    <cellStyle name="Százalék" xfId="138" builtinId="5"/>
    <cellStyle name="Százalék 2" xfId="51" xr:uid="{00000000-0005-0000-0000-00008E000000}"/>
    <cellStyle name="Százalék 3" xfId="6" xr:uid="{00000000-0005-0000-0000-00008F000000}"/>
    <cellStyle name="TableStyleLight1" xfId="55" xr:uid="{00000000-0005-0000-0000-000090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E361"/>
  <sheetViews>
    <sheetView tabSelected="1" topLeftCell="G1" zoomScaleNormal="100" workbookViewId="0">
      <pane ySplit="5" topLeftCell="A23" activePane="bottomLeft" state="frozen"/>
      <selection pane="bottomLeft" activeCell="W363" sqref="W363"/>
    </sheetView>
  </sheetViews>
  <sheetFormatPr defaultRowHeight="15" outlineLevelRow="1" x14ac:dyDescent="0.25"/>
  <cols>
    <col min="1" max="1" width="12.5703125" customWidth="1"/>
    <col min="2" max="2" width="33.7109375" customWidth="1"/>
    <col min="3" max="3" width="19.7109375" customWidth="1"/>
    <col min="4" max="4" width="11.85546875" bestFit="1" customWidth="1"/>
    <col min="5" max="5" width="14.140625" customWidth="1"/>
    <col min="6" max="6" width="14.5703125" customWidth="1"/>
    <col min="7" max="7" width="10.7109375" bestFit="1" customWidth="1"/>
    <col min="8" max="9" width="11.85546875" customWidth="1"/>
    <col min="10" max="11" width="11" customWidth="1"/>
    <col min="12" max="12" width="8.140625" style="2" customWidth="1"/>
    <col min="13" max="14" width="13.28515625" style="2" bestFit="1" customWidth="1"/>
    <col min="15" max="15" width="13.28515625" customWidth="1"/>
    <col min="16" max="16" width="14.42578125" customWidth="1"/>
    <col min="17" max="17" width="14.7109375" customWidth="1"/>
    <col min="18" max="18" width="13.140625" customWidth="1"/>
    <col min="19" max="20" width="13.5703125" style="97" customWidth="1"/>
    <col min="21" max="21" width="9.5703125" style="90" customWidth="1"/>
    <col min="22" max="22" width="14" customWidth="1"/>
    <col min="23" max="23" width="12.140625" customWidth="1"/>
    <col min="24" max="25" width="10.7109375" customWidth="1"/>
    <col min="26" max="30" width="13.5703125" customWidth="1"/>
  </cols>
  <sheetData>
    <row r="1" spans="1:30" x14ac:dyDescent="0.25">
      <c r="A1" t="s">
        <v>110</v>
      </c>
      <c r="B1" t="s">
        <v>69</v>
      </c>
      <c r="D1" t="s">
        <v>103</v>
      </c>
      <c r="E1" t="s">
        <v>104</v>
      </c>
      <c r="F1" t="s">
        <v>71</v>
      </c>
      <c r="T1" s="97" t="s">
        <v>70</v>
      </c>
      <c r="U1" s="90" t="s">
        <v>105</v>
      </c>
      <c r="V1" s="2" t="s">
        <v>66</v>
      </c>
      <c r="W1" s="2" t="s">
        <v>67</v>
      </c>
    </row>
    <row r="2" spans="1:30" ht="18.75" x14ac:dyDescent="0.25">
      <c r="B2" s="203" t="s">
        <v>115</v>
      </c>
      <c r="C2" s="203"/>
      <c r="D2" s="203"/>
      <c r="E2" s="203"/>
      <c r="F2" s="203"/>
      <c r="G2" s="26"/>
      <c r="M2" s="149" t="s">
        <v>224</v>
      </c>
      <c r="O2" s="117"/>
      <c r="P2" s="117"/>
      <c r="Q2" s="117"/>
      <c r="U2" s="22" t="s">
        <v>381</v>
      </c>
      <c r="V2" s="139" t="e">
        <f>M2-X2</f>
        <v>#VALUE!</v>
      </c>
      <c r="W2" s="139">
        <f>N2-Y2</f>
        <v>0</v>
      </c>
      <c r="X2" s="200" cm="1">
        <f t="array" ref="X2">_xlfn.XLOOKUP(1,('Havi béradatok'!$B$1:$B$500=LEFT(Bérköltség!T2,10))*('Havi béradatok'!$C$1:$C$500=LEFT(Bérköltség!E2,10)),'Havi béradatok'!$D$1:$D$500)</f>
        <v>0</v>
      </c>
      <c r="Y2" s="200" cm="1">
        <f t="array" ref="Y2">_xlfn.XLOOKUP(1,('Havi béradatok'!$B$1:$B$500=LEFT(Bérköltség!T2,10))*('Havi béradatok'!$C$1:$C$500=LEFT(Bérköltség!E2,10)),'Havi béradatok'!$E$1:$E$500)</f>
        <v>0</v>
      </c>
    </row>
    <row r="3" spans="1:30" ht="15" customHeight="1" x14ac:dyDescent="0.25">
      <c r="A3" s="72"/>
      <c r="B3" s="72" t="s">
        <v>0</v>
      </c>
      <c r="C3" s="73"/>
      <c r="D3" s="73"/>
      <c r="E3" s="73" t="s">
        <v>59</v>
      </c>
      <c r="F3" s="73" t="s">
        <v>22</v>
      </c>
      <c r="G3" s="74"/>
      <c r="H3" s="75" t="s">
        <v>23</v>
      </c>
      <c r="I3" s="118"/>
      <c r="J3" s="76" t="s">
        <v>24</v>
      </c>
      <c r="K3" s="76" t="s">
        <v>51</v>
      </c>
      <c r="L3" s="76" t="s">
        <v>52</v>
      </c>
      <c r="M3" s="76"/>
      <c r="N3" s="76"/>
      <c r="O3" s="76"/>
      <c r="P3" s="77" t="s">
        <v>25</v>
      </c>
      <c r="Q3" s="118" t="s">
        <v>48</v>
      </c>
      <c r="R3" s="111"/>
      <c r="S3" s="76" t="s">
        <v>40</v>
      </c>
      <c r="T3" s="76"/>
      <c r="U3" s="103"/>
      <c r="V3" s="130"/>
      <c r="W3" s="130"/>
      <c r="X3" s="197"/>
      <c r="Y3" s="197"/>
    </row>
    <row r="4" spans="1:30" ht="24.75" customHeight="1" x14ac:dyDescent="0.25">
      <c r="A4" s="78" t="s">
        <v>111</v>
      </c>
      <c r="B4" s="78" t="s">
        <v>26</v>
      </c>
      <c r="C4" s="70" t="s">
        <v>301</v>
      </c>
      <c r="D4" s="70" t="s">
        <v>4</v>
      </c>
      <c r="E4" s="70" t="s">
        <v>60</v>
      </c>
      <c r="F4" s="70" t="s">
        <v>27</v>
      </c>
      <c r="G4" s="27" t="s">
        <v>8</v>
      </c>
      <c r="H4" s="79" t="s">
        <v>28</v>
      </c>
      <c r="I4" s="119" t="s">
        <v>64</v>
      </c>
      <c r="J4" s="80" t="s">
        <v>29</v>
      </c>
      <c r="K4" s="80" t="s">
        <v>25</v>
      </c>
      <c r="L4" s="81" t="s">
        <v>1</v>
      </c>
      <c r="M4" s="82" t="s">
        <v>11</v>
      </c>
      <c r="N4" s="82" t="s">
        <v>30</v>
      </c>
      <c r="O4" s="82" t="s">
        <v>2</v>
      </c>
      <c r="P4" s="83" t="s">
        <v>31</v>
      </c>
      <c r="Q4" s="119" t="s">
        <v>49</v>
      </c>
      <c r="R4" s="112" t="s">
        <v>47</v>
      </c>
      <c r="S4" s="81" t="s">
        <v>41</v>
      </c>
      <c r="T4" s="81" t="s">
        <v>62</v>
      </c>
      <c r="U4" s="104"/>
      <c r="V4" s="131" t="s">
        <v>66</v>
      </c>
      <c r="W4" s="131" t="s">
        <v>67</v>
      </c>
      <c r="X4" s="198" t="s">
        <v>66</v>
      </c>
      <c r="Y4" s="198" t="s">
        <v>67</v>
      </c>
      <c r="Z4" s="163" t="s">
        <v>296</v>
      </c>
      <c r="AA4" s="163" t="s">
        <v>297</v>
      </c>
      <c r="AB4" s="163" t="s">
        <v>298</v>
      </c>
      <c r="AC4" s="163" t="s">
        <v>299</v>
      </c>
      <c r="AD4" s="163" t="s">
        <v>300</v>
      </c>
    </row>
    <row r="5" spans="1:30" ht="18.75" customHeight="1" x14ac:dyDescent="0.25">
      <c r="A5" s="84" t="s">
        <v>112</v>
      </c>
      <c r="B5" s="84" t="s">
        <v>32</v>
      </c>
      <c r="C5" s="71"/>
      <c r="D5" s="71" t="s">
        <v>33</v>
      </c>
      <c r="E5" s="71" t="s">
        <v>61</v>
      </c>
      <c r="F5" s="71" t="s">
        <v>34</v>
      </c>
      <c r="G5" s="28"/>
      <c r="H5" s="85" t="s">
        <v>35</v>
      </c>
      <c r="I5" s="120" t="s">
        <v>65</v>
      </c>
      <c r="J5" s="86" t="s">
        <v>36</v>
      </c>
      <c r="K5" s="86"/>
      <c r="L5" s="87"/>
      <c r="M5" s="86" t="s">
        <v>37</v>
      </c>
      <c r="N5" s="86" t="s">
        <v>38</v>
      </c>
      <c r="O5" s="88"/>
      <c r="P5" s="89" t="s">
        <v>39</v>
      </c>
      <c r="Q5" s="120" t="s">
        <v>50</v>
      </c>
      <c r="R5" s="113"/>
      <c r="S5" s="87" t="s">
        <v>42</v>
      </c>
      <c r="T5" s="87" t="s">
        <v>63</v>
      </c>
      <c r="U5" s="105"/>
      <c r="V5" s="132" t="s">
        <v>68</v>
      </c>
      <c r="W5" s="132" t="s">
        <v>68</v>
      </c>
      <c r="X5" s="199" t="s">
        <v>380</v>
      </c>
      <c r="Y5" s="199" t="s">
        <v>380</v>
      </c>
      <c r="Z5" s="163"/>
      <c r="AA5" s="163"/>
      <c r="AB5" s="163"/>
      <c r="AC5" s="163"/>
      <c r="AD5" s="163"/>
    </row>
    <row r="6" spans="1:30" ht="15" hidden="1" customHeight="1" x14ac:dyDescent="0.25">
      <c r="A6" s="140"/>
      <c r="B6" s="3"/>
      <c r="C6" s="1"/>
      <c r="D6" s="4"/>
      <c r="E6" s="4"/>
      <c r="F6" s="3"/>
      <c r="G6" s="3"/>
      <c r="H6" s="7"/>
      <c r="I6" s="7">
        <f>ROUND(H6*Q6,0)</f>
        <v>0</v>
      </c>
      <c r="J6" s="138" t="e">
        <f>L6/K6</f>
        <v>#DIV/0!</v>
      </c>
      <c r="K6" s="6"/>
      <c r="L6" s="6"/>
      <c r="M6" s="127"/>
      <c r="N6" s="10"/>
      <c r="O6" s="8" t="e">
        <f>M6/H6</f>
        <v>#DIV/0!</v>
      </c>
      <c r="P6" s="11" t="e">
        <f>J6-O6</f>
        <v>#DIV/0!</v>
      </c>
      <c r="Q6" s="11">
        <v>0.13</v>
      </c>
      <c r="R6" s="114"/>
      <c r="S6" s="98"/>
      <c r="T6" s="98"/>
      <c r="U6" s="22"/>
    </row>
    <row r="7" spans="1:30" ht="15" hidden="1" customHeight="1" x14ac:dyDescent="0.25">
      <c r="A7" s="164" t="s">
        <v>302</v>
      </c>
      <c r="B7" s="3" t="s">
        <v>154</v>
      </c>
      <c r="C7" s="166" t="str">
        <f>IF(OR(E7="A017200260",E7="C017200261"),"Szakmai","Átalány")</f>
        <v>Átalány</v>
      </c>
      <c r="D7" s="4" t="s">
        <v>81</v>
      </c>
      <c r="E7" s="4" t="s">
        <v>118</v>
      </c>
      <c r="F7" s="3" t="s">
        <v>155</v>
      </c>
      <c r="G7" s="3" t="s">
        <v>9</v>
      </c>
      <c r="H7" s="7">
        <v>500000</v>
      </c>
      <c r="I7" s="7">
        <v>44302</v>
      </c>
      <c r="J7" s="138">
        <f t="shared" ref="J7" si="0">L7/K7</f>
        <v>9.9999999999999992E-2</v>
      </c>
      <c r="K7" s="6">
        <v>174</v>
      </c>
      <c r="L7" s="6">
        <v>17.399999999999999</v>
      </c>
      <c r="M7" s="145">
        <f>ROUND(H7*J7,0)</f>
        <v>50000</v>
      </c>
      <c r="N7" s="145">
        <f>ROUND(I7*J7,0)</f>
        <v>4430</v>
      </c>
      <c r="O7" s="8">
        <f t="shared" ref="O7" si="1">M7/H7</f>
        <v>0.1</v>
      </c>
      <c r="P7" s="11">
        <f t="shared" ref="P7" si="2">J7-O7</f>
        <v>0</v>
      </c>
      <c r="Q7" s="11">
        <v>0.13</v>
      </c>
      <c r="R7" s="114">
        <v>45341</v>
      </c>
      <c r="S7" s="98" t="s">
        <v>102</v>
      </c>
      <c r="T7" s="98">
        <v>8383022344</v>
      </c>
      <c r="U7" s="22"/>
      <c r="V7" s="143">
        <v>2</v>
      </c>
      <c r="W7">
        <v>0</v>
      </c>
      <c r="Z7" s="61">
        <v>45352</v>
      </c>
      <c r="AA7" s="61">
        <v>45382</v>
      </c>
      <c r="AB7">
        <v>152</v>
      </c>
      <c r="AD7" s="61">
        <v>45387</v>
      </c>
    </row>
    <row r="8" spans="1:30" ht="15" hidden="1" customHeight="1" x14ac:dyDescent="0.25">
      <c r="A8" s="164" t="s">
        <v>302</v>
      </c>
      <c r="B8" s="3" t="s">
        <v>154</v>
      </c>
      <c r="C8" s="166" t="str">
        <f t="shared" ref="C8:C43" si="3">IF(OR(E8="A017200260",E8="C017200261"),"Szakmai","Átalány")</f>
        <v>Átalány</v>
      </c>
      <c r="D8" s="4" t="s">
        <v>82</v>
      </c>
      <c r="E8" s="4" t="s">
        <v>118</v>
      </c>
      <c r="F8" s="3" t="s">
        <v>155</v>
      </c>
      <c r="G8" s="3" t="s">
        <v>9</v>
      </c>
      <c r="H8" s="7">
        <v>471429</v>
      </c>
      <c r="I8" s="7">
        <v>51399</v>
      </c>
      <c r="J8" s="138">
        <f t="shared" ref="J8:J10" si="4">L8/K8</f>
        <v>9.9999999999999992E-2</v>
      </c>
      <c r="K8" s="6">
        <v>174</v>
      </c>
      <c r="L8" s="6">
        <v>17.399999999999999</v>
      </c>
      <c r="M8" s="145">
        <f t="shared" ref="M8:M9" si="5">ROUND(H8*J8,0)</f>
        <v>47143</v>
      </c>
      <c r="N8" s="145">
        <f t="shared" ref="N8:N10" si="6">ROUND(I8*J8,0)</f>
        <v>5140</v>
      </c>
      <c r="O8" s="8">
        <f t="shared" ref="O8:O10" si="7">M8/H8</f>
        <v>0.10000021212101928</v>
      </c>
      <c r="P8" s="11">
        <f t="shared" ref="P8:P10" si="8">J8-O8</f>
        <v>-2.1212101929124483E-7</v>
      </c>
      <c r="Q8" s="11">
        <v>0.13</v>
      </c>
      <c r="R8" s="114">
        <v>45341</v>
      </c>
      <c r="S8" s="98" t="s">
        <v>102</v>
      </c>
      <c r="T8" s="98">
        <v>8383022344</v>
      </c>
      <c r="U8" s="22"/>
      <c r="V8">
        <v>0</v>
      </c>
      <c r="W8" s="143">
        <v>38754</v>
      </c>
      <c r="X8" s="143"/>
      <c r="Y8" s="143"/>
      <c r="Z8" s="61">
        <v>45383</v>
      </c>
      <c r="AA8" s="61">
        <v>45412</v>
      </c>
      <c r="AB8">
        <v>168</v>
      </c>
      <c r="AD8" s="61">
        <v>45415</v>
      </c>
    </row>
    <row r="9" spans="1:30" ht="15" hidden="1" customHeight="1" x14ac:dyDescent="0.25">
      <c r="A9" s="164" t="s">
        <v>302</v>
      </c>
      <c r="B9" s="3" t="s">
        <v>154</v>
      </c>
      <c r="C9" s="166" t="str">
        <f t="shared" si="3"/>
        <v>Átalány</v>
      </c>
      <c r="D9" s="4" t="s">
        <v>83</v>
      </c>
      <c r="E9" s="4" t="s">
        <v>118</v>
      </c>
      <c r="F9" s="3" t="s">
        <v>155</v>
      </c>
      <c r="G9" s="3" t="s">
        <v>9</v>
      </c>
      <c r="H9" s="7">
        <v>500000</v>
      </c>
      <c r="I9" s="7">
        <v>47658</v>
      </c>
      <c r="J9" s="138">
        <f t="shared" si="4"/>
        <v>9.9999999999999992E-2</v>
      </c>
      <c r="K9" s="6">
        <v>174</v>
      </c>
      <c r="L9" s="6">
        <v>17.399999999999999</v>
      </c>
      <c r="M9" s="145">
        <f t="shared" si="5"/>
        <v>50000</v>
      </c>
      <c r="N9" s="145">
        <f t="shared" si="6"/>
        <v>4766</v>
      </c>
      <c r="O9" s="8">
        <f t="shared" si="7"/>
        <v>0.1</v>
      </c>
      <c r="P9" s="11">
        <f t="shared" si="8"/>
        <v>0</v>
      </c>
      <c r="Q9" s="11">
        <v>0.13</v>
      </c>
      <c r="R9" s="114">
        <v>45341</v>
      </c>
      <c r="S9" s="98" t="s">
        <v>102</v>
      </c>
      <c r="T9" s="98">
        <v>8383022344</v>
      </c>
      <c r="U9" s="22"/>
      <c r="V9">
        <v>0</v>
      </c>
      <c r="W9">
        <v>0</v>
      </c>
      <c r="Z9" s="61">
        <v>45413</v>
      </c>
      <c r="AA9" s="61">
        <v>45443</v>
      </c>
      <c r="AB9">
        <v>168</v>
      </c>
      <c r="AD9" s="61">
        <v>45448</v>
      </c>
    </row>
    <row r="10" spans="1:30" ht="15" hidden="1" customHeight="1" x14ac:dyDescent="0.25">
      <c r="A10" s="164" t="s">
        <v>302</v>
      </c>
      <c r="B10" s="3" t="s">
        <v>154</v>
      </c>
      <c r="C10" s="166" t="str">
        <f t="shared" si="3"/>
        <v>Átalány</v>
      </c>
      <c r="D10" s="4" t="s">
        <v>84</v>
      </c>
      <c r="E10" s="4" t="s">
        <v>118</v>
      </c>
      <c r="F10" s="3" t="s">
        <v>155</v>
      </c>
      <c r="G10" s="3" t="s">
        <v>9</v>
      </c>
      <c r="H10" s="7">
        <v>511000</v>
      </c>
      <c r="I10" s="7">
        <v>49088</v>
      </c>
      <c r="J10" s="138">
        <f t="shared" si="4"/>
        <v>9.9999999999999992E-2</v>
      </c>
      <c r="K10" s="6">
        <v>174</v>
      </c>
      <c r="L10" s="6">
        <v>17.399999999999999</v>
      </c>
      <c r="M10" s="145">
        <v>50000</v>
      </c>
      <c r="N10" s="145">
        <f t="shared" si="6"/>
        <v>4909</v>
      </c>
      <c r="O10" s="8">
        <f t="shared" si="7"/>
        <v>9.7847358121330719E-2</v>
      </c>
      <c r="P10" s="11">
        <f t="shared" si="8"/>
        <v>2.152641878669273E-3</v>
      </c>
      <c r="Q10" s="11">
        <v>0.13</v>
      </c>
      <c r="R10" s="114">
        <v>45439</v>
      </c>
      <c r="S10" s="98" t="s">
        <v>102</v>
      </c>
      <c r="T10" s="98">
        <v>8383022344</v>
      </c>
      <c r="U10" s="22"/>
      <c r="V10">
        <v>0</v>
      </c>
      <c r="W10">
        <v>0</v>
      </c>
      <c r="Z10" s="61">
        <v>45444</v>
      </c>
      <c r="AA10" s="61">
        <v>45473</v>
      </c>
      <c r="AB10">
        <v>160</v>
      </c>
      <c r="AD10" s="61">
        <v>45478</v>
      </c>
    </row>
    <row r="11" spans="1:30" ht="15" hidden="1" customHeight="1" x14ac:dyDescent="0.25">
      <c r="A11" s="164" t="s">
        <v>302</v>
      </c>
      <c r="B11" s="3" t="s">
        <v>154</v>
      </c>
      <c r="C11" s="166" t="str">
        <f t="shared" si="3"/>
        <v>Átalány</v>
      </c>
      <c r="D11" s="4" t="s">
        <v>85</v>
      </c>
      <c r="E11" s="4" t="s">
        <v>118</v>
      </c>
      <c r="F11" s="3" t="s">
        <v>155</v>
      </c>
      <c r="G11" s="3" t="s">
        <v>9</v>
      </c>
      <c r="H11" s="7">
        <v>511000</v>
      </c>
      <c r="I11" s="7">
        <v>49088</v>
      </c>
      <c r="J11" s="138">
        <f t="shared" ref="J11:J20" si="9">L11/K11</f>
        <v>9.9999999999999992E-2</v>
      </c>
      <c r="K11" s="6">
        <v>174</v>
      </c>
      <c r="L11" s="6">
        <v>17.399999999999999</v>
      </c>
      <c r="M11" s="145">
        <v>50000</v>
      </c>
      <c r="N11" s="145">
        <f t="shared" ref="N11:N20" si="10">ROUND(I11*J11,0)</f>
        <v>4909</v>
      </c>
      <c r="O11" s="8">
        <f t="shared" ref="O11:O20" si="11">M11/H11</f>
        <v>9.7847358121330719E-2</v>
      </c>
      <c r="P11" s="11">
        <f t="shared" ref="P11:P20" si="12">J11-O11</f>
        <v>2.152641878669273E-3</v>
      </c>
      <c r="Q11" s="11">
        <v>0.13</v>
      </c>
      <c r="R11" s="114">
        <v>45439</v>
      </c>
      <c r="S11" s="98" t="s">
        <v>102</v>
      </c>
      <c r="T11" s="98">
        <v>8383022344</v>
      </c>
      <c r="U11" s="22"/>
      <c r="V11">
        <v>0</v>
      </c>
      <c r="W11">
        <v>0</v>
      </c>
      <c r="Z11" s="61">
        <v>45474</v>
      </c>
      <c r="AA11" s="61">
        <v>45504</v>
      </c>
      <c r="AB11">
        <v>184</v>
      </c>
      <c r="AD11" s="61">
        <v>45509</v>
      </c>
    </row>
    <row r="12" spans="1:30" ht="15" hidden="1" customHeight="1" x14ac:dyDescent="0.25">
      <c r="A12" s="164" t="s">
        <v>302</v>
      </c>
      <c r="B12" s="3" t="s">
        <v>154</v>
      </c>
      <c r="C12" s="166" t="str">
        <f t="shared" si="3"/>
        <v>Átalány</v>
      </c>
      <c r="D12" s="4" t="s">
        <v>86</v>
      </c>
      <c r="E12" s="4" t="s">
        <v>118</v>
      </c>
      <c r="F12" s="3" t="s">
        <v>155</v>
      </c>
      <c r="G12" s="3" t="s">
        <v>9</v>
      </c>
      <c r="H12" s="7">
        <v>511000</v>
      </c>
      <c r="I12" s="7">
        <v>49088</v>
      </c>
      <c r="J12" s="138">
        <f t="shared" si="9"/>
        <v>9.9999999999999992E-2</v>
      </c>
      <c r="K12" s="6">
        <v>174</v>
      </c>
      <c r="L12" s="6">
        <v>17.399999999999999</v>
      </c>
      <c r="M12" s="145">
        <v>50000</v>
      </c>
      <c r="N12" s="145">
        <f t="shared" si="10"/>
        <v>4909</v>
      </c>
      <c r="O12" s="8">
        <f t="shared" si="11"/>
        <v>9.7847358121330719E-2</v>
      </c>
      <c r="P12" s="11">
        <f t="shared" si="12"/>
        <v>2.152641878669273E-3</v>
      </c>
      <c r="Q12" s="11">
        <v>0.13</v>
      </c>
      <c r="R12" s="114">
        <v>45439</v>
      </c>
      <c r="S12" s="98" t="s">
        <v>102</v>
      </c>
      <c r="T12" s="98">
        <v>8383022344</v>
      </c>
      <c r="U12" s="22"/>
      <c r="V12">
        <v>0</v>
      </c>
      <c r="W12">
        <v>0</v>
      </c>
      <c r="Z12" s="61">
        <v>45505</v>
      </c>
      <c r="AA12" s="61">
        <v>45535</v>
      </c>
      <c r="AB12">
        <v>168</v>
      </c>
      <c r="AD12" s="61">
        <v>45540</v>
      </c>
    </row>
    <row r="13" spans="1:30" ht="15" hidden="1" customHeight="1" x14ac:dyDescent="0.25">
      <c r="A13" s="164" t="s">
        <v>302</v>
      </c>
      <c r="B13" s="3" t="s">
        <v>154</v>
      </c>
      <c r="C13" s="166" t="str">
        <f t="shared" si="3"/>
        <v>Átalány</v>
      </c>
      <c r="D13" s="4" t="s">
        <v>87</v>
      </c>
      <c r="E13" s="4" t="s">
        <v>118</v>
      </c>
      <c r="F13" s="3" t="s">
        <v>155</v>
      </c>
      <c r="G13" s="3" t="s">
        <v>9</v>
      </c>
      <c r="H13" s="7">
        <v>511000</v>
      </c>
      <c r="I13" s="7">
        <v>49088</v>
      </c>
      <c r="J13" s="138">
        <f t="shared" si="9"/>
        <v>9.9999999999999992E-2</v>
      </c>
      <c r="K13" s="6">
        <v>174</v>
      </c>
      <c r="L13" s="6">
        <v>17.399999999999999</v>
      </c>
      <c r="M13" s="145">
        <v>50000</v>
      </c>
      <c r="N13" s="145">
        <f t="shared" si="10"/>
        <v>4909</v>
      </c>
      <c r="O13" s="8">
        <f t="shared" si="11"/>
        <v>9.7847358121330719E-2</v>
      </c>
      <c r="P13" s="11">
        <f t="shared" si="12"/>
        <v>2.152641878669273E-3</v>
      </c>
      <c r="Q13" s="11">
        <v>0.13</v>
      </c>
      <c r="R13" s="114">
        <v>45439</v>
      </c>
      <c r="S13" s="98" t="s">
        <v>102</v>
      </c>
      <c r="T13" s="98">
        <v>8383022344</v>
      </c>
      <c r="U13" s="22"/>
      <c r="V13">
        <v>0</v>
      </c>
      <c r="W13">
        <v>0</v>
      </c>
      <c r="Z13" s="61">
        <v>45536</v>
      </c>
      <c r="AA13" s="61">
        <v>45565</v>
      </c>
      <c r="AB13">
        <v>168</v>
      </c>
      <c r="AD13" s="61">
        <v>45569</v>
      </c>
    </row>
    <row r="14" spans="1:30" ht="15" hidden="1" customHeight="1" x14ac:dyDescent="0.25">
      <c r="A14" s="164" t="s">
        <v>302</v>
      </c>
      <c r="B14" s="3" t="s">
        <v>154</v>
      </c>
      <c r="C14" s="166" t="str">
        <f t="shared" si="3"/>
        <v>Átalány</v>
      </c>
      <c r="D14" s="4" t="s">
        <v>88</v>
      </c>
      <c r="E14" s="4" t="s">
        <v>118</v>
      </c>
      <c r="F14" s="3" t="s">
        <v>155</v>
      </c>
      <c r="G14" s="3" t="s">
        <v>9</v>
      </c>
      <c r="H14" s="7">
        <v>511000</v>
      </c>
      <c r="I14" s="7">
        <v>49088</v>
      </c>
      <c r="J14" s="138">
        <f t="shared" si="9"/>
        <v>9.9999999999999992E-2</v>
      </c>
      <c r="K14" s="6">
        <v>174</v>
      </c>
      <c r="L14" s="6">
        <v>17.399999999999999</v>
      </c>
      <c r="M14" s="145">
        <v>50000</v>
      </c>
      <c r="N14" s="145">
        <f t="shared" si="10"/>
        <v>4909</v>
      </c>
      <c r="O14" s="8">
        <f t="shared" si="11"/>
        <v>9.7847358121330719E-2</v>
      </c>
      <c r="P14" s="11">
        <f t="shared" si="12"/>
        <v>2.152641878669273E-3</v>
      </c>
      <c r="Q14" s="11">
        <v>0.13</v>
      </c>
      <c r="R14" s="114">
        <v>45439</v>
      </c>
      <c r="S14" s="98" t="s">
        <v>102</v>
      </c>
      <c r="T14" s="98">
        <v>8383022344</v>
      </c>
      <c r="U14" s="22"/>
      <c r="V14" s="143">
        <v>1</v>
      </c>
      <c r="W14">
        <v>0</v>
      </c>
      <c r="Z14" s="61">
        <v>45566</v>
      </c>
      <c r="AA14" s="61">
        <v>45596</v>
      </c>
      <c r="AB14">
        <v>176</v>
      </c>
      <c r="AD14" s="61">
        <v>45601</v>
      </c>
    </row>
    <row r="15" spans="1:30" ht="15" hidden="1" customHeight="1" x14ac:dyDescent="0.25">
      <c r="A15" s="164" t="s">
        <v>302</v>
      </c>
      <c r="B15" s="3" t="s">
        <v>154</v>
      </c>
      <c r="C15" s="166" t="str">
        <f t="shared" si="3"/>
        <v>Átalány</v>
      </c>
      <c r="D15" s="4" t="s">
        <v>89</v>
      </c>
      <c r="E15" s="4" t="s">
        <v>118</v>
      </c>
      <c r="F15" s="3" t="s">
        <v>155</v>
      </c>
      <c r="G15" s="3" t="s">
        <v>9</v>
      </c>
      <c r="H15" s="7">
        <v>511000</v>
      </c>
      <c r="I15" s="7">
        <v>49088</v>
      </c>
      <c r="J15" s="138">
        <f t="shared" si="9"/>
        <v>9.9999999999999992E-2</v>
      </c>
      <c r="K15" s="6">
        <v>174</v>
      </c>
      <c r="L15" s="6">
        <v>17.399999999999999</v>
      </c>
      <c r="M15" s="145">
        <v>50000</v>
      </c>
      <c r="N15" s="145">
        <f t="shared" si="10"/>
        <v>4909</v>
      </c>
      <c r="O15" s="8">
        <f t="shared" si="11"/>
        <v>9.7847358121330719E-2</v>
      </c>
      <c r="P15" s="11">
        <f t="shared" si="12"/>
        <v>2.152641878669273E-3</v>
      </c>
      <c r="Q15" s="11">
        <v>0.13</v>
      </c>
      <c r="R15" s="114">
        <v>45439</v>
      </c>
      <c r="S15" s="98" t="s">
        <v>102</v>
      </c>
      <c r="T15" s="98">
        <v>8383022344</v>
      </c>
      <c r="U15" s="22"/>
      <c r="V15">
        <v>0</v>
      </c>
      <c r="W15">
        <v>0</v>
      </c>
      <c r="Z15" s="61">
        <v>45597</v>
      </c>
      <c r="AA15" s="61">
        <v>45626</v>
      </c>
      <c r="AB15">
        <v>160</v>
      </c>
      <c r="AD15" s="61">
        <v>45631</v>
      </c>
    </row>
    <row r="16" spans="1:30" ht="15" hidden="1" customHeight="1" x14ac:dyDescent="0.25">
      <c r="A16" s="140"/>
      <c r="B16" s="3" t="s">
        <v>154</v>
      </c>
      <c r="C16" s="166" t="str">
        <f t="shared" si="3"/>
        <v>Átalány</v>
      </c>
      <c r="D16" s="4" t="s">
        <v>90</v>
      </c>
      <c r="E16" s="4" t="s">
        <v>118</v>
      </c>
      <c r="F16" s="3" t="s">
        <v>155</v>
      </c>
      <c r="G16" s="3" t="s">
        <v>9</v>
      </c>
      <c r="H16" s="7">
        <v>511000</v>
      </c>
      <c r="I16" s="7">
        <v>51926</v>
      </c>
      <c r="J16" s="138">
        <f t="shared" si="9"/>
        <v>9.9999999999999992E-2</v>
      </c>
      <c r="K16" s="6">
        <v>174</v>
      </c>
      <c r="L16" s="6">
        <v>17.399999999999999</v>
      </c>
      <c r="M16" s="145">
        <v>50000</v>
      </c>
      <c r="N16" s="145">
        <v>5193</v>
      </c>
      <c r="O16" s="8">
        <f t="shared" si="11"/>
        <v>9.7847358121330719E-2</v>
      </c>
      <c r="P16" s="11">
        <f t="shared" si="12"/>
        <v>2.152641878669273E-3</v>
      </c>
      <c r="Q16" s="11">
        <v>0.13</v>
      </c>
      <c r="R16" s="114">
        <v>45439</v>
      </c>
      <c r="S16" s="98" t="s">
        <v>102</v>
      </c>
      <c r="T16" s="98">
        <v>8383022344</v>
      </c>
      <c r="U16" s="22"/>
      <c r="V16">
        <v>0</v>
      </c>
      <c r="W16" s="143">
        <v>10162</v>
      </c>
      <c r="X16" s="143"/>
      <c r="Y16" s="143"/>
    </row>
    <row r="17" spans="1:25" ht="15" hidden="1" customHeight="1" x14ac:dyDescent="0.25">
      <c r="A17" s="140"/>
      <c r="B17" s="3" t="s">
        <v>154</v>
      </c>
      <c r="C17" s="166" t="str">
        <f t="shared" si="3"/>
        <v>Átalány</v>
      </c>
      <c r="D17" s="4" t="s">
        <v>91</v>
      </c>
      <c r="E17" s="4" t="s">
        <v>118</v>
      </c>
      <c r="F17" s="3" t="s">
        <v>155</v>
      </c>
      <c r="G17" s="3" t="s">
        <v>9</v>
      </c>
      <c r="H17" s="7">
        <v>476160</v>
      </c>
      <c r="I17" s="7">
        <v>42999</v>
      </c>
      <c r="J17" s="138">
        <f t="shared" si="9"/>
        <v>9.9999999999999992E-2</v>
      </c>
      <c r="K17" s="6">
        <v>174</v>
      </c>
      <c r="L17" s="6">
        <v>17.399999999999999</v>
      </c>
      <c r="M17" s="145">
        <v>47616</v>
      </c>
      <c r="N17" s="145">
        <f t="shared" si="10"/>
        <v>4300</v>
      </c>
      <c r="O17" s="8">
        <f t="shared" si="11"/>
        <v>0.1</v>
      </c>
      <c r="P17" s="11">
        <f t="shared" si="12"/>
        <v>0</v>
      </c>
      <c r="Q17" s="11">
        <v>0.13</v>
      </c>
      <c r="R17" s="114">
        <v>45439</v>
      </c>
      <c r="S17" s="98" t="s">
        <v>102</v>
      </c>
      <c r="T17" s="98">
        <v>8383022344</v>
      </c>
      <c r="U17" s="22"/>
      <c r="V17">
        <v>0</v>
      </c>
      <c r="W17">
        <v>0</v>
      </c>
    </row>
    <row r="18" spans="1:25" ht="15" hidden="1" customHeight="1" x14ac:dyDescent="0.25">
      <c r="A18" s="140"/>
      <c r="B18" s="3" t="s">
        <v>154</v>
      </c>
      <c r="C18" s="166" t="str">
        <f t="shared" si="3"/>
        <v>Átalány</v>
      </c>
      <c r="D18" s="4" t="s">
        <v>92</v>
      </c>
      <c r="E18" s="4" t="s">
        <v>118</v>
      </c>
      <c r="F18" s="3" t="s">
        <v>155</v>
      </c>
      <c r="G18" s="3" t="s">
        <v>9</v>
      </c>
      <c r="H18" s="7">
        <v>480340</v>
      </c>
      <c r="I18" s="7">
        <v>43542</v>
      </c>
      <c r="J18" s="138">
        <f t="shared" si="9"/>
        <v>9.9999999999999992E-2</v>
      </c>
      <c r="K18" s="6">
        <v>174</v>
      </c>
      <c r="L18" s="6">
        <v>17.399999999999999</v>
      </c>
      <c r="M18" s="145">
        <f t="shared" ref="M18" si="13">ROUND(H18*J18,0)</f>
        <v>48034</v>
      </c>
      <c r="N18" s="145">
        <f t="shared" si="10"/>
        <v>4354</v>
      </c>
      <c r="O18" s="8">
        <f t="shared" si="11"/>
        <v>0.1</v>
      </c>
      <c r="P18" s="11">
        <f t="shared" si="12"/>
        <v>0</v>
      </c>
      <c r="Q18" s="11">
        <v>0.13</v>
      </c>
      <c r="R18" s="114">
        <v>45439</v>
      </c>
      <c r="S18" s="98" t="s">
        <v>102</v>
      </c>
      <c r="T18" s="98">
        <v>8383022344</v>
      </c>
      <c r="U18" s="22"/>
      <c r="V18">
        <v>0</v>
      </c>
      <c r="W18">
        <v>0</v>
      </c>
    </row>
    <row r="19" spans="1:25" ht="15" hidden="1" customHeight="1" x14ac:dyDescent="0.25">
      <c r="A19" s="140"/>
      <c r="B19" s="3" t="s">
        <v>154</v>
      </c>
      <c r="C19" s="166" t="str">
        <f t="shared" si="3"/>
        <v>Átalány</v>
      </c>
      <c r="D19" s="4" t="s">
        <v>93</v>
      </c>
      <c r="E19" s="4" t="s">
        <v>118</v>
      </c>
      <c r="F19" s="3" t="s">
        <v>155</v>
      </c>
      <c r="G19" s="3" t="s">
        <v>9</v>
      </c>
      <c r="H19" s="7">
        <v>511000</v>
      </c>
      <c r="I19" s="7">
        <v>56979</v>
      </c>
      <c r="J19" s="138">
        <f t="shared" si="9"/>
        <v>9.9999999999999992E-2</v>
      </c>
      <c r="K19" s="6">
        <v>174</v>
      </c>
      <c r="L19" s="6">
        <v>17.399999999999999</v>
      </c>
      <c r="M19" s="145">
        <v>50000</v>
      </c>
      <c r="N19" s="145">
        <f t="shared" si="10"/>
        <v>5698</v>
      </c>
      <c r="O19" s="8">
        <f t="shared" si="11"/>
        <v>9.7847358121330719E-2</v>
      </c>
      <c r="P19" s="11">
        <f t="shared" si="12"/>
        <v>2.152641878669273E-3</v>
      </c>
      <c r="Q19" s="11">
        <v>0.13</v>
      </c>
      <c r="R19" s="114">
        <v>45439</v>
      </c>
      <c r="S19" s="98" t="s">
        <v>102</v>
      </c>
      <c r="T19" s="98">
        <v>8383022344</v>
      </c>
      <c r="U19" s="22"/>
      <c r="V19">
        <v>0</v>
      </c>
      <c r="W19" s="143">
        <v>56979</v>
      </c>
      <c r="X19" s="143"/>
      <c r="Y19" s="143"/>
    </row>
    <row r="20" spans="1:25" ht="15" hidden="1" customHeight="1" x14ac:dyDescent="0.25">
      <c r="A20" s="140"/>
      <c r="B20" s="3" t="s">
        <v>154</v>
      </c>
      <c r="C20" s="166" t="str">
        <f t="shared" si="3"/>
        <v>Átalány</v>
      </c>
      <c r="D20" s="4" t="s">
        <v>95</v>
      </c>
      <c r="E20" s="4" t="s">
        <v>118</v>
      </c>
      <c r="F20" s="3" t="s">
        <v>155</v>
      </c>
      <c r="G20" s="3" t="s">
        <v>9</v>
      </c>
      <c r="H20" s="7">
        <v>560000</v>
      </c>
      <c r="I20" s="7">
        <f t="shared" ref="I20" si="14">ROUND(H20*Q20,0)</f>
        <v>72800</v>
      </c>
      <c r="J20" s="138">
        <f t="shared" si="9"/>
        <v>0.09</v>
      </c>
      <c r="K20" s="6">
        <v>174</v>
      </c>
      <c r="L20" s="6">
        <v>15.66</v>
      </c>
      <c r="M20" s="145">
        <v>50000</v>
      </c>
      <c r="N20" s="145">
        <f t="shared" si="10"/>
        <v>6552</v>
      </c>
      <c r="O20" s="8">
        <f t="shared" si="11"/>
        <v>8.9285714285714288E-2</v>
      </c>
      <c r="P20" s="11">
        <f t="shared" si="12"/>
        <v>7.1428571428570897E-4</v>
      </c>
      <c r="Q20" s="11">
        <v>0.13</v>
      </c>
      <c r="R20" s="114">
        <v>45740</v>
      </c>
      <c r="S20" s="98" t="s">
        <v>102</v>
      </c>
      <c r="T20" s="98">
        <v>8383022344</v>
      </c>
      <c r="U20" s="22"/>
      <c r="V20">
        <v>0</v>
      </c>
      <c r="W20">
        <v>0</v>
      </c>
    </row>
    <row r="21" spans="1:25" ht="15" hidden="1" customHeight="1" x14ac:dyDescent="0.25">
      <c r="A21" s="140"/>
      <c r="B21" s="3" t="s">
        <v>154</v>
      </c>
      <c r="C21" s="166" t="str">
        <f t="shared" si="3"/>
        <v>Átalány</v>
      </c>
      <c r="D21" s="4" t="s">
        <v>96</v>
      </c>
      <c r="E21" s="4" t="s">
        <v>118</v>
      </c>
      <c r="F21" s="3" t="s">
        <v>155</v>
      </c>
      <c r="G21" s="3" t="s">
        <v>9</v>
      </c>
      <c r="H21" s="7">
        <v>560000</v>
      </c>
      <c r="I21" s="7">
        <f t="shared" ref="I21:I43" si="15">ROUND(H21*Q21,0)</f>
        <v>72800</v>
      </c>
      <c r="J21" s="138">
        <f t="shared" ref="J21:J43" si="16">L21/K21</f>
        <v>0.09</v>
      </c>
      <c r="K21" s="6">
        <v>174</v>
      </c>
      <c r="L21" s="6">
        <v>15.66</v>
      </c>
      <c r="M21" s="145">
        <v>50000</v>
      </c>
      <c r="N21" s="145">
        <f t="shared" ref="N21:N22" si="17">ROUND(I21*J21,0)</f>
        <v>6552</v>
      </c>
      <c r="O21" s="8">
        <f t="shared" ref="O21:O43" si="18">M21/H21</f>
        <v>8.9285714285714288E-2</v>
      </c>
      <c r="P21" s="11">
        <f t="shared" ref="P21:P43" si="19">J21-O21</f>
        <v>7.1428571428570897E-4</v>
      </c>
      <c r="Q21" s="11">
        <v>0.13</v>
      </c>
      <c r="R21" s="114">
        <v>45740</v>
      </c>
      <c r="S21" s="98" t="s">
        <v>102</v>
      </c>
      <c r="T21" s="98">
        <v>8383022344</v>
      </c>
      <c r="U21" s="22"/>
      <c r="V21" s="143">
        <v>0</v>
      </c>
      <c r="W21">
        <v>0</v>
      </c>
    </row>
    <row r="22" spans="1:25" ht="15" hidden="1" customHeight="1" x14ac:dyDescent="0.25">
      <c r="A22" s="140"/>
      <c r="B22" s="3" t="s">
        <v>154</v>
      </c>
      <c r="C22" s="166" t="str">
        <f t="shared" si="3"/>
        <v>Átalány</v>
      </c>
      <c r="D22" s="4" t="s">
        <v>97</v>
      </c>
      <c r="E22" s="4" t="s">
        <v>118</v>
      </c>
      <c r="F22" s="3" t="s">
        <v>155</v>
      </c>
      <c r="G22" s="3" t="s">
        <v>9</v>
      </c>
      <c r="H22" s="7">
        <v>560000</v>
      </c>
      <c r="I22" s="7">
        <f t="shared" si="15"/>
        <v>72800</v>
      </c>
      <c r="J22" s="138">
        <f t="shared" si="16"/>
        <v>0.09</v>
      </c>
      <c r="K22" s="6">
        <v>174</v>
      </c>
      <c r="L22" s="6">
        <v>15.66</v>
      </c>
      <c r="M22" s="145">
        <v>50000</v>
      </c>
      <c r="N22" s="145">
        <f t="shared" si="17"/>
        <v>6552</v>
      </c>
      <c r="O22" s="8">
        <f t="shared" si="18"/>
        <v>8.9285714285714288E-2</v>
      </c>
      <c r="P22" s="11">
        <f t="shared" si="19"/>
        <v>7.1428571428570897E-4</v>
      </c>
      <c r="Q22" s="11">
        <v>0.13</v>
      </c>
      <c r="R22" s="114">
        <v>45740</v>
      </c>
      <c r="S22" s="98" t="s">
        <v>102</v>
      </c>
      <c r="T22" s="98">
        <v>8383022344</v>
      </c>
      <c r="U22" s="22"/>
      <c r="V22">
        <v>0</v>
      </c>
      <c r="W22">
        <v>0</v>
      </c>
    </row>
    <row r="23" spans="1:25" ht="15" customHeight="1" x14ac:dyDescent="0.25">
      <c r="A23" s="140"/>
      <c r="B23" s="3" t="s">
        <v>154</v>
      </c>
      <c r="C23" s="166" t="str">
        <f t="shared" si="3"/>
        <v>Átalány</v>
      </c>
      <c r="D23" s="4" t="s">
        <v>98</v>
      </c>
      <c r="E23" s="4" t="s">
        <v>118</v>
      </c>
      <c r="F23" s="3" t="s">
        <v>155</v>
      </c>
      <c r="G23" s="3" t="s">
        <v>9</v>
      </c>
      <c r="H23" s="7">
        <v>560000</v>
      </c>
      <c r="I23" s="7">
        <f t="shared" si="15"/>
        <v>72800</v>
      </c>
      <c r="J23" s="138">
        <f t="shared" si="16"/>
        <v>0.09</v>
      </c>
      <c r="K23" s="6">
        <v>174</v>
      </c>
      <c r="L23" s="6">
        <v>15.66</v>
      </c>
      <c r="M23" s="127">
        <v>50000</v>
      </c>
      <c r="N23" s="127">
        <f>ROUND(M23*Q23,0)</f>
        <v>6500</v>
      </c>
      <c r="O23" s="8">
        <f t="shared" si="18"/>
        <v>8.9285714285714288E-2</v>
      </c>
      <c r="P23" s="11">
        <f t="shared" si="19"/>
        <v>7.1428571428570897E-4</v>
      </c>
      <c r="Q23" s="11">
        <v>0.13</v>
      </c>
      <c r="R23" s="114">
        <v>45740</v>
      </c>
      <c r="S23" s="98" t="s">
        <v>102</v>
      </c>
      <c r="T23" s="98">
        <v>8383022344</v>
      </c>
      <c r="U23" s="22"/>
      <c r="V23" s="139">
        <v>-1</v>
      </c>
      <c r="W23" s="139">
        <v>0</v>
      </c>
      <c r="X23" s="200">
        <v>50001</v>
      </c>
      <c r="Y23" s="200">
        <v>6500</v>
      </c>
    </row>
    <row r="24" spans="1:25" ht="15" hidden="1" customHeight="1" x14ac:dyDescent="0.25">
      <c r="A24" s="140"/>
      <c r="B24" s="3" t="s">
        <v>154</v>
      </c>
      <c r="C24" s="166" t="str">
        <f t="shared" si="3"/>
        <v>Átalány</v>
      </c>
      <c r="D24" s="4" t="s">
        <v>99</v>
      </c>
      <c r="E24" s="4" t="s">
        <v>118</v>
      </c>
      <c r="F24" s="3" t="s">
        <v>155</v>
      </c>
      <c r="G24" s="3" t="s">
        <v>13</v>
      </c>
      <c r="H24" s="7">
        <v>560000</v>
      </c>
      <c r="I24" s="7">
        <f t="shared" si="15"/>
        <v>72800</v>
      </c>
      <c r="J24" s="138">
        <f t="shared" si="16"/>
        <v>0.09</v>
      </c>
      <c r="K24" s="6">
        <v>174</v>
      </c>
      <c r="L24" s="6">
        <v>15.66</v>
      </c>
      <c r="M24" s="127">
        <v>50000</v>
      </c>
      <c r="N24" s="127">
        <f>ROUND(M24*Q24,0)</f>
        <v>6500</v>
      </c>
      <c r="O24" s="8">
        <f t="shared" si="18"/>
        <v>8.9285714285714288E-2</v>
      </c>
      <c r="P24" s="11">
        <f t="shared" si="19"/>
        <v>7.1428571428570897E-4</v>
      </c>
      <c r="Q24" s="11">
        <v>0.13</v>
      </c>
      <c r="R24" s="114">
        <v>45740</v>
      </c>
      <c r="S24" s="98" t="s">
        <v>102</v>
      </c>
      <c r="T24" s="98">
        <v>8383022344</v>
      </c>
      <c r="U24" s="22"/>
    </row>
    <row r="25" spans="1:25" ht="15" hidden="1" customHeight="1" x14ac:dyDescent="0.25">
      <c r="A25" s="140"/>
      <c r="B25" s="3" t="s">
        <v>154</v>
      </c>
      <c r="C25" s="166" t="str">
        <f t="shared" si="3"/>
        <v>Átalány</v>
      </c>
      <c r="D25" s="4" t="s">
        <v>100</v>
      </c>
      <c r="E25" s="4" t="s">
        <v>118</v>
      </c>
      <c r="F25" s="3" t="s">
        <v>155</v>
      </c>
      <c r="G25" s="3" t="s">
        <v>13</v>
      </c>
      <c r="H25" s="7">
        <v>560000</v>
      </c>
      <c r="I25" s="7">
        <f t="shared" si="15"/>
        <v>72800</v>
      </c>
      <c r="J25" s="138">
        <f t="shared" si="16"/>
        <v>0.09</v>
      </c>
      <c r="K25" s="6">
        <v>174</v>
      </c>
      <c r="L25" s="6">
        <v>15.66</v>
      </c>
      <c r="M25" s="127">
        <v>50000</v>
      </c>
      <c r="N25" s="127">
        <f t="shared" ref="N25:N43" si="20">ROUND(M25*Q25,0)</f>
        <v>6500</v>
      </c>
      <c r="O25" s="8">
        <f t="shared" si="18"/>
        <v>8.9285714285714288E-2</v>
      </c>
      <c r="P25" s="11">
        <f t="shared" si="19"/>
        <v>7.1428571428570897E-4</v>
      </c>
      <c r="Q25" s="11">
        <v>0.13</v>
      </c>
      <c r="R25" s="114">
        <v>45740</v>
      </c>
      <c r="S25" s="98" t="s">
        <v>102</v>
      </c>
      <c r="T25" s="98">
        <v>8383022344</v>
      </c>
      <c r="U25" s="22"/>
    </row>
    <row r="26" spans="1:25" ht="15" hidden="1" customHeight="1" x14ac:dyDescent="0.25">
      <c r="A26" s="140"/>
      <c r="B26" s="3" t="s">
        <v>154</v>
      </c>
      <c r="C26" s="166" t="str">
        <f t="shared" si="3"/>
        <v>Átalány</v>
      </c>
      <c r="D26" s="4" t="s">
        <v>134</v>
      </c>
      <c r="E26" s="4" t="s">
        <v>118</v>
      </c>
      <c r="F26" s="3" t="s">
        <v>155</v>
      </c>
      <c r="G26" s="3" t="s">
        <v>13</v>
      </c>
      <c r="H26" s="7">
        <v>560000</v>
      </c>
      <c r="I26" s="7">
        <f t="shared" si="15"/>
        <v>72800</v>
      </c>
      <c r="J26" s="138">
        <f t="shared" si="16"/>
        <v>0.09</v>
      </c>
      <c r="K26" s="6">
        <v>174</v>
      </c>
      <c r="L26" s="6">
        <v>15.66</v>
      </c>
      <c r="M26" s="127">
        <v>50000</v>
      </c>
      <c r="N26" s="127">
        <f t="shared" si="20"/>
        <v>6500</v>
      </c>
      <c r="O26" s="8">
        <f t="shared" si="18"/>
        <v>8.9285714285714288E-2</v>
      </c>
      <c r="P26" s="11">
        <f t="shared" si="19"/>
        <v>7.1428571428570897E-4</v>
      </c>
      <c r="Q26" s="11">
        <v>0.13</v>
      </c>
      <c r="R26" s="114">
        <v>45740</v>
      </c>
      <c r="S26" s="98" t="s">
        <v>102</v>
      </c>
      <c r="T26" s="98">
        <v>8383022344</v>
      </c>
      <c r="U26" s="22"/>
    </row>
    <row r="27" spans="1:25" ht="15" hidden="1" customHeight="1" x14ac:dyDescent="0.25">
      <c r="A27" s="140"/>
      <c r="B27" s="3" t="s">
        <v>154</v>
      </c>
      <c r="C27" s="166" t="str">
        <f t="shared" si="3"/>
        <v>Átalány</v>
      </c>
      <c r="D27" s="4" t="s">
        <v>135</v>
      </c>
      <c r="E27" s="4" t="s">
        <v>118</v>
      </c>
      <c r="F27" s="3" t="s">
        <v>155</v>
      </c>
      <c r="G27" s="3" t="s">
        <v>13</v>
      </c>
      <c r="H27" s="7">
        <v>560000</v>
      </c>
      <c r="I27" s="7">
        <f t="shared" si="15"/>
        <v>72800</v>
      </c>
      <c r="J27" s="138">
        <f t="shared" si="16"/>
        <v>0.09</v>
      </c>
      <c r="K27" s="6">
        <v>174</v>
      </c>
      <c r="L27" s="6">
        <v>15.66</v>
      </c>
      <c r="M27" s="127">
        <v>50000</v>
      </c>
      <c r="N27" s="127">
        <f t="shared" si="20"/>
        <v>6500</v>
      </c>
      <c r="O27" s="8">
        <f t="shared" si="18"/>
        <v>8.9285714285714288E-2</v>
      </c>
      <c r="P27" s="11">
        <f t="shared" si="19"/>
        <v>7.1428571428570897E-4</v>
      </c>
      <c r="Q27" s="11">
        <v>0.13</v>
      </c>
      <c r="R27" s="114">
        <v>45740</v>
      </c>
      <c r="S27" s="98" t="s">
        <v>102</v>
      </c>
      <c r="T27" s="98">
        <v>8383022344</v>
      </c>
      <c r="U27" s="22"/>
    </row>
    <row r="28" spans="1:25" ht="15" hidden="1" customHeight="1" x14ac:dyDescent="0.25">
      <c r="A28" s="140"/>
      <c r="B28" s="3" t="s">
        <v>154</v>
      </c>
      <c r="C28" s="166" t="str">
        <f t="shared" si="3"/>
        <v>Átalány</v>
      </c>
      <c r="D28" s="4" t="s">
        <v>136</v>
      </c>
      <c r="E28" s="4" t="s">
        <v>118</v>
      </c>
      <c r="F28" s="3" t="s">
        <v>155</v>
      </c>
      <c r="G28" s="3" t="s">
        <v>13</v>
      </c>
      <c r="H28" s="7">
        <v>560000</v>
      </c>
      <c r="I28" s="7">
        <f t="shared" si="15"/>
        <v>72800</v>
      </c>
      <c r="J28" s="138">
        <f t="shared" si="16"/>
        <v>0.09</v>
      </c>
      <c r="K28" s="6">
        <v>174</v>
      </c>
      <c r="L28" s="6">
        <v>15.66</v>
      </c>
      <c r="M28" s="127">
        <v>50000</v>
      </c>
      <c r="N28" s="127">
        <f t="shared" si="20"/>
        <v>6500</v>
      </c>
      <c r="O28" s="8">
        <f t="shared" si="18"/>
        <v>8.9285714285714288E-2</v>
      </c>
      <c r="P28" s="11">
        <f t="shared" si="19"/>
        <v>7.1428571428570897E-4</v>
      </c>
      <c r="Q28" s="11">
        <v>0.13</v>
      </c>
      <c r="R28" s="114">
        <v>45740</v>
      </c>
      <c r="S28" s="98" t="s">
        <v>102</v>
      </c>
      <c r="T28" s="98">
        <v>8383022344</v>
      </c>
      <c r="U28" s="22"/>
    </row>
    <row r="29" spans="1:25" ht="15" hidden="1" customHeight="1" x14ac:dyDescent="0.25">
      <c r="A29" s="140"/>
      <c r="B29" s="3" t="s">
        <v>154</v>
      </c>
      <c r="C29" s="166" t="str">
        <f t="shared" si="3"/>
        <v>Átalány</v>
      </c>
      <c r="D29" s="4" t="s">
        <v>137</v>
      </c>
      <c r="E29" s="4" t="s">
        <v>118</v>
      </c>
      <c r="F29" s="3" t="s">
        <v>155</v>
      </c>
      <c r="G29" s="3" t="s">
        <v>13</v>
      </c>
      <c r="H29" s="7">
        <v>560000</v>
      </c>
      <c r="I29" s="7">
        <f t="shared" si="15"/>
        <v>72800</v>
      </c>
      <c r="J29" s="138">
        <f t="shared" si="16"/>
        <v>0.09</v>
      </c>
      <c r="K29" s="6">
        <v>174</v>
      </c>
      <c r="L29" s="6">
        <v>15.66</v>
      </c>
      <c r="M29" s="127">
        <v>50000</v>
      </c>
      <c r="N29" s="127">
        <f t="shared" si="20"/>
        <v>6500</v>
      </c>
      <c r="O29" s="8">
        <f t="shared" si="18"/>
        <v>8.9285714285714288E-2</v>
      </c>
      <c r="P29" s="11">
        <f t="shared" si="19"/>
        <v>7.1428571428570897E-4</v>
      </c>
      <c r="Q29" s="11">
        <v>0.13</v>
      </c>
      <c r="R29" s="114">
        <v>45740</v>
      </c>
      <c r="S29" s="98" t="s">
        <v>102</v>
      </c>
      <c r="T29" s="98">
        <v>8383022344</v>
      </c>
      <c r="U29" s="22"/>
    </row>
    <row r="30" spans="1:25" ht="15" hidden="1" customHeight="1" x14ac:dyDescent="0.25">
      <c r="A30" s="140"/>
      <c r="B30" s="3" t="s">
        <v>154</v>
      </c>
      <c r="C30" s="166" t="str">
        <f t="shared" si="3"/>
        <v>Átalány</v>
      </c>
      <c r="D30" s="4" t="s">
        <v>138</v>
      </c>
      <c r="E30" s="4" t="s">
        <v>118</v>
      </c>
      <c r="F30" s="3" t="s">
        <v>155</v>
      </c>
      <c r="G30" s="3" t="s">
        <v>13</v>
      </c>
      <c r="H30" s="7">
        <v>560000</v>
      </c>
      <c r="I30" s="7">
        <f t="shared" si="15"/>
        <v>72800</v>
      </c>
      <c r="J30" s="138">
        <f t="shared" si="16"/>
        <v>0.09</v>
      </c>
      <c r="K30" s="6">
        <v>174</v>
      </c>
      <c r="L30" s="6">
        <v>15.66</v>
      </c>
      <c r="M30" s="127">
        <v>50000</v>
      </c>
      <c r="N30" s="127">
        <f t="shared" si="20"/>
        <v>6500</v>
      </c>
      <c r="O30" s="8">
        <f t="shared" si="18"/>
        <v>8.9285714285714288E-2</v>
      </c>
      <c r="P30" s="11">
        <f t="shared" si="19"/>
        <v>7.1428571428570897E-4</v>
      </c>
      <c r="Q30" s="11">
        <v>0.13</v>
      </c>
      <c r="R30" s="114">
        <v>45740</v>
      </c>
      <c r="S30" s="98" t="s">
        <v>102</v>
      </c>
      <c r="T30" s="98">
        <v>8383022344</v>
      </c>
      <c r="U30" s="22"/>
    </row>
    <row r="31" spans="1:25" ht="15" hidden="1" customHeight="1" x14ac:dyDescent="0.25">
      <c r="A31" s="140"/>
      <c r="B31" s="3" t="s">
        <v>154</v>
      </c>
      <c r="C31" s="166" t="str">
        <f t="shared" si="3"/>
        <v>Átalány</v>
      </c>
      <c r="D31" s="4" t="s">
        <v>139</v>
      </c>
      <c r="E31" s="4" t="s">
        <v>118</v>
      </c>
      <c r="F31" s="3" t="s">
        <v>155</v>
      </c>
      <c r="G31" s="3" t="s">
        <v>13</v>
      </c>
      <c r="H31" s="7">
        <v>560000</v>
      </c>
      <c r="I31" s="7">
        <f t="shared" si="15"/>
        <v>72800</v>
      </c>
      <c r="J31" s="138">
        <f t="shared" si="16"/>
        <v>0.09</v>
      </c>
      <c r="K31" s="6">
        <v>174</v>
      </c>
      <c r="L31" s="6">
        <v>15.66</v>
      </c>
      <c r="M31" s="127">
        <v>50000</v>
      </c>
      <c r="N31" s="127">
        <f t="shared" si="20"/>
        <v>6500</v>
      </c>
      <c r="O31" s="8">
        <f t="shared" si="18"/>
        <v>8.9285714285714288E-2</v>
      </c>
      <c r="P31" s="11">
        <f t="shared" si="19"/>
        <v>7.1428571428570897E-4</v>
      </c>
      <c r="Q31" s="11">
        <v>0.13</v>
      </c>
      <c r="R31" s="114">
        <v>45740</v>
      </c>
      <c r="S31" s="98" t="s">
        <v>102</v>
      </c>
      <c r="T31" s="98">
        <v>8383022344</v>
      </c>
      <c r="U31" s="22"/>
    </row>
    <row r="32" spans="1:25" ht="15" hidden="1" customHeight="1" x14ac:dyDescent="0.25">
      <c r="A32" s="140"/>
      <c r="B32" s="3" t="s">
        <v>154</v>
      </c>
      <c r="C32" s="166" t="str">
        <f t="shared" si="3"/>
        <v>Átalány</v>
      </c>
      <c r="D32" s="4" t="s">
        <v>140</v>
      </c>
      <c r="E32" s="4" t="s">
        <v>118</v>
      </c>
      <c r="F32" s="3" t="s">
        <v>155</v>
      </c>
      <c r="G32" s="3" t="s">
        <v>13</v>
      </c>
      <c r="H32" s="7">
        <v>560000</v>
      </c>
      <c r="I32" s="7">
        <f t="shared" si="15"/>
        <v>72800</v>
      </c>
      <c r="J32" s="138">
        <f t="shared" si="16"/>
        <v>0.09</v>
      </c>
      <c r="K32" s="6">
        <v>174</v>
      </c>
      <c r="L32" s="6">
        <v>15.66</v>
      </c>
      <c r="M32" s="127">
        <v>50000</v>
      </c>
      <c r="N32" s="127">
        <f t="shared" si="20"/>
        <v>6500</v>
      </c>
      <c r="O32" s="8">
        <f t="shared" si="18"/>
        <v>8.9285714285714288E-2</v>
      </c>
      <c r="P32" s="11">
        <f t="shared" si="19"/>
        <v>7.1428571428570897E-4</v>
      </c>
      <c r="Q32" s="11">
        <v>0.13</v>
      </c>
      <c r="R32" s="114">
        <v>45740</v>
      </c>
      <c r="S32" s="98" t="s">
        <v>102</v>
      </c>
      <c r="T32" s="98">
        <v>8383022344</v>
      </c>
      <c r="U32" s="22"/>
    </row>
    <row r="33" spans="1:30" ht="15" hidden="1" customHeight="1" x14ac:dyDescent="0.25">
      <c r="A33" s="140"/>
      <c r="B33" s="3" t="s">
        <v>154</v>
      </c>
      <c r="C33" s="166" t="str">
        <f t="shared" si="3"/>
        <v>Átalány</v>
      </c>
      <c r="D33" s="4" t="s">
        <v>141</v>
      </c>
      <c r="E33" s="4" t="s">
        <v>118</v>
      </c>
      <c r="F33" s="3" t="s">
        <v>155</v>
      </c>
      <c r="G33" s="3" t="s">
        <v>13</v>
      </c>
      <c r="H33" s="7">
        <v>560000</v>
      </c>
      <c r="I33" s="7">
        <f t="shared" si="15"/>
        <v>72800</v>
      </c>
      <c r="J33" s="138">
        <f t="shared" si="16"/>
        <v>0.09</v>
      </c>
      <c r="K33" s="6">
        <v>174</v>
      </c>
      <c r="L33" s="6">
        <v>15.66</v>
      </c>
      <c r="M33" s="127">
        <v>50000</v>
      </c>
      <c r="N33" s="127">
        <f t="shared" si="20"/>
        <v>6500</v>
      </c>
      <c r="O33" s="8">
        <f t="shared" si="18"/>
        <v>8.9285714285714288E-2</v>
      </c>
      <c r="P33" s="11">
        <f t="shared" si="19"/>
        <v>7.1428571428570897E-4</v>
      </c>
      <c r="Q33" s="11">
        <v>0.13</v>
      </c>
      <c r="R33" s="114">
        <v>45740</v>
      </c>
      <c r="S33" s="98" t="s">
        <v>102</v>
      </c>
      <c r="T33" s="98">
        <v>8383022344</v>
      </c>
      <c r="U33" s="22"/>
    </row>
    <row r="34" spans="1:30" ht="15" hidden="1" customHeight="1" x14ac:dyDescent="0.25">
      <c r="A34" s="140"/>
      <c r="B34" s="3" t="s">
        <v>154</v>
      </c>
      <c r="C34" s="166" t="str">
        <f t="shared" si="3"/>
        <v>Átalány</v>
      </c>
      <c r="D34" s="4" t="s">
        <v>142</v>
      </c>
      <c r="E34" s="4" t="s">
        <v>118</v>
      </c>
      <c r="F34" s="3" t="s">
        <v>155</v>
      </c>
      <c r="G34" s="3" t="s">
        <v>13</v>
      </c>
      <c r="H34" s="7">
        <v>560000</v>
      </c>
      <c r="I34" s="7">
        <f t="shared" si="15"/>
        <v>72800</v>
      </c>
      <c r="J34" s="138">
        <f t="shared" si="16"/>
        <v>0.09</v>
      </c>
      <c r="K34" s="6">
        <v>174</v>
      </c>
      <c r="L34" s="6">
        <v>15.66</v>
      </c>
      <c r="M34" s="127">
        <v>50000</v>
      </c>
      <c r="N34" s="127">
        <f t="shared" si="20"/>
        <v>6500</v>
      </c>
      <c r="O34" s="8">
        <f t="shared" si="18"/>
        <v>8.9285714285714288E-2</v>
      </c>
      <c r="P34" s="11">
        <f t="shared" si="19"/>
        <v>7.1428571428570897E-4</v>
      </c>
      <c r="Q34" s="11">
        <v>0.13</v>
      </c>
      <c r="R34" s="114">
        <v>45740</v>
      </c>
      <c r="S34" s="98" t="s">
        <v>102</v>
      </c>
      <c r="T34" s="98">
        <v>8383022344</v>
      </c>
      <c r="U34" s="22"/>
    </row>
    <row r="35" spans="1:30" ht="15" hidden="1" customHeight="1" x14ac:dyDescent="0.25">
      <c r="A35" s="140"/>
      <c r="B35" s="3" t="s">
        <v>154</v>
      </c>
      <c r="C35" s="166" t="str">
        <f t="shared" si="3"/>
        <v>Átalány</v>
      </c>
      <c r="D35" s="4" t="s">
        <v>143</v>
      </c>
      <c r="E35" s="4" t="s">
        <v>118</v>
      </c>
      <c r="F35" s="3" t="s">
        <v>155</v>
      </c>
      <c r="G35" s="3" t="s">
        <v>13</v>
      </c>
      <c r="H35" s="7">
        <v>560000</v>
      </c>
      <c r="I35" s="7">
        <f t="shared" si="15"/>
        <v>72800</v>
      </c>
      <c r="J35" s="138">
        <f t="shared" si="16"/>
        <v>0.09</v>
      </c>
      <c r="K35" s="6">
        <v>174</v>
      </c>
      <c r="L35" s="6">
        <v>15.66</v>
      </c>
      <c r="M35" s="127">
        <v>50000</v>
      </c>
      <c r="N35" s="127">
        <f t="shared" si="20"/>
        <v>6500</v>
      </c>
      <c r="O35" s="8">
        <f t="shared" si="18"/>
        <v>8.9285714285714288E-2</v>
      </c>
      <c r="P35" s="11">
        <f t="shared" si="19"/>
        <v>7.1428571428570897E-4</v>
      </c>
      <c r="Q35" s="11">
        <v>0.13</v>
      </c>
      <c r="R35" s="114">
        <v>45740</v>
      </c>
      <c r="S35" s="98" t="s">
        <v>102</v>
      </c>
      <c r="T35" s="98">
        <v>8383022344</v>
      </c>
      <c r="U35" s="22"/>
    </row>
    <row r="36" spans="1:30" ht="15" hidden="1" customHeight="1" x14ac:dyDescent="0.25">
      <c r="A36" s="140"/>
      <c r="B36" s="3" t="s">
        <v>154</v>
      </c>
      <c r="C36" s="166" t="str">
        <f t="shared" si="3"/>
        <v>Átalány</v>
      </c>
      <c r="D36" s="4" t="s">
        <v>144</v>
      </c>
      <c r="E36" s="4" t="s">
        <v>118</v>
      </c>
      <c r="F36" s="3" t="s">
        <v>155</v>
      </c>
      <c r="G36" s="3" t="s">
        <v>13</v>
      </c>
      <c r="H36" s="7">
        <v>560000</v>
      </c>
      <c r="I36" s="7">
        <f t="shared" si="15"/>
        <v>72800</v>
      </c>
      <c r="J36" s="138">
        <f t="shared" si="16"/>
        <v>0.09</v>
      </c>
      <c r="K36" s="6">
        <v>174</v>
      </c>
      <c r="L36" s="6">
        <v>15.66</v>
      </c>
      <c r="M36" s="127">
        <v>50000</v>
      </c>
      <c r="N36" s="127">
        <f t="shared" si="20"/>
        <v>6500</v>
      </c>
      <c r="O36" s="8">
        <f t="shared" si="18"/>
        <v>8.9285714285714288E-2</v>
      </c>
      <c r="P36" s="11">
        <f t="shared" si="19"/>
        <v>7.1428571428570897E-4</v>
      </c>
      <c r="Q36" s="11">
        <v>0.13</v>
      </c>
      <c r="R36" s="114">
        <v>45740</v>
      </c>
      <c r="S36" s="98" t="s">
        <v>102</v>
      </c>
      <c r="T36" s="98">
        <v>8383022344</v>
      </c>
      <c r="U36" s="22"/>
    </row>
    <row r="37" spans="1:30" ht="15" hidden="1" customHeight="1" x14ac:dyDescent="0.25">
      <c r="A37" s="140"/>
      <c r="B37" s="3" t="s">
        <v>154</v>
      </c>
      <c r="C37" s="166" t="str">
        <f t="shared" si="3"/>
        <v>Átalány</v>
      </c>
      <c r="D37" s="4" t="s">
        <v>145</v>
      </c>
      <c r="E37" s="4" t="s">
        <v>118</v>
      </c>
      <c r="F37" s="3" t="s">
        <v>155</v>
      </c>
      <c r="G37" s="3" t="s">
        <v>13</v>
      </c>
      <c r="H37" s="7">
        <v>560000</v>
      </c>
      <c r="I37" s="7">
        <f t="shared" si="15"/>
        <v>72800</v>
      </c>
      <c r="J37" s="138">
        <f t="shared" si="16"/>
        <v>0.09</v>
      </c>
      <c r="K37" s="6">
        <v>174</v>
      </c>
      <c r="L37" s="6">
        <v>15.66</v>
      </c>
      <c r="M37" s="127">
        <v>50000</v>
      </c>
      <c r="N37" s="127">
        <f t="shared" si="20"/>
        <v>6500</v>
      </c>
      <c r="O37" s="8">
        <f t="shared" si="18"/>
        <v>8.9285714285714288E-2</v>
      </c>
      <c r="P37" s="11">
        <f t="shared" si="19"/>
        <v>7.1428571428570897E-4</v>
      </c>
      <c r="Q37" s="11">
        <v>0.13</v>
      </c>
      <c r="R37" s="114">
        <v>45740</v>
      </c>
      <c r="S37" s="98" t="s">
        <v>102</v>
      </c>
      <c r="T37" s="98">
        <v>8383022344</v>
      </c>
      <c r="U37" s="22"/>
    </row>
    <row r="38" spans="1:30" ht="15" hidden="1" customHeight="1" x14ac:dyDescent="0.25">
      <c r="A38" s="140"/>
      <c r="B38" s="3" t="s">
        <v>154</v>
      </c>
      <c r="C38" s="166" t="str">
        <f t="shared" si="3"/>
        <v>Átalány</v>
      </c>
      <c r="D38" s="4" t="s">
        <v>146</v>
      </c>
      <c r="E38" s="4" t="s">
        <v>118</v>
      </c>
      <c r="F38" s="3" t="s">
        <v>155</v>
      </c>
      <c r="G38" s="3" t="s">
        <v>13</v>
      </c>
      <c r="H38" s="7">
        <v>560000</v>
      </c>
      <c r="I38" s="7">
        <f t="shared" si="15"/>
        <v>72800</v>
      </c>
      <c r="J38" s="138">
        <f t="shared" si="16"/>
        <v>0.09</v>
      </c>
      <c r="K38" s="6">
        <v>174</v>
      </c>
      <c r="L38" s="6">
        <v>15.66</v>
      </c>
      <c r="M38" s="127">
        <v>50000</v>
      </c>
      <c r="N38" s="127">
        <f t="shared" si="20"/>
        <v>6500</v>
      </c>
      <c r="O38" s="8">
        <f t="shared" si="18"/>
        <v>8.9285714285714288E-2</v>
      </c>
      <c r="P38" s="11">
        <f t="shared" si="19"/>
        <v>7.1428571428570897E-4</v>
      </c>
      <c r="Q38" s="11">
        <v>0.13</v>
      </c>
      <c r="R38" s="114">
        <v>45740</v>
      </c>
      <c r="S38" s="98" t="s">
        <v>102</v>
      </c>
      <c r="T38" s="98">
        <v>8383022344</v>
      </c>
      <c r="U38" s="22"/>
    </row>
    <row r="39" spans="1:30" ht="15" hidden="1" customHeight="1" x14ac:dyDescent="0.25">
      <c r="A39" s="140"/>
      <c r="B39" s="3" t="s">
        <v>154</v>
      </c>
      <c r="C39" s="166" t="str">
        <f t="shared" si="3"/>
        <v>Átalány</v>
      </c>
      <c r="D39" s="4" t="s">
        <v>147</v>
      </c>
      <c r="E39" s="4" t="s">
        <v>118</v>
      </c>
      <c r="F39" s="3" t="s">
        <v>155</v>
      </c>
      <c r="G39" s="3" t="s">
        <v>13</v>
      </c>
      <c r="H39" s="7">
        <v>560000</v>
      </c>
      <c r="I39" s="7">
        <f t="shared" si="15"/>
        <v>72800</v>
      </c>
      <c r="J39" s="138">
        <f t="shared" si="16"/>
        <v>0.09</v>
      </c>
      <c r="K39" s="6">
        <v>174</v>
      </c>
      <c r="L39" s="6">
        <v>15.66</v>
      </c>
      <c r="M39" s="127">
        <v>50000</v>
      </c>
      <c r="N39" s="127">
        <f t="shared" si="20"/>
        <v>6500</v>
      </c>
      <c r="O39" s="8">
        <f t="shared" si="18"/>
        <v>8.9285714285714288E-2</v>
      </c>
      <c r="P39" s="11">
        <f t="shared" si="19"/>
        <v>7.1428571428570897E-4</v>
      </c>
      <c r="Q39" s="11">
        <v>0.13</v>
      </c>
      <c r="R39" s="114">
        <v>45740</v>
      </c>
      <c r="S39" s="98" t="s">
        <v>102</v>
      </c>
      <c r="T39" s="98">
        <v>8383022344</v>
      </c>
      <c r="U39" s="22"/>
    </row>
    <row r="40" spans="1:30" ht="15" hidden="1" customHeight="1" x14ac:dyDescent="0.25">
      <c r="A40" s="140"/>
      <c r="B40" s="3" t="s">
        <v>154</v>
      </c>
      <c r="C40" s="166" t="str">
        <f t="shared" si="3"/>
        <v>Átalány</v>
      </c>
      <c r="D40" s="4" t="s">
        <v>148</v>
      </c>
      <c r="E40" s="4" t="s">
        <v>118</v>
      </c>
      <c r="F40" s="3" t="s">
        <v>155</v>
      </c>
      <c r="G40" s="3" t="s">
        <v>13</v>
      </c>
      <c r="H40" s="7">
        <v>560000</v>
      </c>
      <c r="I40" s="7">
        <f t="shared" si="15"/>
        <v>72800</v>
      </c>
      <c r="J40" s="138">
        <f t="shared" si="16"/>
        <v>0.09</v>
      </c>
      <c r="K40" s="6">
        <v>174</v>
      </c>
      <c r="L40" s="6">
        <v>15.66</v>
      </c>
      <c r="M40" s="127">
        <v>50000</v>
      </c>
      <c r="N40" s="127">
        <f t="shared" si="20"/>
        <v>6500</v>
      </c>
      <c r="O40" s="8">
        <f t="shared" si="18"/>
        <v>8.9285714285714288E-2</v>
      </c>
      <c r="P40" s="11">
        <f t="shared" si="19"/>
        <v>7.1428571428570897E-4</v>
      </c>
      <c r="Q40" s="11">
        <v>0.13</v>
      </c>
      <c r="R40" s="114">
        <v>45740</v>
      </c>
      <c r="S40" s="98" t="s">
        <v>102</v>
      </c>
      <c r="T40" s="98">
        <v>8383022344</v>
      </c>
      <c r="U40" s="22"/>
    </row>
    <row r="41" spans="1:30" ht="15" hidden="1" customHeight="1" x14ac:dyDescent="0.25">
      <c r="A41" s="140"/>
      <c r="B41" s="3" t="s">
        <v>154</v>
      </c>
      <c r="C41" s="166" t="str">
        <f t="shared" si="3"/>
        <v>Átalány</v>
      </c>
      <c r="D41" s="4" t="s">
        <v>149</v>
      </c>
      <c r="E41" s="4" t="s">
        <v>118</v>
      </c>
      <c r="F41" s="3" t="s">
        <v>155</v>
      </c>
      <c r="G41" s="3" t="s">
        <v>13</v>
      </c>
      <c r="H41" s="7">
        <v>560000</v>
      </c>
      <c r="I41" s="7">
        <f t="shared" si="15"/>
        <v>72800</v>
      </c>
      <c r="J41" s="138">
        <f t="shared" si="16"/>
        <v>0.09</v>
      </c>
      <c r="K41" s="6">
        <v>174</v>
      </c>
      <c r="L41" s="6">
        <v>15.66</v>
      </c>
      <c r="M41" s="127">
        <v>50000</v>
      </c>
      <c r="N41" s="127">
        <f t="shared" si="20"/>
        <v>6500</v>
      </c>
      <c r="O41" s="8">
        <f t="shared" si="18"/>
        <v>8.9285714285714288E-2</v>
      </c>
      <c r="P41" s="11">
        <f t="shared" si="19"/>
        <v>7.1428571428570897E-4</v>
      </c>
      <c r="Q41" s="11">
        <v>0.13</v>
      </c>
      <c r="R41" s="114">
        <v>45740</v>
      </c>
      <c r="S41" s="98" t="s">
        <v>102</v>
      </c>
      <c r="T41" s="98">
        <v>8383022344</v>
      </c>
      <c r="U41" s="22"/>
    </row>
    <row r="42" spans="1:30" ht="15" hidden="1" customHeight="1" x14ac:dyDescent="0.25">
      <c r="A42" s="140"/>
      <c r="B42" s="3" t="s">
        <v>154</v>
      </c>
      <c r="C42" s="166" t="str">
        <f t="shared" si="3"/>
        <v>Átalány</v>
      </c>
      <c r="D42" s="4" t="s">
        <v>150</v>
      </c>
      <c r="E42" s="4" t="s">
        <v>118</v>
      </c>
      <c r="F42" s="3" t="s">
        <v>155</v>
      </c>
      <c r="G42" s="3" t="s">
        <v>13</v>
      </c>
      <c r="H42" s="7">
        <v>560000</v>
      </c>
      <c r="I42" s="7">
        <f t="shared" si="15"/>
        <v>72800</v>
      </c>
      <c r="J42" s="138">
        <f t="shared" si="16"/>
        <v>0.09</v>
      </c>
      <c r="K42" s="6">
        <v>174</v>
      </c>
      <c r="L42" s="6">
        <v>15.66</v>
      </c>
      <c r="M42" s="127">
        <v>50000</v>
      </c>
      <c r="N42" s="127">
        <f t="shared" si="20"/>
        <v>6500</v>
      </c>
      <c r="O42" s="8">
        <f t="shared" si="18"/>
        <v>8.9285714285714288E-2</v>
      </c>
      <c r="P42" s="11">
        <f t="shared" si="19"/>
        <v>7.1428571428570897E-4</v>
      </c>
      <c r="Q42" s="11">
        <v>0.13</v>
      </c>
      <c r="R42" s="114">
        <v>45740</v>
      </c>
      <c r="S42" s="98" t="s">
        <v>102</v>
      </c>
      <c r="T42" s="98">
        <v>8383022344</v>
      </c>
      <c r="U42" s="22"/>
    </row>
    <row r="43" spans="1:30" ht="15" hidden="1" customHeight="1" x14ac:dyDescent="0.25">
      <c r="A43" s="140"/>
      <c r="B43" s="3" t="s">
        <v>154</v>
      </c>
      <c r="C43" s="166" t="str">
        <f t="shared" si="3"/>
        <v>Átalány</v>
      </c>
      <c r="D43" s="4" t="s">
        <v>151</v>
      </c>
      <c r="E43" s="4" t="s">
        <v>118</v>
      </c>
      <c r="F43" s="3" t="s">
        <v>155</v>
      </c>
      <c r="G43" s="3" t="s">
        <v>13</v>
      </c>
      <c r="H43" s="7">
        <v>560000</v>
      </c>
      <c r="I43" s="7">
        <f t="shared" si="15"/>
        <v>72800</v>
      </c>
      <c r="J43" s="138">
        <f t="shared" si="16"/>
        <v>0.09</v>
      </c>
      <c r="K43" s="6">
        <v>174</v>
      </c>
      <c r="L43" s="6">
        <v>15.66</v>
      </c>
      <c r="M43" s="127">
        <v>50000</v>
      </c>
      <c r="N43" s="127">
        <f t="shared" si="20"/>
        <v>6500</v>
      </c>
      <c r="O43" s="8">
        <f t="shared" si="18"/>
        <v>8.9285714285714288E-2</v>
      </c>
      <c r="P43" s="11">
        <f t="shared" si="19"/>
        <v>7.1428571428570897E-4</v>
      </c>
      <c r="Q43" s="11">
        <v>0.13</v>
      </c>
      <c r="R43" s="114">
        <v>45740</v>
      </c>
      <c r="S43" s="98" t="s">
        <v>102</v>
      </c>
      <c r="T43" s="98">
        <v>8383022344</v>
      </c>
      <c r="U43" s="22"/>
    </row>
    <row r="44" spans="1:30" s="12" customFormat="1" ht="15" hidden="1" customHeight="1" x14ac:dyDescent="0.25">
      <c r="A44" s="164">
        <v>1</v>
      </c>
      <c r="B44" s="3" t="s">
        <v>123</v>
      </c>
      <c r="C44" s="166" t="str">
        <f t="shared" ref="C44:C54" si="21">IF(OR(E44="A017200260",E44="C017200261"),"Szakmai","Átalány")</f>
        <v>Szakmai</v>
      </c>
      <c r="D44" s="4" t="s">
        <v>79</v>
      </c>
      <c r="E44" s="4" t="s">
        <v>119</v>
      </c>
      <c r="F44" s="3" t="s">
        <v>124</v>
      </c>
      <c r="G44" s="3" t="s">
        <v>9</v>
      </c>
      <c r="H44" s="7">
        <v>1155000</v>
      </c>
      <c r="I44" s="7">
        <f>ROUND(H44*Q44,0)</f>
        <v>150150</v>
      </c>
      <c r="J44" s="138">
        <f>L44/K44</f>
        <v>0.35</v>
      </c>
      <c r="K44" s="6">
        <v>174</v>
      </c>
      <c r="L44" s="6">
        <v>60.9</v>
      </c>
      <c r="M44" s="145">
        <f>ROUND(H44*J44,0)</f>
        <v>404250</v>
      </c>
      <c r="N44" s="145">
        <f>ROUND(M44*Q44,0)</f>
        <v>52553</v>
      </c>
      <c r="O44" s="8">
        <f>M44/H44</f>
        <v>0.35</v>
      </c>
      <c r="P44" s="11">
        <f>J44-O44</f>
        <v>0</v>
      </c>
      <c r="Q44" s="11">
        <v>0.13</v>
      </c>
      <c r="R44" s="114"/>
      <c r="S44" s="98" t="s">
        <v>102</v>
      </c>
      <c r="T44" s="98">
        <v>8397652094</v>
      </c>
      <c r="U44" s="106"/>
      <c r="V44" s="12">
        <v>0</v>
      </c>
      <c r="W44" s="12">
        <v>0</v>
      </c>
      <c r="Z44" s="165">
        <v>45292</v>
      </c>
      <c r="AA44" s="165">
        <v>45322</v>
      </c>
      <c r="AB44" s="12">
        <v>176</v>
      </c>
      <c r="AC44" s="167">
        <f t="shared" ref="AC44:AC54" si="22">ROUNDUP(AB44*J44,2)</f>
        <v>61.6</v>
      </c>
      <c r="AD44" s="165">
        <v>45327</v>
      </c>
    </row>
    <row r="45" spans="1:30" s="12" customFormat="1" ht="15" hidden="1" customHeight="1" x14ac:dyDescent="0.25">
      <c r="A45" s="164">
        <v>1</v>
      </c>
      <c r="B45" s="3" t="s">
        <v>123</v>
      </c>
      <c r="C45" s="166" t="str">
        <f t="shared" si="21"/>
        <v>Szakmai</v>
      </c>
      <c r="D45" s="4" t="s">
        <v>80</v>
      </c>
      <c r="E45" s="4" t="s">
        <v>119</v>
      </c>
      <c r="F45" s="3" t="s">
        <v>124</v>
      </c>
      <c r="G45" s="3" t="s">
        <v>9</v>
      </c>
      <c r="H45" s="7">
        <v>1155000</v>
      </c>
      <c r="I45" s="7">
        <f t="shared" ref="I45" si="23">ROUND(H45*Q45,0)</f>
        <v>150150</v>
      </c>
      <c r="J45" s="138">
        <f t="shared" ref="J45" si="24">L45/K45</f>
        <v>0.35</v>
      </c>
      <c r="K45" s="6">
        <v>174</v>
      </c>
      <c r="L45" s="6">
        <v>60.9</v>
      </c>
      <c r="M45" s="145">
        <f t="shared" ref="M45" si="25">ROUND(H45*J45,0)</f>
        <v>404250</v>
      </c>
      <c r="N45" s="145">
        <f t="shared" ref="N45:N61" si="26">ROUND(M45*Q45,0)</f>
        <v>52553</v>
      </c>
      <c r="O45" s="8">
        <f t="shared" ref="O45" si="27">M45/H45</f>
        <v>0.35</v>
      </c>
      <c r="P45" s="11">
        <f t="shared" ref="P45" si="28">J45-O45</f>
        <v>0</v>
      </c>
      <c r="Q45" s="11">
        <v>0.13</v>
      </c>
      <c r="R45" s="114"/>
      <c r="S45" s="98" t="s">
        <v>102</v>
      </c>
      <c r="T45" s="98">
        <v>8397652094</v>
      </c>
      <c r="U45" s="106"/>
      <c r="V45" s="12">
        <v>0</v>
      </c>
      <c r="W45" s="12">
        <v>0</v>
      </c>
      <c r="Z45" s="165">
        <v>45323</v>
      </c>
      <c r="AA45" s="165">
        <v>45351</v>
      </c>
      <c r="AB45" s="12">
        <v>168</v>
      </c>
      <c r="AC45" s="167">
        <f t="shared" si="22"/>
        <v>58.8</v>
      </c>
      <c r="AD45" s="165">
        <v>45356</v>
      </c>
    </row>
    <row r="46" spans="1:30" s="12" customFormat="1" ht="15" hidden="1" customHeight="1" x14ac:dyDescent="0.25">
      <c r="A46" s="164">
        <v>1</v>
      </c>
      <c r="B46" s="3" t="s">
        <v>123</v>
      </c>
      <c r="C46" s="166" t="str">
        <f t="shared" si="21"/>
        <v>Szakmai</v>
      </c>
      <c r="D46" s="4" t="s">
        <v>81</v>
      </c>
      <c r="E46" s="4" t="s">
        <v>119</v>
      </c>
      <c r="F46" s="3" t="s">
        <v>124</v>
      </c>
      <c r="G46" s="3" t="s">
        <v>9</v>
      </c>
      <c r="H46" s="7">
        <v>1280000</v>
      </c>
      <c r="I46" s="7">
        <f t="shared" ref="I46" si="29">ROUND(H46*Q46,0)</f>
        <v>166400</v>
      </c>
      <c r="J46" s="138">
        <f t="shared" ref="J46" si="30">L46/K46</f>
        <v>0.32</v>
      </c>
      <c r="K46" s="6">
        <v>174</v>
      </c>
      <c r="L46" s="6">
        <v>55.68</v>
      </c>
      <c r="M46" s="145">
        <f t="shared" ref="M46" si="31">ROUND(H46*J46,0)</f>
        <v>409600</v>
      </c>
      <c r="N46" s="145">
        <f t="shared" si="26"/>
        <v>53248</v>
      </c>
      <c r="O46" s="8">
        <f t="shared" ref="O46" si="32">M46/H46</f>
        <v>0.32</v>
      </c>
      <c r="P46" s="11">
        <f t="shared" ref="P46" si="33">J46-O46</f>
        <v>0</v>
      </c>
      <c r="Q46" s="11">
        <v>0.13</v>
      </c>
      <c r="R46" s="114">
        <v>45369</v>
      </c>
      <c r="S46" s="98" t="s">
        <v>102</v>
      </c>
      <c r="T46" s="98">
        <v>8397652094</v>
      </c>
      <c r="U46" s="106"/>
      <c r="V46">
        <v>0</v>
      </c>
      <c r="W46">
        <v>0</v>
      </c>
      <c r="X46"/>
      <c r="Y46"/>
      <c r="Z46" s="61">
        <v>45352</v>
      </c>
      <c r="AA46" s="61">
        <v>45382</v>
      </c>
      <c r="AB46">
        <v>152</v>
      </c>
      <c r="AC46" s="167">
        <f t="shared" si="22"/>
        <v>48.64</v>
      </c>
      <c r="AD46" s="61">
        <v>45387</v>
      </c>
    </row>
    <row r="47" spans="1:30" s="12" customFormat="1" ht="15" hidden="1" customHeight="1" x14ac:dyDescent="0.25">
      <c r="A47" s="164">
        <v>1</v>
      </c>
      <c r="B47" s="3" t="s">
        <v>123</v>
      </c>
      <c r="C47" s="166" t="str">
        <f t="shared" si="21"/>
        <v>Szakmai</v>
      </c>
      <c r="D47" s="4" t="s">
        <v>82</v>
      </c>
      <c r="E47" s="4" t="s">
        <v>119</v>
      </c>
      <c r="F47" s="3" t="s">
        <v>124</v>
      </c>
      <c r="G47" s="3" t="s">
        <v>9</v>
      </c>
      <c r="H47" s="7">
        <v>1335000</v>
      </c>
      <c r="I47" s="7">
        <f t="shared" ref="I47" si="34">ROUND(H47*Q47,0)</f>
        <v>173550</v>
      </c>
      <c r="J47" s="138">
        <f t="shared" ref="J47" si="35">L47/K47</f>
        <v>0.42</v>
      </c>
      <c r="K47" s="6">
        <v>174</v>
      </c>
      <c r="L47" s="6">
        <v>73.08</v>
      </c>
      <c r="M47" s="145">
        <f t="shared" ref="M47" si="36">ROUND(H47*J47,0)</f>
        <v>560700</v>
      </c>
      <c r="N47" s="145">
        <f t="shared" si="26"/>
        <v>72891</v>
      </c>
      <c r="O47" s="8">
        <f t="shared" ref="O47" si="37">M47/H47</f>
        <v>0.42</v>
      </c>
      <c r="P47" s="11">
        <f t="shared" ref="P47" si="38">J47-O47</f>
        <v>0</v>
      </c>
      <c r="Q47" s="11">
        <v>0.13</v>
      </c>
      <c r="R47" s="114">
        <v>45392</v>
      </c>
      <c r="S47" s="98" t="s">
        <v>102</v>
      </c>
      <c r="T47" s="98">
        <v>8397652094</v>
      </c>
      <c r="U47" s="106"/>
      <c r="V47">
        <v>0</v>
      </c>
      <c r="W47">
        <v>0</v>
      </c>
      <c r="X47"/>
      <c r="Y47"/>
      <c r="Z47" s="61">
        <v>45383</v>
      </c>
      <c r="AA47" s="61">
        <v>45412</v>
      </c>
      <c r="AB47">
        <v>168</v>
      </c>
      <c r="AC47" s="167">
        <f t="shared" si="22"/>
        <v>70.56</v>
      </c>
      <c r="AD47" s="61">
        <v>45415</v>
      </c>
    </row>
    <row r="48" spans="1:30" s="12" customFormat="1" ht="15" hidden="1" customHeight="1" x14ac:dyDescent="0.25">
      <c r="A48" s="164">
        <v>1</v>
      </c>
      <c r="B48" s="3" t="s">
        <v>123</v>
      </c>
      <c r="C48" s="166" t="str">
        <f t="shared" si="21"/>
        <v>Szakmai</v>
      </c>
      <c r="D48" s="4" t="s">
        <v>83</v>
      </c>
      <c r="E48" s="4" t="s">
        <v>119</v>
      </c>
      <c r="F48" s="3" t="s">
        <v>124</v>
      </c>
      <c r="G48" s="3" t="s">
        <v>9</v>
      </c>
      <c r="H48" s="7">
        <v>1335000</v>
      </c>
      <c r="I48" s="7">
        <f t="shared" ref="I48:I49" si="39">ROUND(H48*Q48,0)</f>
        <v>173550</v>
      </c>
      <c r="J48" s="138">
        <f t="shared" ref="J48:J49" si="40">L48/K48</f>
        <v>0.42</v>
      </c>
      <c r="K48" s="6">
        <v>174</v>
      </c>
      <c r="L48" s="6">
        <v>73.08</v>
      </c>
      <c r="M48" s="145">
        <f t="shared" ref="M48:M49" si="41">ROUND(H48*J48,0)</f>
        <v>560700</v>
      </c>
      <c r="N48" s="145">
        <f t="shared" si="26"/>
        <v>72891</v>
      </c>
      <c r="O48" s="8">
        <f t="shared" ref="O48:O49" si="42">M48/H48</f>
        <v>0.42</v>
      </c>
      <c r="P48" s="11">
        <f t="shared" ref="P48:P49" si="43">J48-O48</f>
        <v>0</v>
      </c>
      <c r="Q48" s="11">
        <v>0.13</v>
      </c>
      <c r="R48" s="114">
        <v>45392</v>
      </c>
      <c r="S48" s="98" t="s">
        <v>102</v>
      </c>
      <c r="T48" s="98">
        <v>8397652094</v>
      </c>
      <c r="U48" s="106"/>
      <c r="V48">
        <v>0</v>
      </c>
      <c r="W48">
        <v>0</v>
      </c>
      <c r="X48"/>
      <c r="Y48"/>
      <c r="Z48" s="61">
        <v>45413</v>
      </c>
      <c r="AA48" s="61">
        <v>45443</v>
      </c>
      <c r="AB48">
        <v>168</v>
      </c>
      <c r="AC48" s="167">
        <f t="shared" si="22"/>
        <v>70.56</v>
      </c>
      <c r="AD48" s="61">
        <v>45448</v>
      </c>
    </row>
    <row r="49" spans="1:30" s="12" customFormat="1" ht="15" hidden="1" customHeight="1" x14ac:dyDescent="0.25">
      <c r="A49" s="164">
        <v>1</v>
      </c>
      <c r="B49" s="3" t="s">
        <v>123</v>
      </c>
      <c r="C49" s="166" t="str">
        <f t="shared" si="21"/>
        <v>Szakmai</v>
      </c>
      <c r="D49" s="4" t="s">
        <v>84</v>
      </c>
      <c r="E49" s="4" t="s">
        <v>119</v>
      </c>
      <c r="F49" s="3" t="s">
        <v>124</v>
      </c>
      <c r="G49" s="3" t="s">
        <v>9</v>
      </c>
      <c r="H49" s="7">
        <v>1335000</v>
      </c>
      <c r="I49" s="7">
        <f t="shared" si="39"/>
        <v>173550</v>
      </c>
      <c r="J49" s="138">
        <f t="shared" si="40"/>
        <v>0.42</v>
      </c>
      <c r="K49" s="6">
        <v>174</v>
      </c>
      <c r="L49" s="6">
        <v>73.08</v>
      </c>
      <c r="M49" s="145">
        <f t="shared" si="41"/>
        <v>560700</v>
      </c>
      <c r="N49" s="145">
        <f t="shared" si="26"/>
        <v>72891</v>
      </c>
      <c r="O49" s="8">
        <f t="shared" si="42"/>
        <v>0.42</v>
      </c>
      <c r="P49" s="11">
        <f t="shared" si="43"/>
        <v>0</v>
      </c>
      <c r="Q49" s="11">
        <v>0.13</v>
      </c>
      <c r="R49" s="114">
        <v>45392</v>
      </c>
      <c r="S49" s="98" t="s">
        <v>102</v>
      </c>
      <c r="T49" s="98">
        <v>8397652094</v>
      </c>
      <c r="U49" s="106"/>
      <c r="V49">
        <v>0</v>
      </c>
      <c r="W49">
        <v>0</v>
      </c>
      <c r="X49"/>
      <c r="Y49"/>
      <c r="Z49" s="61">
        <v>45444</v>
      </c>
      <c r="AA49" s="61">
        <v>45473</v>
      </c>
      <c r="AB49">
        <v>160</v>
      </c>
      <c r="AC49" s="167">
        <f t="shared" si="22"/>
        <v>67.2</v>
      </c>
      <c r="AD49" s="61">
        <v>45478</v>
      </c>
    </row>
    <row r="50" spans="1:30" s="12" customFormat="1" ht="15" hidden="1" customHeight="1" x14ac:dyDescent="0.25">
      <c r="A50" s="164">
        <v>1</v>
      </c>
      <c r="B50" s="3" t="s">
        <v>123</v>
      </c>
      <c r="C50" s="166" t="str">
        <f t="shared" si="21"/>
        <v>Szakmai</v>
      </c>
      <c r="D50" s="4" t="s">
        <v>85</v>
      </c>
      <c r="E50" s="4" t="s">
        <v>119</v>
      </c>
      <c r="F50" s="3" t="s">
        <v>124</v>
      </c>
      <c r="G50" s="3" t="s">
        <v>9</v>
      </c>
      <c r="H50" s="7">
        <v>1072500</v>
      </c>
      <c r="I50" s="7">
        <f t="shared" ref="I50" si="44">ROUND(H50*Q50,0)</f>
        <v>139425</v>
      </c>
      <c r="J50" s="138">
        <f t="shared" ref="J50" si="45">L50/K50</f>
        <v>0.52</v>
      </c>
      <c r="K50" s="6">
        <v>174</v>
      </c>
      <c r="L50" s="6">
        <v>90.48</v>
      </c>
      <c r="M50" s="145">
        <f t="shared" ref="M50" si="46">ROUND(H50*J50,0)</f>
        <v>557700</v>
      </c>
      <c r="N50" s="145">
        <f t="shared" si="26"/>
        <v>72501</v>
      </c>
      <c r="O50" s="8">
        <f t="shared" ref="O50" si="47">M50/H50</f>
        <v>0.52</v>
      </c>
      <c r="P50" s="11">
        <f t="shared" ref="P50" si="48">J50-O50</f>
        <v>0</v>
      </c>
      <c r="Q50" s="11">
        <v>0.13</v>
      </c>
      <c r="R50" s="114">
        <v>45461</v>
      </c>
      <c r="S50" s="98" t="s">
        <v>102</v>
      </c>
      <c r="T50" s="98">
        <v>8397652094</v>
      </c>
      <c r="U50" s="106"/>
      <c r="V50">
        <v>0</v>
      </c>
      <c r="W50">
        <v>0</v>
      </c>
      <c r="X50"/>
      <c r="Y50"/>
      <c r="Z50" s="61">
        <v>45474</v>
      </c>
      <c r="AA50" s="61">
        <v>45504</v>
      </c>
      <c r="AB50">
        <v>184</v>
      </c>
      <c r="AC50" s="167">
        <f t="shared" si="22"/>
        <v>95.68</v>
      </c>
      <c r="AD50" s="61">
        <v>45509</v>
      </c>
    </row>
    <row r="51" spans="1:30" s="12" customFormat="1" ht="15" hidden="1" customHeight="1" x14ac:dyDescent="0.25">
      <c r="A51" s="164">
        <v>1</v>
      </c>
      <c r="B51" s="3" t="s">
        <v>123</v>
      </c>
      <c r="C51" s="166" t="str">
        <f t="shared" si="21"/>
        <v>Szakmai</v>
      </c>
      <c r="D51" s="4" t="s">
        <v>86</v>
      </c>
      <c r="E51" s="4" t="s">
        <v>119</v>
      </c>
      <c r="F51" s="3" t="s">
        <v>124</v>
      </c>
      <c r="G51" s="3" t="s">
        <v>9</v>
      </c>
      <c r="H51" s="7">
        <v>1072500</v>
      </c>
      <c r="I51" s="7">
        <f t="shared" ref="I51" si="49">ROUND(H51*Q51,0)</f>
        <v>139425</v>
      </c>
      <c r="J51" s="138">
        <f t="shared" ref="J51" si="50">L51/K51</f>
        <v>0.52</v>
      </c>
      <c r="K51" s="6">
        <v>174</v>
      </c>
      <c r="L51" s="6">
        <v>90.48</v>
      </c>
      <c r="M51" s="145">
        <f t="shared" ref="M51" si="51">ROUND(H51*J51,0)</f>
        <v>557700</v>
      </c>
      <c r="N51" s="145">
        <f t="shared" si="26"/>
        <v>72501</v>
      </c>
      <c r="O51" s="8">
        <f t="shared" ref="O51" si="52">M51/H51</f>
        <v>0.52</v>
      </c>
      <c r="P51" s="11">
        <f t="shared" ref="P51" si="53">J51-O51</f>
        <v>0</v>
      </c>
      <c r="Q51" s="11">
        <v>0.13</v>
      </c>
      <c r="R51" s="114">
        <v>45461</v>
      </c>
      <c r="S51" s="98" t="s">
        <v>102</v>
      </c>
      <c r="T51" s="98">
        <v>8397652094</v>
      </c>
      <c r="U51" s="106"/>
      <c r="V51">
        <v>0</v>
      </c>
      <c r="W51">
        <v>0</v>
      </c>
      <c r="X51"/>
      <c r="Y51"/>
      <c r="Z51" s="61">
        <v>45505</v>
      </c>
      <c r="AA51" s="61">
        <v>45535</v>
      </c>
      <c r="AB51">
        <v>168</v>
      </c>
      <c r="AC51" s="167">
        <f t="shared" si="22"/>
        <v>87.36</v>
      </c>
      <c r="AD51" s="61">
        <v>45540</v>
      </c>
    </row>
    <row r="52" spans="1:30" s="12" customFormat="1" ht="15" hidden="1" customHeight="1" x14ac:dyDescent="0.25">
      <c r="A52" s="164">
        <v>1</v>
      </c>
      <c r="B52" s="3" t="s">
        <v>123</v>
      </c>
      <c r="C52" s="166" t="str">
        <f t="shared" si="21"/>
        <v>Szakmai</v>
      </c>
      <c r="D52" s="4" t="s">
        <v>87</v>
      </c>
      <c r="E52" s="4" t="s">
        <v>119</v>
      </c>
      <c r="F52" s="3" t="s">
        <v>124</v>
      </c>
      <c r="G52" s="3" t="s">
        <v>9</v>
      </c>
      <c r="H52" s="7">
        <v>1035000</v>
      </c>
      <c r="I52" s="7">
        <f t="shared" ref="I52" si="54">ROUND(H52*Q52,0)</f>
        <v>134550</v>
      </c>
      <c r="J52" s="138">
        <f t="shared" ref="J52" si="55">L52/K52</f>
        <v>0.53999999999999992</v>
      </c>
      <c r="K52" s="6">
        <v>174</v>
      </c>
      <c r="L52" s="6">
        <v>93.96</v>
      </c>
      <c r="M52" s="145">
        <f t="shared" ref="M52" si="56">ROUND(H52*J52,0)</f>
        <v>558900</v>
      </c>
      <c r="N52" s="145">
        <f t="shared" si="26"/>
        <v>72657</v>
      </c>
      <c r="O52" s="8">
        <f t="shared" ref="O52" si="57">M52/H52</f>
        <v>0.54</v>
      </c>
      <c r="P52" s="11">
        <f t="shared" ref="P52" si="58">J52-O52</f>
        <v>0</v>
      </c>
      <c r="Q52" s="11">
        <v>0.13</v>
      </c>
      <c r="R52" s="114">
        <v>45532</v>
      </c>
      <c r="S52" s="98" t="s">
        <v>102</v>
      </c>
      <c r="T52" s="98">
        <v>8397652094</v>
      </c>
      <c r="U52" s="106"/>
      <c r="V52">
        <v>0</v>
      </c>
      <c r="W52">
        <v>0</v>
      </c>
      <c r="X52"/>
      <c r="Y52"/>
      <c r="Z52" s="61">
        <v>45536</v>
      </c>
      <c r="AA52" s="61">
        <v>45565</v>
      </c>
      <c r="AB52">
        <v>168</v>
      </c>
      <c r="AC52" s="167">
        <f t="shared" si="22"/>
        <v>90.72</v>
      </c>
      <c r="AD52" s="61">
        <v>45569</v>
      </c>
    </row>
    <row r="53" spans="1:30" s="12" customFormat="1" ht="15" hidden="1" customHeight="1" x14ac:dyDescent="0.25">
      <c r="A53" s="164">
        <v>1</v>
      </c>
      <c r="B53" s="3" t="s">
        <v>123</v>
      </c>
      <c r="C53" s="166" t="str">
        <f t="shared" si="21"/>
        <v>Szakmai</v>
      </c>
      <c r="D53" s="4" t="s">
        <v>88</v>
      </c>
      <c r="E53" s="4" t="s">
        <v>119</v>
      </c>
      <c r="F53" s="3" t="s">
        <v>124</v>
      </c>
      <c r="G53" s="3" t="s">
        <v>9</v>
      </c>
      <c r="H53" s="7">
        <v>1135000</v>
      </c>
      <c r="I53" s="7">
        <f t="shared" ref="I53" si="59">ROUND(H53*Q53,0)</f>
        <v>147550</v>
      </c>
      <c r="J53" s="138">
        <f t="shared" ref="J53" si="60">L53/K53</f>
        <v>0.49000000000000005</v>
      </c>
      <c r="K53" s="6">
        <v>174</v>
      </c>
      <c r="L53" s="6">
        <v>85.26</v>
      </c>
      <c r="M53" s="145">
        <f t="shared" ref="M53" si="61">ROUND(H53*J53,0)</f>
        <v>556150</v>
      </c>
      <c r="N53" s="145">
        <f t="shared" si="26"/>
        <v>72300</v>
      </c>
      <c r="O53" s="8">
        <f t="shared" ref="O53" si="62">M53/H53</f>
        <v>0.49</v>
      </c>
      <c r="P53" s="11">
        <f t="shared" ref="P53" si="63">J53-O53</f>
        <v>0</v>
      </c>
      <c r="Q53" s="11">
        <v>0.13</v>
      </c>
      <c r="R53" s="114">
        <v>45580</v>
      </c>
      <c r="S53" s="98" t="s">
        <v>102</v>
      </c>
      <c r="T53" s="98">
        <v>8397652094</v>
      </c>
      <c r="U53" s="106"/>
      <c r="V53">
        <v>0</v>
      </c>
      <c r="W53" s="143">
        <v>147550</v>
      </c>
      <c r="X53" s="143"/>
      <c r="Y53" s="143"/>
      <c r="Z53" s="61">
        <v>45566</v>
      </c>
      <c r="AA53" s="61">
        <v>45596</v>
      </c>
      <c r="AB53">
        <v>176</v>
      </c>
      <c r="AC53" s="167">
        <f t="shared" si="22"/>
        <v>86.24</v>
      </c>
      <c r="AD53" s="61">
        <v>45601</v>
      </c>
    </row>
    <row r="54" spans="1:30" s="12" customFormat="1" ht="15" hidden="1" customHeight="1" x14ac:dyDescent="0.25">
      <c r="A54" s="164">
        <v>1</v>
      </c>
      <c r="B54" s="3" t="s">
        <v>123</v>
      </c>
      <c r="C54" s="166" t="str">
        <f t="shared" si="21"/>
        <v>Szakmai</v>
      </c>
      <c r="D54" s="4" t="s">
        <v>89</v>
      </c>
      <c r="E54" s="4" t="s">
        <v>119</v>
      </c>
      <c r="F54" s="3" t="s">
        <v>124</v>
      </c>
      <c r="G54" s="3" t="s">
        <v>9</v>
      </c>
      <c r="H54" s="7">
        <v>1100000</v>
      </c>
      <c r="I54" s="7">
        <f t="shared" ref="I54" si="64">ROUND(H54*Q54,0)</f>
        <v>143000</v>
      </c>
      <c r="J54" s="138">
        <f t="shared" ref="J54" si="65">L54/K54</f>
        <v>0.5</v>
      </c>
      <c r="K54" s="6">
        <v>174</v>
      </c>
      <c r="L54" s="6">
        <v>87</v>
      </c>
      <c r="M54" s="145">
        <f t="shared" ref="M54" si="66">ROUND(H54*J54,0)</f>
        <v>550000</v>
      </c>
      <c r="N54" s="145">
        <f t="shared" si="26"/>
        <v>71500</v>
      </c>
      <c r="O54" s="8">
        <f t="shared" ref="O54" si="67">M54/H54</f>
        <v>0.5</v>
      </c>
      <c r="P54" s="11">
        <f t="shared" ref="P54" si="68">J54-O54</f>
        <v>0</v>
      </c>
      <c r="Q54" s="11">
        <v>0.13</v>
      </c>
      <c r="R54" s="114">
        <v>45590</v>
      </c>
      <c r="S54" s="98" t="s">
        <v>102</v>
      </c>
      <c r="T54" s="98">
        <v>8397652094</v>
      </c>
      <c r="U54" s="106"/>
      <c r="V54">
        <v>0</v>
      </c>
      <c r="W54">
        <v>0</v>
      </c>
      <c r="X54"/>
      <c r="Y54"/>
      <c r="Z54" s="61">
        <v>45597</v>
      </c>
      <c r="AA54" s="61">
        <v>45626</v>
      </c>
      <c r="AB54">
        <v>160</v>
      </c>
      <c r="AC54" s="167">
        <f t="shared" si="22"/>
        <v>80</v>
      </c>
      <c r="AD54" s="61">
        <v>45631</v>
      </c>
    </row>
    <row r="55" spans="1:30" s="12" customFormat="1" ht="15" hidden="1" customHeight="1" x14ac:dyDescent="0.25">
      <c r="A55" s="3"/>
      <c r="B55" s="3" t="s">
        <v>123</v>
      </c>
      <c r="C55" s="166" t="str">
        <f t="shared" ref="C55:C103" si="69">IF(OR(F55="A017200260",F55="C017200261"),"Átalány","Szakmai")</f>
        <v>Szakmai</v>
      </c>
      <c r="D55" s="4" t="s">
        <v>90</v>
      </c>
      <c r="E55" s="4" t="s">
        <v>119</v>
      </c>
      <c r="F55" s="3" t="s">
        <v>124</v>
      </c>
      <c r="G55" s="3" t="s">
        <v>9</v>
      </c>
      <c r="H55" s="7">
        <v>1100000</v>
      </c>
      <c r="I55" s="7">
        <f t="shared" ref="I55" si="70">ROUND(H55*Q55,0)</f>
        <v>143000</v>
      </c>
      <c r="J55" s="138">
        <f t="shared" ref="J55" si="71">L55/K55</f>
        <v>0.5</v>
      </c>
      <c r="K55" s="6">
        <v>174</v>
      </c>
      <c r="L55" s="6">
        <v>87</v>
      </c>
      <c r="M55" s="145">
        <f t="shared" ref="M55" si="72">ROUND(H55*J55,0)</f>
        <v>550000</v>
      </c>
      <c r="N55" s="145">
        <f t="shared" si="26"/>
        <v>71500</v>
      </c>
      <c r="O55" s="8">
        <f t="shared" ref="O55" si="73">M55/H55</f>
        <v>0.5</v>
      </c>
      <c r="P55" s="11">
        <f t="shared" ref="P55" si="74">J55-O55</f>
        <v>0</v>
      </c>
      <c r="Q55" s="11">
        <v>0.13</v>
      </c>
      <c r="R55" s="114">
        <v>45590</v>
      </c>
      <c r="S55" s="98" t="s">
        <v>102</v>
      </c>
      <c r="T55" s="98">
        <v>8397652094</v>
      </c>
      <c r="U55" s="106"/>
      <c r="V55">
        <v>0</v>
      </c>
      <c r="W55" s="143">
        <v>13000</v>
      </c>
      <c r="X55" s="143"/>
      <c r="Y55" s="143"/>
    </row>
    <row r="56" spans="1:30" s="12" customFormat="1" ht="15" hidden="1" customHeight="1" x14ac:dyDescent="0.25">
      <c r="A56" s="3"/>
      <c r="B56" s="3" t="s">
        <v>123</v>
      </c>
      <c r="C56" s="166" t="str">
        <f t="shared" ref="C56:C57" si="75">IF(OR(F56="A017200260",F56="C017200261"),"Átalány","Szakmai")</f>
        <v>Szakmai</v>
      </c>
      <c r="D56" s="4" t="s">
        <v>91</v>
      </c>
      <c r="E56" s="4" t="s">
        <v>119</v>
      </c>
      <c r="F56" s="3" t="s">
        <v>124</v>
      </c>
      <c r="G56" s="3" t="s">
        <v>9</v>
      </c>
      <c r="H56" s="7">
        <v>1020000</v>
      </c>
      <c r="I56" s="7">
        <f t="shared" ref="I56" si="76">ROUND(H56*Q56,0)</f>
        <v>132600</v>
      </c>
      <c r="J56" s="138">
        <f t="shared" ref="J56" si="77">L56/K56</f>
        <v>0.29999999425287355</v>
      </c>
      <c r="K56" s="6">
        <v>174</v>
      </c>
      <c r="L56" s="6">
        <v>52.199998999999998</v>
      </c>
      <c r="M56" s="145">
        <f t="shared" ref="M56" si="78">ROUND(H56*J56,0)</f>
        <v>306000</v>
      </c>
      <c r="N56" s="145">
        <f t="shared" si="26"/>
        <v>39780</v>
      </c>
      <c r="O56" s="8">
        <f t="shared" ref="O56" si="79">M56/H56</f>
        <v>0.3</v>
      </c>
      <c r="P56" s="11">
        <f t="shared" ref="P56" si="80">J56-O56</f>
        <v>-5.7471264414132861E-9</v>
      </c>
      <c r="Q56" s="11">
        <v>0.13</v>
      </c>
      <c r="R56" s="114">
        <v>45646</v>
      </c>
      <c r="S56" s="98" t="s">
        <v>102</v>
      </c>
      <c r="T56" s="98">
        <v>8397652094</v>
      </c>
      <c r="U56" s="106"/>
      <c r="V56">
        <v>0</v>
      </c>
      <c r="W56">
        <v>0</v>
      </c>
      <c r="X56"/>
      <c r="Y56"/>
    </row>
    <row r="57" spans="1:30" s="12" customFormat="1" ht="15" hidden="1" customHeight="1" x14ac:dyDescent="0.25">
      <c r="A57" s="3"/>
      <c r="B57" s="3" t="s">
        <v>123</v>
      </c>
      <c r="C57" s="166" t="str">
        <f t="shared" si="75"/>
        <v>Szakmai</v>
      </c>
      <c r="D57" s="4" t="s">
        <v>92</v>
      </c>
      <c r="E57" s="4" t="s">
        <v>119</v>
      </c>
      <c r="F57" s="3" t="s">
        <v>124</v>
      </c>
      <c r="G57" s="3" t="s">
        <v>9</v>
      </c>
      <c r="H57" s="7">
        <v>1020000</v>
      </c>
      <c r="I57" s="7">
        <f t="shared" ref="I57" si="81">ROUND(H57*Q57,0)</f>
        <v>132600</v>
      </c>
      <c r="J57" s="138">
        <f t="shared" ref="J57" si="82">L57/K57</f>
        <v>0.29999999425287355</v>
      </c>
      <c r="K57" s="6">
        <v>174</v>
      </c>
      <c r="L57" s="6">
        <v>52.199998999999998</v>
      </c>
      <c r="M57" s="145">
        <f t="shared" ref="M57" si="83">ROUND(H57*J57,0)</f>
        <v>306000</v>
      </c>
      <c r="N57" s="145">
        <f t="shared" si="26"/>
        <v>39780</v>
      </c>
      <c r="O57" s="8">
        <f t="shared" ref="O57" si="84">M57/H57</f>
        <v>0.3</v>
      </c>
      <c r="P57" s="11">
        <f t="shared" ref="P57" si="85">J57-O57</f>
        <v>-5.7471264414132861E-9</v>
      </c>
      <c r="Q57" s="11">
        <v>0.13</v>
      </c>
      <c r="R57" s="114">
        <v>45646</v>
      </c>
      <c r="S57" s="98" t="s">
        <v>102</v>
      </c>
      <c r="T57" s="98">
        <v>8397652094</v>
      </c>
      <c r="U57" s="106"/>
      <c r="V57">
        <v>0</v>
      </c>
      <c r="W57">
        <v>0</v>
      </c>
      <c r="X57"/>
      <c r="Y57"/>
    </row>
    <row r="58" spans="1:30" s="12" customFormat="1" ht="15" hidden="1" customHeight="1" x14ac:dyDescent="0.25">
      <c r="A58" s="3"/>
      <c r="B58" s="3" t="s">
        <v>123</v>
      </c>
      <c r="C58" s="166" t="str">
        <f t="shared" ref="C58" si="86">IF(OR(F58="A017200260",F58="C017200261"),"Átalány","Szakmai")</f>
        <v>Szakmai</v>
      </c>
      <c r="D58" s="4" t="s">
        <v>93</v>
      </c>
      <c r="E58" s="4" t="s">
        <v>119</v>
      </c>
      <c r="F58" s="3" t="s">
        <v>124</v>
      </c>
      <c r="G58" s="3" t="s">
        <v>9</v>
      </c>
      <c r="H58" s="7">
        <v>1060000</v>
      </c>
      <c r="I58" s="7">
        <f t="shared" ref="I58" si="87">ROUND(H58*Q58,0)</f>
        <v>137800</v>
      </c>
      <c r="J58" s="138">
        <f t="shared" ref="J58" si="88">L58/K58</f>
        <v>0.28999994252873562</v>
      </c>
      <c r="K58" s="6">
        <v>174</v>
      </c>
      <c r="L58" s="6">
        <v>50.459989999999998</v>
      </c>
      <c r="M58" s="145">
        <f t="shared" ref="M58" si="89">ROUND(H58*J58,0)</f>
        <v>307400</v>
      </c>
      <c r="N58" s="145">
        <f t="shared" si="26"/>
        <v>39962</v>
      </c>
      <c r="O58" s="8">
        <f t="shared" ref="O58" si="90">M58/H58</f>
        <v>0.28999999999999998</v>
      </c>
      <c r="P58" s="11">
        <f t="shared" ref="P58" si="91">J58-O58</f>
        <v>-5.747126435862171E-8</v>
      </c>
      <c r="Q58" s="11">
        <v>0.13</v>
      </c>
      <c r="R58" s="114">
        <v>45712</v>
      </c>
      <c r="S58" s="98" t="s">
        <v>102</v>
      </c>
      <c r="T58" s="98">
        <v>8397652094</v>
      </c>
      <c r="U58" s="106"/>
      <c r="V58">
        <v>0</v>
      </c>
      <c r="W58">
        <v>0</v>
      </c>
      <c r="X58"/>
      <c r="Y58"/>
    </row>
    <row r="59" spans="1:30" s="12" customFormat="1" ht="15" hidden="1" customHeight="1" x14ac:dyDescent="0.25">
      <c r="A59" s="3"/>
      <c r="B59" s="3" t="s">
        <v>123</v>
      </c>
      <c r="C59" s="166" t="str">
        <f t="shared" ref="C59:C63" si="92">IF(OR(F59="A017200260",F59="C017200261"),"Átalány","Szakmai")</f>
        <v>Szakmai</v>
      </c>
      <c r="D59" s="4" t="s">
        <v>95</v>
      </c>
      <c r="E59" s="4" t="s">
        <v>119</v>
      </c>
      <c r="F59" s="3" t="s">
        <v>124</v>
      </c>
      <c r="G59" s="3" t="s">
        <v>9</v>
      </c>
      <c r="H59" s="7">
        <v>1060000</v>
      </c>
      <c r="I59" s="7">
        <f t="shared" ref="I59" si="93">ROUND(H59*Q59,0)</f>
        <v>137800</v>
      </c>
      <c r="J59" s="138">
        <f t="shared" ref="J59" si="94">L59/K59</f>
        <v>0.28999994252873562</v>
      </c>
      <c r="K59" s="6">
        <v>174</v>
      </c>
      <c r="L59" s="6">
        <v>50.459989999999998</v>
      </c>
      <c r="M59" s="145">
        <f t="shared" ref="M59" si="95">ROUND(H59*J59,0)</f>
        <v>307400</v>
      </c>
      <c r="N59" s="145">
        <f t="shared" si="26"/>
        <v>39962</v>
      </c>
      <c r="O59" s="8">
        <f t="shared" ref="O59" si="96">M59/H59</f>
        <v>0.28999999999999998</v>
      </c>
      <c r="P59" s="11">
        <f t="shared" ref="P59" si="97">J59-O59</f>
        <v>-5.747126435862171E-8</v>
      </c>
      <c r="Q59" s="11">
        <v>0.13</v>
      </c>
      <c r="R59" s="114">
        <v>45737</v>
      </c>
      <c r="S59" s="98" t="s">
        <v>102</v>
      </c>
      <c r="T59" s="98">
        <v>8397652094</v>
      </c>
      <c r="U59" s="106"/>
      <c r="V59">
        <v>0</v>
      </c>
      <c r="W59">
        <v>0</v>
      </c>
      <c r="X59"/>
      <c r="Y59"/>
    </row>
    <row r="60" spans="1:30" s="12" customFormat="1" ht="15" hidden="1" customHeight="1" x14ac:dyDescent="0.25">
      <c r="A60" s="3"/>
      <c r="B60" s="3" t="s">
        <v>123</v>
      </c>
      <c r="C60" s="166" t="str">
        <f t="shared" si="92"/>
        <v>Szakmai</v>
      </c>
      <c r="D60" s="4" t="s">
        <v>96</v>
      </c>
      <c r="E60" s="4" t="s">
        <v>119</v>
      </c>
      <c r="F60" s="3" t="s">
        <v>124</v>
      </c>
      <c r="G60" s="3" t="s">
        <v>9</v>
      </c>
      <c r="H60" s="7">
        <v>1060000</v>
      </c>
      <c r="I60" s="7">
        <f t="shared" ref="I60:I63" si="98">ROUND(H60*Q60,0)</f>
        <v>137800</v>
      </c>
      <c r="J60" s="138">
        <f t="shared" ref="J60:J63" si="99">L60/K60</f>
        <v>0.28999994252873562</v>
      </c>
      <c r="K60" s="6">
        <v>174</v>
      </c>
      <c r="L60" s="6">
        <v>50.459989999999998</v>
      </c>
      <c r="M60" s="145">
        <f t="shared" ref="M60:M63" si="100">ROUND(H60*J60,0)</f>
        <v>307400</v>
      </c>
      <c r="N60" s="145">
        <f t="shared" si="26"/>
        <v>39962</v>
      </c>
      <c r="O60" s="8">
        <f t="shared" ref="O60:O63" si="101">M60/H60</f>
        <v>0.28999999999999998</v>
      </c>
      <c r="P60" s="11">
        <f t="shared" ref="P60:P63" si="102">J60-O60</f>
        <v>-5.747126435862171E-8</v>
      </c>
      <c r="Q60" s="11">
        <v>0.13</v>
      </c>
      <c r="R60" s="114">
        <v>45737</v>
      </c>
      <c r="S60" s="98" t="s">
        <v>102</v>
      </c>
      <c r="T60" s="98">
        <v>8397652094</v>
      </c>
      <c r="U60" s="106"/>
      <c r="V60">
        <v>0</v>
      </c>
      <c r="W60">
        <v>0</v>
      </c>
      <c r="X60"/>
      <c r="Y60"/>
    </row>
    <row r="61" spans="1:30" s="12" customFormat="1" ht="15" hidden="1" customHeight="1" x14ac:dyDescent="0.25">
      <c r="A61" s="3"/>
      <c r="B61" s="3" t="s">
        <v>123</v>
      </c>
      <c r="C61" s="166" t="str">
        <f t="shared" si="92"/>
        <v>Szakmai</v>
      </c>
      <c r="D61" s="4" t="s">
        <v>97</v>
      </c>
      <c r="E61" s="4" t="s">
        <v>119</v>
      </c>
      <c r="F61" s="3" t="s">
        <v>124</v>
      </c>
      <c r="G61" s="3" t="s">
        <v>9</v>
      </c>
      <c r="H61" s="7">
        <v>1060000</v>
      </c>
      <c r="I61" s="7">
        <f t="shared" si="98"/>
        <v>137800</v>
      </c>
      <c r="J61" s="138">
        <f t="shared" si="99"/>
        <v>0.28999994252873562</v>
      </c>
      <c r="K61" s="6">
        <v>174</v>
      </c>
      <c r="L61" s="6">
        <v>50.459989999999998</v>
      </c>
      <c r="M61" s="145">
        <f t="shared" si="100"/>
        <v>307400</v>
      </c>
      <c r="N61" s="145">
        <f t="shared" si="26"/>
        <v>39962</v>
      </c>
      <c r="O61" s="8">
        <f t="shared" si="101"/>
        <v>0.28999999999999998</v>
      </c>
      <c r="P61" s="11">
        <f t="shared" si="102"/>
        <v>-5.747126435862171E-8</v>
      </c>
      <c r="Q61" s="11">
        <v>0.13</v>
      </c>
      <c r="R61" s="114">
        <v>45737</v>
      </c>
      <c r="S61" s="98" t="s">
        <v>102</v>
      </c>
      <c r="T61" s="98">
        <v>8397652094</v>
      </c>
      <c r="U61" s="106"/>
      <c r="V61">
        <v>0</v>
      </c>
      <c r="W61">
        <v>0</v>
      </c>
      <c r="X61"/>
      <c r="Y61"/>
    </row>
    <row r="62" spans="1:30" s="12" customFormat="1" ht="15" customHeight="1" x14ac:dyDescent="0.25">
      <c r="A62" s="3"/>
      <c r="B62" s="3" t="s">
        <v>123</v>
      </c>
      <c r="C62" s="166" t="str">
        <f t="shared" si="92"/>
        <v>Szakmai</v>
      </c>
      <c r="D62" s="4" t="s">
        <v>98</v>
      </c>
      <c r="E62" s="4" t="s">
        <v>119</v>
      </c>
      <c r="F62" s="3" t="s">
        <v>124</v>
      </c>
      <c r="G62" s="3" t="s">
        <v>9</v>
      </c>
      <c r="H62" s="7">
        <v>1060000</v>
      </c>
      <c r="I62" s="7">
        <f t="shared" si="98"/>
        <v>137800</v>
      </c>
      <c r="J62" s="138">
        <f t="shared" si="99"/>
        <v>0.28999994252873562</v>
      </c>
      <c r="K62" s="6">
        <v>174</v>
      </c>
      <c r="L62" s="6">
        <v>50.459989999999998</v>
      </c>
      <c r="M62" s="127">
        <f t="shared" si="100"/>
        <v>307400</v>
      </c>
      <c r="N62" s="127">
        <f>ROUND(M62*Q62,0)</f>
        <v>39962</v>
      </c>
      <c r="O62" s="8">
        <f t="shared" si="101"/>
        <v>0.28999999999999998</v>
      </c>
      <c r="P62" s="11">
        <f t="shared" si="102"/>
        <v>-5.747126435862171E-8</v>
      </c>
      <c r="Q62" s="11">
        <v>0.13</v>
      </c>
      <c r="R62" s="114">
        <v>45737</v>
      </c>
      <c r="S62" s="98" t="s">
        <v>102</v>
      </c>
      <c r="T62" s="98">
        <v>8397652094</v>
      </c>
      <c r="U62" s="106"/>
      <c r="V62" s="139">
        <v>1</v>
      </c>
      <c r="W62" s="139">
        <v>1</v>
      </c>
      <c r="X62" s="200">
        <v>307399</v>
      </c>
      <c r="Y62" s="200">
        <v>39961</v>
      </c>
    </row>
    <row r="63" spans="1:30" s="12" customFormat="1" ht="15" hidden="1" customHeight="1" x14ac:dyDescent="0.25">
      <c r="A63" s="3"/>
      <c r="B63" s="3" t="s">
        <v>123</v>
      </c>
      <c r="C63" s="166" t="str">
        <f t="shared" si="92"/>
        <v>Szakmai</v>
      </c>
      <c r="D63" s="4" t="s">
        <v>99</v>
      </c>
      <c r="E63" s="4" t="s">
        <v>119</v>
      </c>
      <c r="F63" s="3" t="s">
        <v>124</v>
      </c>
      <c r="G63" s="3" t="s">
        <v>13</v>
      </c>
      <c r="H63" s="7">
        <v>1060000</v>
      </c>
      <c r="I63" s="7">
        <f t="shared" si="98"/>
        <v>137800</v>
      </c>
      <c r="J63" s="138">
        <f t="shared" si="99"/>
        <v>0.28999994252873562</v>
      </c>
      <c r="K63" s="6">
        <v>174</v>
      </c>
      <c r="L63" s="6">
        <v>50.459989999999998</v>
      </c>
      <c r="M63" s="127">
        <f t="shared" si="100"/>
        <v>307400</v>
      </c>
      <c r="N63" s="127">
        <f t="shared" ref="N63:N64" si="103">ROUND(M63*Q63,0)</f>
        <v>39962</v>
      </c>
      <c r="O63" s="8">
        <f t="shared" si="101"/>
        <v>0.28999999999999998</v>
      </c>
      <c r="P63" s="11">
        <f t="shared" si="102"/>
        <v>-5.747126435862171E-8</v>
      </c>
      <c r="Q63" s="11">
        <v>0.13</v>
      </c>
      <c r="R63" s="114">
        <v>45737</v>
      </c>
      <c r="S63" s="98" t="s">
        <v>102</v>
      </c>
      <c r="T63" s="98">
        <v>8397652094</v>
      </c>
      <c r="U63" s="106"/>
    </row>
    <row r="64" spans="1:30" s="12" customFormat="1" ht="15" hidden="1" customHeight="1" x14ac:dyDescent="0.25">
      <c r="A64" s="3"/>
      <c r="B64" s="3" t="s">
        <v>123</v>
      </c>
      <c r="C64" s="166" t="str">
        <f t="shared" ref="C64:C67" si="104">IF(OR(F64="A017200260",F64="C017200261"),"Átalány","Szakmai")</f>
        <v>Szakmai</v>
      </c>
      <c r="D64" s="4" t="s">
        <v>100</v>
      </c>
      <c r="E64" s="4" t="s">
        <v>119</v>
      </c>
      <c r="F64" s="3" t="s">
        <v>124</v>
      </c>
      <c r="G64" s="3" t="s">
        <v>13</v>
      </c>
      <c r="H64" s="7">
        <v>1057205</v>
      </c>
      <c r="I64" s="7">
        <f t="shared" ref="I64" si="105">ROUND(H64*Q64,0)</f>
        <v>137437</v>
      </c>
      <c r="J64" s="138">
        <f t="shared" ref="J64" si="106">L64/K64</f>
        <v>0.28999994252873562</v>
      </c>
      <c r="K64" s="6">
        <v>174</v>
      </c>
      <c r="L64" s="6">
        <v>50.459989999999998</v>
      </c>
      <c r="M64" s="127">
        <f t="shared" ref="M64" si="107">ROUND(H64*J64,0)</f>
        <v>306589</v>
      </c>
      <c r="N64" s="127">
        <f t="shared" si="103"/>
        <v>39857</v>
      </c>
      <c r="O64" s="8">
        <f t="shared" ref="O64" si="108">M64/H64</f>
        <v>0.2899995743493457</v>
      </c>
      <c r="P64" s="11">
        <f t="shared" ref="P64" si="109">J64-O64</f>
        <v>3.6817938992017574E-7</v>
      </c>
      <c r="Q64" s="11">
        <v>0.13</v>
      </c>
      <c r="R64" s="114">
        <v>45884</v>
      </c>
      <c r="S64" s="98"/>
      <c r="T64" s="98">
        <v>8397652094</v>
      </c>
      <c r="U64" s="106"/>
    </row>
    <row r="65" spans="1:30" s="12" customFormat="1" ht="15" hidden="1" customHeight="1" x14ac:dyDescent="0.25">
      <c r="A65" s="3"/>
      <c r="B65" s="3" t="s">
        <v>123</v>
      </c>
      <c r="C65" s="166" t="str">
        <f t="shared" si="104"/>
        <v>Szakmai</v>
      </c>
      <c r="D65" s="4" t="s">
        <v>134</v>
      </c>
      <c r="E65" s="4" t="s">
        <v>119</v>
      </c>
      <c r="F65" s="3" t="s">
        <v>124</v>
      </c>
      <c r="G65" s="3" t="s">
        <v>13</v>
      </c>
      <c r="H65" s="7">
        <v>1057205</v>
      </c>
      <c r="I65" s="7">
        <f t="shared" ref="I65:I67" si="110">ROUND(H65*Q65,0)</f>
        <v>137437</v>
      </c>
      <c r="J65" s="138">
        <f t="shared" ref="J65:J67" si="111">L65/K65</f>
        <v>0.28999994252873562</v>
      </c>
      <c r="K65" s="6">
        <v>174</v>
      </c>
      <c r="L65" s="6">
        <v>50.459989999999998</v>
      </c>
      <c r="M65" s="127">
        <f t="shared" ref="M65:M67" si="112">ROUND(H65*J65,0)</f>
        <v>306589</v>
      </c>
      <c r="N65" s="127">
        <f t="shared" ref="N65:N67" si="113">ROUND(M65*Q65,0)</f>
        <v>39857</v>
      </c>
      <c r="O65" s="8">
        <f t="shared" ref="O65:O67" si="114">M65/H65</f>
        <v>0.2899995743493457</v>
      </c>
      <c r="P65" s="11">
        <f t="shared" ref="P65:P67" si="115">J65-O65</f>
        <v>3.6817938992017574E-7</v>
      </c>
      <c r="Q65" s="11">
        <v>0.13</v>
      </c>
      <c r="R65" s="114">
        <v>45884</v>
      </c>
      <c r="S65" s="98"/>
      <c r="T65" s="98">
        <v>8397652094</v>
      </c>
      <c r="U65" s="106"/>
    </row>
    <row r="66" spans="1:30" s="12" customFormat="1" ht="15" hidden="1" customHeight="1" x14ac:dyDescent="0.25">
      <c r="A66" s="3"/>
      <c r="B66" s="3" t="s">
        <v>123</v>
      </c>
      <c r="C66" s="166" t="str">
        <f t="shared" si="104"/>
        <v>Szakmai</v>
      </c>
      <c r="D66" s="4" t="s">
        <v>135</v>
      </c>
      <c r="E66" s="4" t="s">
        <v>119</v>
      </c>
      <c r="F66" s="3" t="s">
        <v>124</v>
      </c>
      <c r="G66" s="3" t="s">
        <v>13</v>
      </c>
      <c r="H66" s="7">
        <v>1057205</v>
      </c>
      <c r="I66" s="7">
        <f t="shared" si="110"/>
        <v>137437</v>
      </c>
      <c r="J66" s="138">
        <f t="shared" si="111"/>
        <v>0.28999994252873562</v>
      </c>
      <c r="K66" s="6">
        <v>174</v>
      </c>
      <c r="L66" s="6">
        <v>50.459989999999998</v>
      </c>
      <c r="M66" s="127">
        <f t="shared" si="112"/>
        <v>306589</v>
      </c>
      <c r="N66" s="127">
        <f t="shared" si="113"/>
        <v>39857</v>
      </c>
      <c r="O66" s="8">
        <f t="shared" si="114"/>
        <v>0.2899995743493457</v>
      </c>
      <c r="P66" s="11">
        <f t="shared" si="115"/>
        <v>3.6817938992017574E-7</v>
      </c>
      <c r="Q66" s="11">
        <v>0.13</v>
      </c>
      <c r="R66" s="114">
        <v>45884</v>
      </c>
      <c r="S66" s="98"/>
      <c r="T66" s="98">
        <v>8397652094</v>
      </c>
      <c r="U66" s="106"/>
    </row>
    <row r="67" spans="1:30" s="12" customFormat="1" ht="15" hidden="1" customHeight="1" x14ac:dyDescent="0.25">
      <c r="A67" s="3"/>
      <c r="B67" s="3" t="s">
        <v>123</v>
      </c>
      <c r="C67" s="166" t="str">
        <f t="shared" si="104"/>
        <v>Szakmai</v>
      </c>
      <c r="D67" s="4" t="s">
        <v>136</v>
      </c>
      <c r="E67" s="4" t="s">
        <v>119</v>
      </c>
      <c r="F67" s="3" t="s">
        <v>124</v>
      </c>
      <c r="G67" s="3" t="s">
        <v>13</v>
      </c>
      <c r="H67" s="7">
        <v>1057205</v>
      </c>
      <c r="I67" s="7">
        <f t="shared" si="110"/>
        <v>137437</v>
      </c>
      <c r="J67" s="138">
        <f t="shared" si="111"/>
        <v>0.28999994252873562</v>
      </c>
      <c r="K67" s="6">
        <v>174</v>
      </c>
      <c r="L67" s="6">
        <v>50.459989999999998</v>
      </c>
      <c r="M67" s="127">
        <f t="shared" si="112"/>
        <v>306589</v>
      </c>
      <c r="N67" s="127">
        <f t="shared" si="113"/>
        <v>39857</v>
      </c>
      <c r="O67" s="8">
        <f t="shared" si="114"/>
        <v>0.2899995743493457</v>
      </c>
      <c r="P67" s="11">
        <f t="shared" si="115"/>
        <v>3.6817938992017574E-7</v>
      </c>
      <c r="Q67" s="11">
        <v>0.13</v>
      </c>
      <c r="R67" s="114">
        <v>45884</v>
      </c>
      <c r="S67" s="98"/>
      <c r="T67" s="98">
        <v>8397652094</v>
      </c>
      <c r="U67" s="106"/>
    </row>
    <row r="68" spans="1:30" s="12" customFormat="1" ht="15" hidden="1" customHeight="1" x14ac:dyDescent="0.25">
      <c r="A68" s="3"/>
      <c r="B68" s="3" t="s">
        <v>249</v>
      </c>
      <c r="C68" s="166" t="str">
        <f t="shared" si="69"/>
        <v>Szakmai</v>
      </c>
      <c r="D68" s="180" t="s">
        <v>91</v>
      </c>
      <c r="E68" s="4" t="s">
        <v>119</v>
      </c>
      <c r="F68" s="3" t="s">
        <v>124</v>
      </c>
      <c r="G68" s="3" t="s">
        <v>9</v>
      </c>
      <c r="H68" s="7">
        <v>590909</v>
      </c>
      <c r="I68" s="7">
        <f t="shared" ref="I68" si="116">ROUND(H68*Q68,0)</f>
        <v>76818</v>
      </c>
      <c r="J68" s="138">
        <f t="shared" ref="J68" si="117">L68/K68</f>
        <v>0.08</v>
      </c>
      <c r="K68" s="6">
        <v>174</v>
      </c>
      <c r="L68" s="6">
        <v>13.92</v>
      </c>
      <c r="M68" s="145">
        <f t="shared" ref="M68" si="118">ROUND(H68*J68,0)</f>
        <v>47273</v>
      </c>
      <c r="N68" s="145">
        <f t="shared" ref="N68:N78" si="119">ROUND(M68*Q68,0)</f>
        <v>6145</v>
      </c>
      <c r="O68" s="8">
        <f t="shared" ref="O68" si="120">M68/H68</f>
        <v>8.0000473846226744E-2</v>
      </c>
      <c r="P68" s="11">
        <f t="shared" ref="P68" si="121">J68-O68</f>
        <v>-4.738462267422916E-7</v>
      </c>
      <c r="Q68" s="11">
        <v>0.13</v>
      </c>
      <c r="R68" s="114">
        <v>45607</v>
      </c>
      <c r="S68" s="98" t="s">
        <v>102</v>
      </c>
      <c r="T68" s="98">
        <v>8473702670</v>
      </c>
      <c r="U68" s="106"/>
      <c r="V68">
        <v>0</v>
      </c>
      <c r="W68">
        <v>0</v>
      </c>
      <c r="X68"/>
      <c r="Y68"/>
    </row>
    <row r="69" spans="1:30" s="12" customFormat="1" ht="15" hidden="1" customHeight="1" x14ac:dyDescent="0.25">
      <c r="A69" s="3"/>
      <c r="B69" s="3" t="s">
        <v>249</v>
      </c>
      <c r="C69" s="166" t="str">
        <f t="shared" si="69"/>
        <v>Szakmai</v>
      </c>
      <c r="D69" s="4" t="s">
        <v>92</v>
      </c>
      <c r="E69" s="4" t="s">
        <v>119</v>
      </c>
      <c r="F69" s="3" t="s">
        <v>124</v>
      </c>
      <c r="G69" s="3" t="s">
        <v>9</v>
      </c>
      <c r="H69" s="7">
        <v>650000</v>
      </c>
      <c r="I69" s="7">
        <f t="shared" ref="I69" si="122">ROUND(H69*Q69,0)</f>
        <v>84500</v>
      </c>
      <c r="J69" s="138">
        <f t="shared" ref="J69" si="123">L69/K69</f>
        <v>0.08</v>
      </c>
      <c r="K69" s="6">
        <v>174</v>
      </c>
      <c r="L69" s="6">
        <v>13.92</v>
      </c>
      <c r="M69" s="145">
        <f t="shared" ref="M69" si="124">ROUND(H69*J69,0)</f>
        <v>52000</v>
      </c>
      <c r="N69" s="145">
        <f t="shared" si="119"/>
        <v>6760</v>
      </c>
      <c r="O69" s="8">
        <f t="shared" ref="O69" si="125">M69/H69</f>
        <v>0.08</v>
      </c>
      <c r="P69" s="11">
        <f t="shared" ref="P69" si="126">J69-O69</f>
        <v>0</v>
      </c>
      <c r="Q69" s="11">
        <v>0.13</v>
      </c>
      <c r="R69" s="114">
        <v>45607</v>
      </c>
      <c r="S69" s="98" t="s">
        <v>102</v>
      </c>
      <c r="T69" s="98">
        <v>8473702670</v>
      </c>
      <c r="U69" s="106"/>
      <c r="V69">
        <v>0</v>
      </c>
      <c r="W69">
        <v>0</v>
      </c>
      <c r="X69"/>
      <c r="Y69"/>
    </row>
    <row r="70" spans="1:30" s="12" customFormat="1" ht="15" hidden="1" customHeight="1" x14ac:dyDescent="0.25">
      <c r="A70" s="3"/>
      <c r="B70" s="3" t="s">
        <v>249</v>
      </c>
      <c r="C70" s="166" t="str">
        <f t="shared" ref="C70:C73" si="127">IF(OR(F70="A017200260",F70="C017200261"),"Átalány","Szakmai")</f>
        <v>Szakmai</v>
      </c>
      <c r="D70" s="4" t="s">
        <v>93</v>
      </c>
      <c r="E70" s="4" t="s">
        <v>119</v>
      </c>
      <c r="F70" s="3" t="s">
        <v>124</v>
      </c>
      <c r="G70" s="3" t="s">
        <v>9</v>
      </c>
      <c r="H70" s="7">
        <v>670000</v>
      </c>
      <c r="I70" s="7">
        <f t="shared" ref="I70" si="128">ROUND(H70*Q70,0)</f>
        <v>87100</v>
      </c>
      <c r="J70" s="138">
        <f t="shared" ref="J70" si="129">L70/K70</f>
        <v>6.9999999999999993E-2</v>
      </c>
      <c r="K70" s="6">
        <v>174</v>
      </c>
      <c r="L70" s="6">
        <v>12.18</v>
      </c>
      <c r="M70" s="145">
        <f t="shared" ref="M70" si="130">ROUND(H70*J70,0)</f>
        <v>46900</v>
      </c>
      <c r="N70" s="145">
        <f t="shared" si="119"/>
        <v>6097</v>
      </c>
      <c r="O70" s="8">
        <f t="shared" ref="O70" si="131">M70/H70</f>
        <v>7.0000000000000007E-2</v>
      </c>
      <c r="P70" s="11">
        <f t="shared" ref="P70" si="132">J70-O70</f>
        <v>0</v>
      </c>
      <c r="Q70" s="11">
        <v>0.13</v>
      </c>
      <c r="R70" s="114">
        <v>45708</v>
      </c>
      <c r="S70" s="98" t="s">
        <v>102</v>
      </c>
      <c r="T70" s="98">
        <v>8473702670</v>
      </c>
      <c r="U70" s="106"/>
      <c r="V70">
        <v>0</v>
      </c>
      <c r="W70">
        <v>0</v>
      </c>
      <c r="X70"/>
      <c r="Y70"/>
    </row>
    <row r="71" spans="1:30" s="12" customFormat="1" ht="15" hidden="1" customHeight="1" x14ac:dyDescent="0.25">
      <c r="A71" s="3"/>
      <c r="B71" s="3" t="s">
        <v>249</v>
      </c>
      <c r="C71" s="166" t="str">
        <f t="shared" si="127"/>
        <v>Szakmai</v>
      </c>
      <c r="D71" s="4" t="s">
        <v>95</v>
      </c>
      <c r="E71" s="4" t="s">
        <v>119</v>
      </c>
      <c r="F71" s="3" t="s">
        <v>124</v>
      </c>
      <c r="G71" s="3" t="s">
        <v>9</v>
      </c>
      <c r="H71" s="7">
        <v>670000</v>
      </c>
      <c r="I71" s="7">
        <f t="shared" ref="I71:I72" si="133">ROUND(H71*Q71,0)</f>
        <v>87100</v>
      </c>
      <c r="J71" s="138">
        <f t="shared" ref="J71:J72" si="134">L71/K71</f>
        <v>6.9999999999999993E-2</v>
      </c>
      <c r="K71" s="6">
        <v>174</v>
      </c>
      <c r="L71" s="6">
        <v>12.18</v>
      </c>
      <c r="M71" s="145">
        <f t="shared" ref="M71:M72" si="135">ROUND(H71*J71,0)</f>
        <v>46900</v>
      </c>
      <c r="N71" s="145">
        <f t="shared" si="119"/>
        <v>6097</v>
      </c>
      <c r="O71" s="8">
        <f t="shared" ref="O71:O72" si="136">M71/H71</f>
        <v>7.0000000000000007E-2</v>
      </c>
      <c r="P71" s="11">
        <f t="shared" ref="P71:P72" si="137">J71-O71</f>
        <v>0</v>
      </c>
      <c r="Q71" s="11">
        <v>0.13</v>
      </c>
      <c r="R71" s="114">
        <v>45708</v>
      </c>
      <c r="S71" s="98" t="s">
        <v>102</v>
      </c>
      <c r="T71" s="98">
        <v>8473702670</v>
      </c>
      <c r="U71" s="106"/>
      <c r="V71">
        <v>0</v>
      </c>
      <c r="W71">
        <v>0</v>
      </c>
      <c r="X71"/>
      <c r="Y71"/>
    </row>
    <row r="72" spans="1:30" s="12" customFormat="1" ht="15" hidden="1" customHeight="1" x14ac:dyDescent="0.25">
      <c r="A72" s="3"/>
      <c r="B72" s="3" t="s">
        <v>249</v>
      </c>
      <c r="C72" s="166" t="str">
        <f t="shared" si="127"/>
        <v>Szakmai</v>
      </c>
      <c r="D72" s="4" t="s">
        <v>96</v>
      </c>
      <c r="E72" s="4" t="s">
        <v>119</v>
      </c>
      <c r="F72" s="3" t="s">
        <v>124</v>
      </c>
      <c r="G72" s="3" t="s">
        <v>9</v>
      </c>
      <c r="H72" s="7">
        <v>670000</v>
      </c>
      <c r="I72" s="7">
        <f t="shared" si="133"/>
        <v>87100</v>
      </c>
      <c r="J72" s="138">
        <f t="shared" si="134"/>
        <v>0.08</v>
      </c>
      <c r="K72" s="6">
        <v>174</v>
      </c>
      <c r="L72" s="6">
        <v>13.92</v>
      </c>
      <c r="M72" s="145">
        <f t="shared" si="135"/>
        <v>53600</v>
      </c>
      <c r="N72" s="145">
        <f t="shared" si="119"/>
        <v>6968</v>
      </c>
      <c r="O72" s="8">
        <f t="shared" si="136"/>
        <v>0.08</v>
      </c>
      <c r="P72" s="11">
        <f t="shared" si="137"/>
        <v>0</v>
      </c>
      <c r="Q72" s="11">
        <v>0.13</v>
      </c>
      <c r="R72" s="114">
        <v>45771</v>
      </c>
      <c r="S72" s="98" t="s">
        <v>102</v>
      </c>
      <c r="T72" s="98">
        <v>8473702670</v>
      </c>
      <c r="U72" s="106"/>
      <c r="V72">
        <v>0</v>
      </c>
      <c r="W72">
        <v>0</v>
      </c>
      <c r="X72"/>
      <c r="Y72"/>
    </row>
    <row r="73" spans="1:30" s="12" customFormat="1" ht="15" hidden="1" customHeight="1" x14ac:dyDescent="0.25">
      <c r="A73" s="3"/>
      <c r="B73" s="3" t="s">
        <v>249</v>
      </c>
      <c r="C73" s="166" t="str">
        <f t="shared" si="127"/>
        <v>Szakmai</v>
      </c>
      <c r="D73" s="4" t="s">
        <v>97</v>
      </c>
      <c r="E73" s="4" t="s">
        <v>119</v>
      </c>
      <c r="F73" s="3" t="s">
        <v>124</v>
      </c>
      <c r="G73" s="3" t="s">
        <v>9</v>
      </c>
      <c r="H73" s="7">
        <v>670000</v>
      </c>
      <c r="I73" s="7">
        <f t="shared" ref="I73" si="138">ROUND(H73*Q73,0)</f>
        <v>87100</v>
      </c>
      <c r="J73" s="138">
        <f t="shared" ref="J73" si="139">L73/K73</f>
        <v>0.08</v>
      </c>
      <c r="K73" s="6">
        <v>174</v>
      </c>
      <c r="L73" s="6">
        <v>13.92</v>
      </c>
      <c r="M73" s="145">
        <f t="shared" ref="M73" si="140">ROUND(H73*J73,0)</f>
        <v>53600</v>
      </c>
      <c r="N73" s="145">
        <f t="shared" si="119"/>
        <v>6968</v>
      </c>
      <c r="O73" s="8">
        <f t="shared" ref="O73" si="141">M73/H73</f>
        <v>0.08</v>
      </c>
      <c r="P73" s="11">
        <f t="shared" ref="P73" si="142">J73-O73</f>
        <v>0</v>
      </c>
      <c r="Q73" s="11">
        <v>0.13</v>
      </c>
      <c r="R73" s="114">
        <v>45771</v>
      </c>
      <c r="S73" s="98" t="s">
        <v>102</v>
      </c>
      <c r="T73" s="98">
        <v>8473702670</v>
      </c>
      <c r="U73" s="106"/>
      <c r="V73">
        <v>0</v>
      </c>
      <c r="W73">
        <v>0</v>
      </c>
      <c r="X73"/>
      <c r="Y73"/>
    </row>
    <row r="74" spans="1:30" s="12" customFormat="1" ht="15" customHeight="1" x14ac:dyDescent="0.25">
      <c r="A74" s="3"/>
      <c r="B74" s="3" t="s">
        <v>249</v>
      </c>
      <c r="C74" s="166" t="str">
        <f t="shared" ref="C74:C78" si="143">IF(OR(F74="A017200260",F74="C017200261"),"Átalány","Szakmai")</f>
        <v>Szakmai</v>
      </c>
      <c r="D74" s="4" t="s">
        <v>98</v>
      </c>
      <c r="E74" s="4" t="s">
        <v>119</v>
      </c>
      <c r="F74" s="3" t="s">
        <v>124</v>
      </c>
      <c r="G74" s="3" t="s">
        <v>9</v>
      </c>
      <c r="H74" s="7">
        <v>772400</v>
      </c>
      <c r="I74" s="7">
        <f t="shared" ref="I74" si="144">ROUND(H74*Q74,0)</f>
        <v>100412</v>
      </c>
      <c r="J74" s="138">
        <f t="shared" ref="J74" si="145">L74/K74</f>
        <v>6.9999999999999993E-2</v>
      </c>
      <c r="K74" s="6">
        <v>174</v>
      </c>
      <c r="L74" s="6">
        <v>12.18</v>
      </c>
      <c r="M74" s="127">
        <f t="shared" ref="M74" si="146">ROUND(H74*J74,0)</f>
        <v>54068</v>
      </c>
      <c r="N74" s="127">
        <f t="shared" si="119"/>
        <v>7029</v>
      </c>
      <c r="O74" s="8">
        <f t="shared" ref="O74" si="147">M74/H74</f>
        <v>7.0000000000000007E-2</v>
      </c>
      <c r="P74" s="11">
        <f t="shared" ref="P74" si="148">J74-O74</f>
        <v>0</v>
      </c>
      <c r="Q74" s="11">
        <v>0.13</v>
      </c>
      <c r="R74" s="114">
        <v>45854</v>
      </c>
      <c r="S74" s="98" t="s">
        <v>102</v>
      </c>
      <c r="T74" s="98">
        <v>8473702670</v>
      </c>
      <c r="U74" s="106"/>
      <c r="V74" s="139">
        <v>0</v>
      </c>
      <c r="W74" s="139">
        <v>0</v>
      </c>
      <c r="X74" s="200">
        <v>54068</v>
      </c>
      <c r="Y74" s="200">
        <v>7029</v>
      </c>
    </row>
    <row r="75" spans="1:30" s="12" customFormat="1" ht="15" hidden="1" customHeight="1" x14ac:dyDescent="0.25">
      <c r="A75" s="3"/>
      <c r="B75" s="3" t="s">
        <v>249</v>
      </c>
      <c r="C75" s="166" t="str">
        <f t="shared" si="143"/>
        <v>Szakmai</v>
      </c>
      <c r="D75" s="4" t="s">
        <v>99</v>
      </c>
      <c r="E75" s="4" t="s">
        <v>119</v>
      </c>
      <c r="F75" s="3" t="s">
        <v>124</v>
      </c>
      <c r="G75" s="3" t="s">
        <v>13</v>
      </c>
      <c r="H75" s="7">
        <v>772400</v>
      </c>
      <c r="I75" s="7">
        <f t="shared" ref="I75:I78" si="149">ROUND(H75*Q75,0)</f>
        <v>100412</v>
      </c>
      <c r="J75" s="138">
        <f t="shared" ref="J75:J78" si="150">L75/K75</f>
        <v>6.9999999999999993E-2</v>
      </c>
      <c r="K75" s="6">
        <v>174</v>
      </c>
      <c r="L75" s="6">
        <v>12.18</v>
      </c>
      <c r="M75" s="127">
        <f t="shared" ref="M75:M78" si="151">ROUND(H75*J75,0)</f>
        <v>54068</v>
      </c>
      <c r="N75" s="127">
        <f t="shared" si="119"/>
        <v>7029</v>
      </c>
      <c r="O75" s="8">
        <f t="shared" ref="O75:O78" si="152">M75/H75</f>
        <v>7.0000000000000007E-2</v>
      </c>
      <c r="P75" s="11">
        <f t="shared" ref="P75:P78" si="153">J75-O75</f>
        <v>0</v>
      </c>
      <c r="Q75" s="11">
        <v>0.13</v>
      </c>
      <c r="R75" s="114">
        <v>45854</v>
      </c>
      <c r="S75" s="98" t="s">
        <v>102</v>
      </c>
      <c r="T75" s="98">
        <v>8473702670</v>
      </c>
      <c r="U75" s="106"/>
      <c r="V75"/>
      <c r="W75"/>
      <c r="X75"/>
      <c r="Y75"/>
    </row>
    <row r="76" spans="1:30" s="12" customFormat="1" ht="15" hidden="1" customHeight="1" x14ac:dyDescent="0.25">
      <c r="A76" s="3"/>
      <c r="B76" s="3" t="s">
        <v>249</v>
      </c>
      <c r="C76" s="166" t="str">
        <f t="shared" si="143"/>
        <v>Szakmai</v>
      </c>
      <c r="D76" s="4" t="s">
        <v>100</v>
      </c>
      <c r="E76" s="4" t="s">
        <v>119</v>
      </c>
      <c r="F76" s="3" t="s">
        <v>124</v>
      </c>
      <c r="G76" s="3" t="s">
        <v>13</v>
      </c>
      <c r="H76" s="7">
        <v>772400</v>
      </c>
      <c r="I76" s="7">
        <f t="shared" si="149"/>
        <v>100412</v>
      </c>
      <c r="J76" s="138">
        <f t="shared" si="150"/>
        <v>6.9999999999999993E-2</v>
      </c>
      <c r="K76" s="6">
        <v>174</v>
      </c>
      <c r="L76" s="6">
        <v>12.18</v>
      </c>
      <c r="M76" s="127">
        <f t="shared" si="151"/>
        <v>54068</v>
      </c>
      <c r="N76" s="127">
        <f t="shared" si="119"/>
        <v>7029</v>
      </c>
      <c r="O76" s="8">
        <f t="shared" si="152"/>
        <v>7.0000000000000007E-2</v>
      </c>
      <c r="P76" s="11">
        <f t="shared" si="153"/>
        <v>0</v>
      </c>
      <c r="Q76" s="11">
        <v>0.13</v>
      </c>
      <c r="R76" s="114">
        <v>45854</v>
      </c>
      <c r="S76" s="98" t="s">
        <v>102</v>
      </c>
      <c r="T76" s="98">
        <v>8473702670</v>
      </c>
      <c r="U76" s="106"/>
      <c r="V76"/>
      <c r="W76"/>
      <c r="X76"/>
      <c r="Y76"/>
    </row>
    <row r="77" spans="1:30" s="12" customFormat="1" ht="15" hidden="1" customHeight="1" x14ac:dyDescent="0.25">
      <c r="A77" s="3"/>
      <c r="B77" s="3" t="s">
        <v>249</v>
      </c>
      <c r="C77" s="166" t="str">
        <f t="shared" si="143"/>
        <v>Szakmai</v>
      </c>
      <c r="D77" s="4" t="s">
        <v>134</v>
      </c>
      <c r="E77" s="4" t="s">
        <v>119</v>
      </c>
      <c r="F77" s="3" t="s">
        <v>124</v>
      </c>
      <c r="G77" s="3" t="s">
        <v>13</v>
      </c>
      <c r="H77" s="7">
        <v>772400</v>
      </c>
      <c r="I77" s="7">
        <f t="shared" si="149"/>
        <v>100412</v>
      </c>
      <c r="J77" s="138">
        <f t="shared" si="150"/>
        <v>6.9999999999999993E-2</v>
      </c>
      <c r="K77" s="6">
        <v>174</v>
      </c>
      <c r="L77" s="6">
        <v>12.18</v>
      </c>
      <c r="M77" s="127">
        <f t="shared" si="151"/>
        <v>54068</v>
      </c>
      <c r="N77" s="127">
        <f t="shared" si="119"/>
        <v>7029</v>
      </c>
      <c r="O77" s="8">
        <f t="shared" si="152"/>
        <v>7.0000000000000007E-2</v>
      </c>
      <c r="P77" s="11">
        <f t="shared" si="153"/>
        <v>0</v>
      </c>
      <c r="Q77" s="11">
        <v>0.13</v>
      </c>
      <c r="R77" s="114">
        <v>45854</v>
      </c>
      <c r="S77" s="98" t="s">
        <v>102</v>
      </c>
      <c r="T77" s="98">
        <v>8473702670</v>
      </c>
      <c r="U77" s="106"/>
      <c r="V77"/>
      <c r="W77"/>
      <c r="X77"/>
      <c r="Y77"/>
    </row>
    <row r="78" spans="1:30" s="12" customFormat="1" ht="15" hidden="1" customHeight="1" x14ac:dyDescent="0.25">
      <c r="A78" s="3"/>
      <c r="B78" s="3" t="s">
        <v>249</v>
      </c>
      <c r="C78" s="166" t="str">
        <f t="shared" si="143"/>
        <v>Szakmai</v>
      </c>
      <c r="D78" s="4" t="s">
        <v>135</v>
      </c>
      <c r="E78" s="4" t="s">
        <v>119</v>
      </c>
      <c r="F78" s="3" t="s">
        <v>124</v>
      </c>
      <c r="G78" s="3" t="s">
        <v>13</v>
      </c>
      <c r="H78" s="7">
        <v>772400</v>
      </c>
      <c r="I78" s="7">
        <f t="shared" si="149"/>
        <v>100412</v>
      </c>
      <c r="J78" s="138">
        <f t="shared" si="150"/>
        <v>6.9999999999999993E-2</v>
      </c>
      <c r="K78" s="6">
        <v>174</v>
      </c>
      <c r="L78" s="6">
        <v>12.18</v>
      </c>
      <c r="M78" s="127">
        <f t="shared" si="151"/>
        <v>54068</v>
      </c>
      <c r="N78" s="127">
        <f t="shared" si="119"/>
        <v>7029</v>
      </c>
      <c r="O78" s="8">
        <f t="shared" si="152"/>
        <v>7.0000000000000007E-2</v>
      </c>
      <c r="P78" s="11">
        <f t="shared" si="153"/>
        <v>0</v>
      </c>
      <c r="Q78" s="11">
        <v>0.13</v>
      </c>
      <c r="R78" s="114">
        <v>45854</v>
      </c>
      <c r="S78" s="98" t="s">
        <v>102</v>
      </c>
      <c r="T78" s="98">
        <v>8473702670</v>
      </c>
      <c r="U78" s="106"/>
      <c r="V78"/>
      <c r="W78"/>
      <c r="X78"/>
      <c r="Y78"/>
    </row>
    <row r="79" spans="1:30" s="12" customFormat="1" ht="15" hidden="1" customHeight="1" x14ac:dyDescent="0.25">
      <c r="A79" s="164">
        <v>1</v>
      </c>
      <c r="B79" s="3" t="s">
        <v>250</v>
      </c>
      <c r="C79" s="166" t="str">
        <f>IF(OR(E79="A017200260",E79="C017200261"),"Szakmai","Átalány")</f>
        <v>Szakmai</v>
      </c>
      <c r="D79" s="4" t="s">
        <v>89</v>
      </c>
      <c r="E79" s="4" t="s">
        <v>119</v>
      </c>
      <c r="F79" s="3" t="s">
        <v>124</v>
      </c>
      <c r="G79" s="3" t="s">
        <v>9</v>
      </c>
      <c r="H79" s="7">
        <v>1471600</v>
      </c>
      <c r="I79" s="7">
        <f t="shared" ref="I79" si="154">ROUND(H79*Q79,0)</f>
        <v>191308</v>
      </c>
      <c r="J79" s="138">
        <f t="shared" ref="J79" si="155">L79/K79</f>
        <v>0.13999999999999999</v>
      </c>
      <c r="K79" s="6">
        <v>174</v>
      </c>
      <c r="L79" s="6">
        <v>24.36</v>
      </c>
      <c r="M79" s="145">
        <f t="shared" ref="M79" si="156">ROUND(H79*J79,0)</f>
        <v>206024</v>
      </c>
      <c r="N79" s="145">
        <f t="shared" ref="N79:N92" si="157">ROUND(M79*Q79,0)</f>
        <v>26783</v>
      </c>
      <c r="O79" s="8">
        <f t="shared" ref="O79" si="158">M79/H79</f>
        <v>0.14000000000000001</v>
      </c>
      <c r="P79" s="11">
        <f t="shared" ref="P79" si="159">J79-O79</f>
        <v>0</v>
      </c>
      <c r="Q79" s="11">
        <v>0.13</v>
      </c>
      <c r="R79" s="114">
        <v>45609</v>
      </c>
      <c r="S79" s="98" t="s">
        <v>102</v>
      </c>
      <c r="T79" s="98">
        <v>8404621748</v>
      </c>
      <c r="U79" s="106"/>
      <c r="V79">
        <v>0</v>
      </c>
      <c r="W79">
        <v>0</v>
      </c>
      <c r="X79"/>
      <c r="Y79"/>
      <c r="Z79" s="61">
        <v>45597</v>
      </c>
      <c r="AA79" s="61">
        <v>45626</v>
      </c>
      <c r="AB79">
        <v>160</v>
      </c>
      <c r="AC79" s="167">
        <f>ROUNDUP(AB79*J79,2)</f>
        <v>22.4</v>
      </c>
      <c r="AD79" s="61">
        <v>45631</v>
      </c>
    </row>
    <row r="80" spans="1:30" s="12" customFormat="1" ht="15" hidden="1" customHeight="1" x14ac:dyDescent="0.25">
      <c r="A80" s="3"/>
      <c r="B80" s="3" t="s">
        <v>250</v>
      </c>
      <c r="C80" s="166" t="str">
        <f t="shared" si="69"/>
        <v>Szakmai</v>
      </c>
      <c r="D80" s="4" t="s">
        <v>90</v>
      </c>
      <c r="E80" s="4" t="s">
        <v>119</v>
      </c>
      <c r="F80" s="3" t="s">
        <v>124</v>
      </c>
      <c r="G80" s="3" t="s">
        <v>9</v>
      </c>
      <c r="H80" s="7">
        <v>1471600</v>
      </c>
      <c r="I80" s="7">
        <f t="shared" ref="I80" si="160">ROUND(H80*Q80,0)</f>
        <v>191308</v>
      </c>
      <c r="J80" s="138">
        <f t="shared" ref="J80" si="161">L80/K80</f>
        <v>0.13999999999999999</v>
      </c>
      <c r="K80" s="6">
        <v>174</v>
      </c>
      <c r="L80" s="6">
        <v>24.36</v>
      </c>
      <c r="M80" s="145">
        <f t="shared" ref="M80" si="162">ROUND(H80*J80,0)</f>
        <v>206024</v>
      </c>
      <c r="N80" s="145">
        <f t="shared" si="157"/>
        <v>26783</v>
      </c>
      <c r="O80" s="8">
        <f t="shared" ref="O80" si="163">M80/H80</f>
        <v>0.14000000000000001</v>
      </c>
      <c r="P80" s="11">
        <f t="shared" ref="P80" si="164">J80-O80</f>
        <v>0</v>
      </c>
      <c r="Q80" s="11">
        <v>0.13</v>
      </c>
      <c r="R80" s="114">
        <v>45609</v>
      </c>
      <c r="S80" s="98" t="s">
        <v>102</v>
      </c>
      <c r="T80" s="98">
        <v>8404621748</v>
      </c>
      <c r="U80" s="106"/>
      <c r="V80">
        <v>0</v>
      </c>
      <c r="W80" s="143">
        <v>26000</v>
      </c>
      <c r="X80" s="143"/>
      <c r="Y80" s="143"/>
    </row>
    <row r="81" spans="1:30" s="12" customFormat="1" ht="15" hidden="1" customHeight="1" x14ac:dyDescent="0.25">
      <c r="A81" s="3"/>
      <c r="B81" s="3" t="s">
        <v>250</v>
      </c>
      <c r="C81" s="166" t="str">
        <f t="shared" ref="C81:C82" si="165">IF(OR(F81="A017200260",F81="C017200261"),"Átalány","Szakmai")</f>
        <v>Szakmai</v>
      </c>
      <c r="D81" s="4" t="s">
        <v>91</v>
      </c>
      <c r="E81" s="4" t="s">
        <v>119</v>
      </c>
      <c r="F81" s="3" t="s">
        <v>124</v>
      </c>
      <c r="G81" s="3" t="s">
        <v>9</v>
      </c>
      <c r="H81" s="7">
        <v>1490700</v>
      </c>
      <c r="I81" s="7">
        <f t="shared" ref="I81" si="166">ROUND(H81*Q81,0)</f>
        <v>193791</v>
      </c>
      <c r="J81" s="138">
        <f t="shared" ref="J81" si="167">L81/K81</f>
        <v>0.13999999999999999</v>
      </c>
      <c r="K81" s="6">
        <v>174</v>
      </c>
      <c r="L81" s="6">
        <v>24.36</v>
      </c>
      <c r="M81" s="145">
        <f t="shared" ref="M81" si="168">ROUND(H81*J81,0)</f>
        <v>208698</v>
      </c>
      <c r="N81" s="145">
        <f t="shared" si="157"/>
        <v>27131</v>
      </c>
      <c r="O81" s="8">
        <f t="shared" ref="O81" si="169">M81/H81</f>
        <v>0.14000000000000001</v>
      </c>
      <c r="P81" s="11">
        <f t="shared" ref="P81" si="170">J81-O81</f>
        <v>0</v>
      </c>
      <c r="Q81" s="11">
        <v>0.13</v>
      </c>
      <c r="R81" s="114">
        <v>45645</v>
      </c>
      <c r="S81" s="98" t="s">
        <v>102</v>
      </c>
      <c r="T81" s="98">
        <v>8404621748</v>
      </c>
      <c r="U81" s="106"/>
      <c r="V81">
        <v>0</v>
      </c>
      <c r="W81">
        <v>0</v>
      </c>
      <c r="X81"/>
      <c r="Y81"/>
    </row>
    <row r="82" spans="1:30" s="12" customFormat="1" ht="15" hidden="1" customHeight="1" x14ac:dyDescent="0.25">
      <c r="A82" s="3"/>
      <c r="B82" s="3" t="s">
        <v>250</v>
      </c>
      <c r="C82" s="166" t="str">
        <f t="shared" si="165"/>
        <v>Szakmai</v>
      </c>
      <c r="D82" s="4" t="s">
        <v>92</v>
      </c>
      <c r="E82" s="4" t="s">
        <v>119</v>
      </c>
      <c r="F82" s="3" t="s">
        <v>124</v>
      </c>
      <c r="G82" s="3" t="s">
        <v>9</v>
      </c>
      <c r="H82" s="7">
        <v>1640700</v>
      </c>
      <c r="I82" s="7">
        <f t="shared" ref="I82" si="171">ROUND(H82*Q82,0)</f>
        <v>213291</v>
      </c>
      <c r="J82" s="138">
        <f t="shared" ref="J82" si="172">L82/K82</f>
        <v>0.13</v>
      </c>
      <c r="K82" s="6">
        <v>174</v>
      </c>
      <c r="L82" s="6">
        <v>22.62</v>
      </c>
      <c r="M82" s="145">
        <f t="shared" ref="M82" si="173">ROUND(H82*J82,0)</f>
        <v>213291</v>
      </c>
      <c r="N82" s="145">
        <f t="shared" si="157"/>
        <v>27728</v>
      </c>
      <c r="O82" s="8">
        <f t="shared" ref="O82" si="174">M82/H82</f>
        <v>0.13</v>
      </c>
      <c r="P82" s="11">
        <f t="shared" ref="P82" si="175">J82-O82</f>
        <v>0</v>
      </c>
      <c r="Q82" s="11">
        <v>0.13</v>
      </c>
      <c r="R82" s="114">
        <v>45678</v>
      </c>
      <c r="S82" s="98" t="s">
        <v>102</v>
      </c>
      <c r="T82" s="98">
        <v>8404621748</v>
      </c>
      <c r="U82" s="106"/>
      <c r="V82">
        <v>0</v>
      </c>
      <c r="W82">
        <v>0</v>
      </c>
      <c r="X82"/>
      <c r="Y82"/>
    </row>
    <row r="83" spans="1:30" s="12" customFormat="1" ht="15" hidden="1" customHeight="1" x14ac:dyDescent="0.25">
      <c r="A83" s="3"/>
      <c r="B83" s="3" t="s">
        <v>250</v>
      </c>
      <c r="C83" s="166" t="str">
        <f t="shared" ref="C83:C88" si="176">IF(OR(F83="A017200260",F83="C017200261"),"Átalány","Szakmai")</f>
        <v>Szakmai</v>
      </c>
      <c r="D83" s="4" t="s">
        <v>93</v>
      </c>
      <c r="E83" s="4" t="s">
        <v>119</v>
      </c>
      <c r="F83" s="3" t="s">
        <v>124</v>
      </c>
      <c r="G83" s="3" t="s">
        <v>9</v>
      </c>
      <c r="H83" s="7">
        <v>1549999</v>
      </c>
      <c r="I83" s="7">
        <f t="shared" ref="I83" si="177">ROUND(H83*Q83,0)</f>
        <v>201500</v>
      </c>
      <c r="J83" s="138">
        <f t="shared" ref="J83" si="178">L83/K83</f>
        <v>0.13</v>
      </c>
      <c r="K83" s="6">
        <v>174</v>
      </c>
      <c r="L83" s="6">
        <v>22.62</v>
      </c>
      <c r="M83" s="145">
        <f t="shared" ref="M83" si="179">ROUND(H83*J83,0)</f>
        <v>201500</v>
      </c>
      <c r="N83" s="145">
        <f t="shared" si="157"/>
        <v>26195</v>
      </c>
      <c r="O83" s="8">
        <f t="shared" ref="O83" si="180">M83/H83</f>
        <v>0.13000008387102185</v>
      </c>
      <c r="P83" s="11">
        <f t="shared" ref="P83" si="181">J83-O83</f>
        <v>-8.3871021849812877E-8</v>
      </c>
      <c r="Q83" s="11">
        <v>0.13</v>
      </c>
      <c r="R83" s="114">
        <v>45740</v>
      </c>
      <c r="S83" s="98" t="s">
        <v>102</v>
      </c>
      <c r="T83" s="98">
        <v>8404621748</v>
      </c>
      <c r="U83" s="106"/>
      <c r="V83">
        <v>0</v>
      </c>
      <c r="W83">
        <v>0</v>
      </c>
      <c r="X83"/>
      <c r="Y83"/>
    </row>
    <row r="84" spans="1:30" s="12" customFormat="1" ht="15" hidden="1" customHeight="1" x14ac:dyDescent="0.25">
      <c r="A84" s="3"/>
      <c r="B84" s="3" t="s">
        <v>250</v>
      </c>
      <c r="C84" s="166" t="str">
        <f t="shared" si="176"/>
        <v>Szakmai</v>
      </c>
      <c r="D84" s="4" t="s">
        <v>95</v>
      </c>
      <c r="E84" s="4" t="s">
        <v>119</v>
      </c>
      <c r="F84" s="3" t="s">
        <v>124</v>
      </c>
      <c r="G84" s="3" t="s">
        <v>9</v>
      </c>
      <c r="H84" s="7">
        <v>1550000</v>
      </c>
      <c r="I84" s="7">
        <f t="shared" ref="I84:I88" si="182">ROUND(H84*Q84,0)</f>
        <v>201500</v>
      </c>
      <c r="J84" s="138">
        <f t="shared" ref="J84:J88" si="183">L84/K84</f>
        <v>0.13</v>
      </c>
      <c r="K84" s="6">
        <v>174</v>
      </c>
      <c r="L84" s="6">
        <v>22.62</v>
      </c>
      <c r="M84" s="145">
        <f t="shared" ref="M84:M88" si="184">ROUND(H84*J84,0)</f>
        <v>201500</v>
      </c>
      <c r="N84" s="145">
        <f t="shared" si="157"/>
        <v>26195</v>
      </c>
      <c r="O84" s="8">
        <f t="shared" ref="O84:O88" si="185">M84/H84</f>
        <v>0.13</v>
      </c>
      <c r="P84" s="11">
        <f t="shared" ref="P84:P88" si="186">J84-O84</f>
        <v>0</v>
      </c>
      <c r="Q84" s="11">
        <v>0.13</v>
      </c>
      <c r="R84" s="114">
        <v>45740</v>
      </c>
      <c r="S84" s="98" t="s">
        <v>102</v>
      </c>
      <c r="T84" s="98">
        <v>8404621748</v>
      </c>
      <c r="U84" s="106"/>
      <c r="V84">
        <v>0</v>
      </c>
      <c r="W84">
        <v>0</v>
      </c>
      <c r="X84"/>
      <c r="Y84"/>
    </row>
    <row r="85" spans="1:30" s="12" customFormat="1" ht="15" hidden="1" customHeight="1" x14ac:dyDescent="0.25">
      <c r="A85" s="3"/>
      <c r="B85" s="3" t="s">
        <v>250</v>
      </c>
      <c r="C85" s="166" t="str">
        <f t="shared" si="176"/>
        <v>Szakmai</v>
      </c>
      <c r="D85" s="4" t="s">
        <v>96</v>
      </c>
      <c r="E85" s="4" t="s">
        <v>119</v>
      </c>
      <c r="F85" s="3" t="s">
        <v>124</v>
      </c>
      <c r="G85" s="3" t="s">
        <v>9</v>
      </c>
      <c r="H85" s="7">
        <v>1550000</v>
      </c>
      <c r="I85" s="7">
        <f t="shared" si="182"/>
        <v>201500</v>
      </c>
      <c r="J85" s="138">
        <f t="shared" si="183"/>
        <v>0.13</v>
      </c>
      <c r="K85" s="6">
        <v>174</v>
      </c>
      <c r="L85" s="6">
        <v>22.62</v>
      </c>
      <c r="M85" s="145">
        <f t="shared" si="184"/>
        <v>201500</v>
      </c>
      <c r="N85" s="145">
        <f t="shared" si="157"/>
        <v>26195</v>
      </c>
      <c r="O85" s="8">
        <f t="shared" si="185"/>
        <v>0.13</v>
      </c>
      <c r="P85" s="11">
        <f t="shared" si="186"/>
        <v>0</v>
      </c>
      <c r="Q85" s="11">
        <v>0.13</v>
      </c>
      <c r="R85" s="114">
        <v>45740</v>
      </c>
      <c r="S85" s="98" t="s">
        <v>102</v>
      </c>
      <c r="T85" s="98">
        <v>8404621748</v>
      </c>
      <c r="U85" s="106"/>
      <c r="V85">
        <v>0</v>
      </c>
      <c r="W85">
        <v>0</v>
      </c>
      <c r="X85"/>
      <c r="Y85"/>
    </row>
    <row r="86" spans="1:30" s="12" customFormat="1" ht="15" hidden="1" customHeight="1" x14ac:dyDescent="0.25">
      <c r="A86" s="3"/>
      <c r="B86" s="3" t="s">
        <v>250</v>
      </c>
      <c r="C86" s="166" t="str">
        <f t="shared" si="176"/>
        <v>Szakmai</v>
      </c>
      <c r="D86" s="4" t="s">
        <v>97</v>
      </c>
      <c r="E86" s="4" t="s">
        <v>119</v>
      </c>
      <c r="F86" s="3" t="s">
        <v>124</v>
      </c>
      <c r="G86" s="3" t="s">
        <v>9</v>
      </c>
      <c r="H86" s="7">
        <v>1550000</v>
      </c>
      <c r="I86" s="7">
        <f t="shared" si="182"/>
        <v>201500</v>
      </c>
      <c r="J86" s="138">
        <f t="shared" si="183"/>
        <v>0.13</v>
      </c>
      <c r="K86" s="6">
        <v>174</v>
      </c>
      <c r="L86" s="6">
        <v>22.62</v>
      </c>
      <c r="M86" s="145">
        <f t="shared" si="184"/>
        <v>201500</v>
      </c>
      <c r="N86" s="145">
        <f t="shared" si="157"/>
        <v>26195</v>
      </c>
      <c r="O86" s="8">
        <f t="shared" si="185"/>
        <v>0.13</v>
      </c>
      <c r="P86" s="11">
        <f t="shared" si="186"/>
        <v>0</v>
      </c>
      <c r="Q86" s="11">
        <v>0.13</v>
      </c>
      <c r="R86" s="114">
        <v>45740</v>
      </c>
      <c r="S86" s="98" t="s">
        <v>102</v>
      </c>
      <c r="T86" s="98">
        <v>8404621748</v>
      </c>
      <c r="U86" s="106"/>
      <c r="V86">
        <v>0</v>
      </c>
      <c r="W86">
        <v>0</v>
      </c>
      <c r="X86"/>
      <c r="Y86"/>
    </row>
    <row r="87" spans="1:30" s="12" customFormat="1" ht="15" customHeight="1" x14ac:dyDescent="0.25">
      <c r="A87" s="3"/>
      <c r="B87" s="3" t="s">
        <v>250</v>
      </c>
      <c r="C87" s="166" t="str">
        <f t="shared" si="176"/>
        <v>Szakmai</v>
      </c>
      <c r="D87" s="4" t="s">
        <v>98</v>
      </c>
      <c r="E87" s="4" t="s">
        <v>119</v>
      </c>
      <c r="F87" s="3" t="s">
        <v>124</v>
      </c>
      <c r="G87" s="3" t="s">
        <v>9</v>
      </c>
      <c r="H87" s="7">
        <v>1550000</v>
      </c>
      <c r="I87" s="7">
        <f t="shared" si="182"/>
        <v>201500</v>
      </c>
      <c r="J87" s="138">
        <f t="shared" si="183"/>
        <v>0.13</v>
      </c>
      <c r="K87" s="6">
        <v>174</v>
      </c>
      <c r="L87" s="6">
        <v>22.62</v>
      </c>
      <c r="M87" s="127">
        <f t="shared" si="184"/>
        <v>201500</v>
      </c>
      <c r="N87" s="127">
        <f t="shared" si="157"/>
        <v>26195</v>
      </c>
      <c r="O87" s="8">
        <f t="shared" si="185"/>
        <v>0.13</v>
      </c>
      <c r="P87" s="11">
        <f t="shared" si="186"/>
        <v>0</v>
      </c>
      <c r="Q87" s="11">
        <v>0.13</v>
      </c>
      <c r="R87" s="114">
        <v>45740</v>
      </c>
      <c r="S87" s="98" t="s">
        <v>102</v>
      </c>
      <c r="T87" s="98">
        <v>8404621748</v>
      </c>
      <c r="U87" s="106"/>
      <c r="V87" s="139">
        <v>0</v>
      </c>
      <c r="W87" s="139">
        <v>0</v>
      </c>
      <c r="X87" s="200">
        <v>201500</v>
      </c>
      <c r="Y87" s="200">
        <v>26195</v>
      </c>
    </row>
    <row r="88" spans="1:30" s="12" customFormat="1" ht="15" hidden="1" customHeight="1" x14ac:dyDescent="0.25">
      <c r="A88" s="3"/>
      <c r="B88" s="3" t="s">
        <v>250</v>
      </c>
      <c r="C88" s="166" t="str">
        <f t="shared" si="176"/>
        <v>Szakmai</v>
      </c>
      <c r="D88" s="4" t="s">
        <v>99</v>
      </c>
      <c r="E88" s="4" t="s">
        <v>119</v>
      </c>
      <c r="F88" s="3" t="s">
        <v>124</v>
      </c>
      <c r="G88" s="3" t="s">
        <v>13</v>
      </c>
      <c r="H88" s="7">
        <v>1550000</v>
      </c>
      <c r="I88" s="7">
        <f t="shared" si="182"/>
        <v>201500</v>
      </c>
      <c r="J88" s="138">
        <f t="shared" si="183"/>
        <v>0.13</v>
      </c>
      <c r="K88" s="6">
        <v>174</v>
      </c>
      <c r="L88" s="6">
        <v>22.62</v>
      </c>
      <c r="M88" s="127">
        <f t="shared" si="184"/>
        <v>201500</v>
      </c>
      <c r="N88" s="127">
        <f t="shared" si="157"/>
        <v>26195</v>
      </c>
      <c r="O88" s="8">
        <f t="shared" si="185"/>
        <v>0.13</v>
      </c>
      <c r="P88" s="11">
        <f t="shared" si="186"/>
        <v>0</v>
      </c>
      <c r="Q88" s="11">
        <v>0.13</v>
      </c>
      <c r="R88" s="114">
        <v>45740</v>
      </c>
      <c r="S88" s="98" t="s">
        <v>102</v>
      </c>
      <c r="T88" s="98">
        <v>8404621748</v>
      </c>
      <c r="U88" s="106"/>
    </row>
    <row r="89" spans="1:30" s="12" customFormat="1" ht="15" hidden="1" customHeight="1" x14ac:dyDescent="0.25">
      <c r="A89" s="3"/>
      <c r="B89" s="3" t="s">
        <v>250</v>
      </c>
      <c r="C89" s="166" t="str">
        <f t="shared" ref="C89:C92" si="187">IF(OR(F89="A017200260",F89="C017200261"),"Átalány","Szakmai")</f>
        <v>Szakmai</v>
      </c>
      <c r="D89" s="4" t="s">
        <v>100</v>
      </c>
      <c r="E89" s="4" t="s">
        <v>119</v>
      </c>
      <c r="F89" s="3" t="s">
        <v>124</v>
      </c>
      <c r="G89" s="3" t="s">
        <v>13</v>
      </c>
      <c r="H89" s="7">
        <v>1508400</v>
      </c>
      <c r="I89" s="7">
        <f t="shared" ref="I89" si="188">ROUND(H89*Q89,0)</f>
        <v>196092</v>
      </c>
      <c r="J89" s="138">
        <f t="shared" ref="J89" si="189">L89/K89</f>
        <v>0.13999999999999999</v>
      </c>
      <c r="K89" s="6">
        <v>174</v>
      </c>
      <c r="L89" s="6">
        <v>24.36</v>
      </c>
      <c r="M89" s="127">
        <f t="shared" ref="M89" si="190">ROUND(H89*J89,0)</f>
        <v>211176</v>
      </c>
      <c r="N89" s="127">
        <f t="shared" si="157"/>
        <v>27453</v>
      </c>
      <c r="O89" s="8">
        <f t="shared" ref="O89" si="191">M89/H89</f>
        <v>0.14000000000000001</v>
      </c>
      <c r="P89" s="11">
        <f t="shared" ref="P89" si="192">J89-O89</f>
        <v>0</v>
      </c>
      <c r="Q89" s="11">
        <v>0.13</v>
      </c>
      <c r="R89" s="114">
        <v>45873</v>
      </c>
      <c r="S89" s="98"/>
      <c r="T89" s="98">
        <v>8404621748</v>
      </c>
      <c r="U89" s="106"/>
    </row>
    <row r="90" spans="1:30" s="12" customFormat="1" ht="15" hidden="1" customHeight="1" x14ac:dyDescent="0.25">
      <c r="A90" s="3"/>
      <c r="B90" s="3" t="s">
        <v>250</v>
      </c>
      <c r="C90" s="166" t="str">
        <f t="shared" si="187"/>
        <v>Szakmai</v>
      </c>
      <c r="D90" s="4" t="s">
        <v>134</v>
      </c>
      <c r="E90" s="4" t="s">
        <v>119</v>
      </c>
      <c r="F90" s="3" t="s">
        <v>124</v>
      </c>
      <c r="G90" s="3" t="s">
        <v>13</v>
      </c>
      <c r="H90" s="7">
        <v>1508400</v>
      </c>
      <c r="I90" s="7">
        <f t="shared" ref="I90:I92" si="193">ROUND(H90*Q90,0)</f>
        <v>196092</v>
      </c>
      <c r="J90" s="138">
        <f t="shared" ref="J90:J92" si="194">L90/K90</f>
        <v>0.13999999999999999</v>
      </c>
      <c r="K90" s="6">
        <v>174</v>
      </c>
      <c r="L90" s="6">
        <v>24.36</v>
      </c>
      <c r="M90" s="127">
        <f t="shared" ref="M90:M92" si="195">ROUND(H90*J90,0)</f>
        <v>211176</v>
      </c>
      <c r="N90" s="127">
        <f t="shared" si="157"/>
        <v>27453</v>
      </c>
      <c r="O90" s="8">
        <f t="shared" ref="O90:O92" si="196">M90/H90</f>
        <v>0.14000000000000001</v>
      </c>
      <c r="P90" s="11">
        <f t="shared" ref="P90:P92" si="197">J90-O90</f>
        <v>0</v>
      </c>
      <c r="Q90" s="11">
        <v>0.13</v>
      </c>
      <c r="R90" s="114">
        <v>45873</v>
      </c>
      <c r="S90" s="98"/>
      <c r="T90" s="98">
        <v>8404621748</v>
      </c>
      <c r="U90" s="106"/>
    </row>
    <row r="91" spans="1:30" s="12" customFormat="1" ht="15" hidden="1" customHeight="1" x14ac:dyDescent="0.25">
      <c r="A91" s="3"/>
      <c r="B91" s="3" t="s">
        <v>250</v>
      </c>
      <c r="C91" s="166" t="str">
        <f t="shared" si="187"/>
        <v>Szakmai</v>
      </c>
      <c r="D91" s="4" t="s">
        <v>135</v>
      </c>
      <c r="E91" s="4" t="s">
        <v>119</v>
      </c>
      <c r="F91" s="3" t="s">
        <v>124</v>
      </c>
      <c r="G91" s="3" t="s">
        <v>13</v>
      </c>
      <c r="H91" s="7">
        <v>1508400</v>
      </c>
      <c r="I91" s="7">
        <f t="shared" si="193"/>
        <v>196092</v>
      </c>
      <c r="J91" s="138">
        <f t="shared" si="194"/>
        <v>0.13999999999999999</v>
      </c>
      <c r="K91" s="6">
        <v>174</v>
      </c>
      <c r="L91" s="6">
        <v>24.36</v>
      </c>
      <c r="M91" s="127">
        <f t="shared" si="195"/>
        <v>211176</v>
      </c>
      <c r="N91" s="127">
        <f t="shared" si="157"/>
        <v>27453</v>
      </c>
      <c r="O91" s="8">
        <f t="shared" si="196"/>
        <v>0.14000000000000001</v>
      </c>
      <c r="P91" s="11">
        <f t="shared" si="197"/>
        <v>0</v>
      </c>
      <c r="Q91" s="11">
        <v>0.13</v>
      </c>
      <c r="R91" s="114">
        <v>45873</v>
      </c>
      <c r="S91" s="98"/>
      <c r="T91" s="98">
        <v>8404621748</v>
      </c>
      <c r="U91" s="106"/>
    </row>
    <row r="92" spans="1:30" s="12" customFormat="1" ht="15" hidden="1" customHeight="1" x14ac:dyDescent="0.25">
      <c r="A92" s="3"/>
      <c r="B92" s="3" t="s">
        <v>250</v>
      </c>
      <c r="C92" s="166" t="str">
        <f t="shared" si="187"/>
        <v>Szakmai</v>
      </c>
      <c r="D92" s="4" t="s">
        <v>136</v>
      </c>
      <c r="E92" s="4" t="s">
        <v>119</v>
      </c>
      <c r="F92" s="3" t="s">
        <v>124</v>
      </c>
      <c r="G92" s="3" t="s">
        <v>13</v>
      </c>
      <c r="H92" s="7">
        <v>1508400</v>
      </c>
      <c r="I92" s="7">
        <f t="shared" si="193"/>
        <v>196092</v>
      </c>
      <c r="J92" s="138">
        <f t="shared" si="194"/>
        <v>0.13999999999999999</v>
      </c>
      <c r="K92" s="6">
        <v>174</v>
      </c>
      <c r="L92" s="6">
        <v>24.36</v>
      </c>
      <c r="M92" s="127">
        <f t="shared" si="195"/>
        <v>211176</v>
      </c>
      <c r="N92" s="127">
        <f t="shared" si="157"/>
        <v>27453</v>
      </c>
      <c r="O92" s="8">
        <f t="shared" si="196"/>
        <v>0.14000000000000001</v>
      </c>
      <c r="P92" s="11">
        <f t="shared" si="197"/>
        <v>0</v>
      </c>
      <c r="Q92" s="11">
        <v>0.13</v>
      </c>
      <c r="R92" s="114">
        <v>45873</v>
      </c>
      <c r="S92" s="98"/>
      <c r="T92" s="98">
        <v>8404621748</v>
      </c>
      <c r="U92" s="106"/>
    </row>
    <row r="93" spans="1:30" s="12" customFormat="1" ht="15" hidden="1" customHeight="1" x14ac:dyDescent="0.25">
      <c r="A93" s="201">
        <v>1</v>
      </c>
      <c r="B93" s="3" t="s">
        <v>186</v>
      </c>
      <c r="C93" s="166" t="str">
        <f t="shared" ref="C93:C100" si="198">IF(OR(E93="A017200260",E93="C017200261"),"Szakmai","Átalány")</f>
        <v>Szakmai</v>
      </c>
      <c r="D93" s="4" t="s">
        <v>82</v>
      </c>
      <c r="E93" s="4" t="s">
        <v>119</v>
      </c>
      <c r="F93" s="3" t="s">
        <v>187</v>
      </c>
      <c r="G93" s="3" t="s">
        <v>9</v>
      </c>
      <c r="H93" s="7">
        <v>464900</v>
      </c>
      <c r="I93" s="7">
        <f t="shared" ref="I93" si="199">ROUND(H93*Q93,0)</f>
        <v>60437</v>
      </c>
      <c r="J93" s="138">
        <f t="shared" ref="J93" si="200">L93/K93</f>
        <v>0.33</v>
      </c>
      <c r="K93" s="6">
        <v>130</v>
      </c>
      <c r="L93" s="6">
        <v>42.9</v>
      </c>
      <c r="M93" s="145">
        <v>152364</v>
      </c>
      <c r="N93" s="145">
        <f t="shared" ref="N93:N95" si="201">ROUND(I93*J93,0)</f>
        <v>19944</v>
      </c>
      <c r="O93" s="8">
        <f t="shared" ref="O93" si="202">M93/H93</f>
        <v>0.32773499677349965</v>
      </c>
      <c r="P93" s="11">
        <f t="shared" ref="P93" si="203">J93-O93</f>
        <v>2.2650032265003617E-3</v>
      </c>
      <c r="Q93" s="11">
        <v>0.13</v>
      </c>
      <c r="R93" s="114">
        <v>45392</v>
      </c>
      <c r="S93" s="98" t="s">
        <v>102</v>
      </c>
      <c r="T93" s="98">
        <v>8465210845</v>
      </c>
      <c r="U93" s="106"/>
      <c r="V93" s="12">
        <v>0</v>
      </c>
      <c r="W93" s="12">
        <v>0</v>
      </c>
      <c r="Z93" s="165">
        <v>45383</v>
      </c>
      <c r="AA93" s="165">
        <v>45412</v>
      </c>
      <c r="AB93" s="12">
        <v>168</v>
      </c>
      <c r="AC93" s="167">
        <f t="shared" ref="AC93:AC100" si="204">ROUNDUP(AB93*J93,2)</f>
        <v>55.44</v>
      </c>
      <c r="AD93" s="165">
        <v>45415</v>
      </c>
    </row>
    <row r="94" spans="1:30" s="12" customFormat="1" ht="15" hidden="1" customHeight="1" x14ac:dyDescent="0.25">
      <c r="A94" s="201">
        <v>1</v>
      </c>
      <c r="B94" s="3" t="s">
        <v>186</v>
      </c>
      <c r="C94" s="166" t="str">
        <f t="shared" si="198"/>
        <v>Szakmai</v>
      </c>
      <c r="D94" s="4" t="s">
        <v>83</v>
      </c>
      <c r="E94" s="4" t="s">
        <v>119</v>
      </c>
      <c r="F94" s="3" t="s">
        <v>187</v>
      </c>
      <c r="G94" s="3" t="s">
        <v>9</v>
      </c>
      <c r="H94" s="7">
        <v>464900</v>
      </c>
      <c r="I94" s="7">
        <f t="shared" ref="I94:I95" si="205">ROUND(H94*Q94,0)</f>
        <v>60437</v>
      </c>
      <c r="J94" s="138">
        <f t="shared" ref="J94:J95" si="206">L94/K94</f>
        <v>0.33</v>
      </c>
      <c r="K94" s="6">
        <v>130</v>
      </c>
      <c r="L94" s="6">
        <v>42.9</v>
      </c>
      <c r="M94" s="145">
        <v>152364</v>
      </c>
      <c r="N94" s="145">
        <f t="shared" si="201"/>
        <v>19944</v>
      </c>
      <c r="O94" s="8">
        <f t="shared" ref="O94:O95" si="207">M94/H94</f>
        <v>0.32773499677349965</v>
      </c>
      <c r="P94" s="11">
        <f t="shared" ref="P94:P95" si="208">J94-O94</f>
        <v>2.2650032265003617E-3</v>
      </c>
      <c r="Q94" s="11">
        <v>0.13</v>
      </c>
      <c r="R94" s="114">
        <v>45392</v>
      </c>
      <c r="S94" s="98" t="s">
        <v>102</v>
      </c>
      <c r="T94" s="98">
        <v>8465210845</v>
      </c>
      <c r="U94" s="106"/>
      <c r="V94" s="12">
        <v>0</v>
      </c>
      <c r="W94" s="12">
        <v>0</v>
      </c>
      <c r="Z94" s="165">
        <v>45413</v>
      </c>
      <c r="AA94" s="165">
        <v>45443</v>
      </c>
      <c r="AB94" s="12">
        <v>168</v>
      </c>
      <c r="AC94" s="167">
        <f t="shared" si="204"/>
        <v>55.44</v>
      </c>
      <c r="AD94" s="165">
        <v>45448</v>
      </c>
    </row>
    <row r="95" spans="1:30" s="12" customFormat="1" ht="15" hidden="1" customHeight="1" x14ac:dyDescent="0.25">
      <c r="A95" s="201">
        <v>1</v>
      </c>
      <c r="B95" s="3" t="s">
        <v>186</v>
      </c>
      <c r="C95" s="166" t="str">
        <f t="shared" si="198"/>
        <v>Szakmai</v>
      </c>
      <c r="D95" s="4" t="s">
        <v>84</v>
      </c>
      <c r="E95" s="4" t="s">
        <v>119</v>
      </c>
      <c r="F95" s="3" t="s">
        <v>187</v>
      </c>
      <c r="G95" s="3" t="s">
        <v>9</v>
      </c>
      <c r="H95" s="7">
        <v>464899</v>
      </c>
      <c r="I95" s="7">
        <f t="shared" si="205"/>
        <v>60437</v>
      </c>
      <c r="J95" s="138">
        <f t="shared" si="206"/>
        <v>0.33</v>
      </c>
      <c r="K95" s="6">
        <v>130</v>
      </c>
      <c r="L95" s="6">
        <v>42.9</v>
      </c>
      <c r="M95" s="145">
        <v>152364</v>
      </c>
      <c r="N95" s="145">
        <f t="shared" si="201"/>
        <v>19944</v>
      </c>
      <c r="O95" s="8">
        <f t="shared" si="207"/>
        <v>0.3277357017330646</v>
      </c>
      <c r="P95" s="11">
        <f t="shared" si="208"/>
        <v>2.2642982669354161E-3</v>
      </c>
      <c r="Q95" s="11">
        <v>0.13</v>
      </c>
      <c r="R95" s="114">
        <v>45392</v>
      </c>
      <c r="S95" s="98" t="s">
        <v>102</v>
      </c>
      <c r="T95" s="98">
        <v>8465210845</v>
      </c>
      <c r="U95" s="106"/>
      <c r="V95" s="12">
        <v>0</v>
      </c>
      <c r="W95" s="12">
        <v>0</v>
      </c>
      <c r="Z95" s="165">
        <v>45444</v>
      </c>
      <c r="AA95" s="165">
        <v>45473</v>
      </c>
      <c r="AB95" s="12">
        <v>160</v>
      </c>
      <c r="AC95" s="167">
        <f t="shared" si="204"/>
        <v>52.8</v>
      </c>
      <c r="AD95" s="165">
        <v>45478</v>
      </c>
    </row>
    <row r="96" spans="1:30" s="12" customFormat="1" ht="15" hidden="1" customHeight="1" x14ac:dyDescent="0.25">
      <c r="A96" s="164">
        <v>1</v>
      </c>
      <c r="B96" s="3" t="s">
        <v>186</v>
      </c>
      <c r="C96" s="166" t="str">
        <f t="shared" si="198"/>
        <v>Szakmai</v>
      </c>
      <c r="D96" s="4" t="s">
        <v>85</v>
      </c>
      <c r="E96" s="4" t="s">
        <v>119</v>
      </c>
      <c r="F96" s="3" t="s">
        <v>187</v>
      </c>
      <c r="G96" s="3" t="s">
        <v>9</v>
      </c>
      <c r="H96" s="7">
        <v>437400</v>
      </c>
      <c r="I96" s="7">
        <f t="shared" ref="I96" si="209">ROUND(H96*Q96,0)</f>
        <v>56862</v>
      </c>
      <c r="J96" s="138">
        <f t="shared" ref="J96" si="210">L96/K96</f>
        <v>0.35</v>
      </c>
      <c r="K96" s="6">
        <v>130</v>
      </c>
      <c r="L96" s="6">
        <v>45.5</v>
      </c>
      <c r="M96" s="145">
        <f t="shared" ref="M96:M114" si="211">ROUND(H96*J96,0)</f>
        <v>153090</v>
      </c>
      <c r="N96" s="145">
        <f t="shared" ref="N96:N113" si="212">ROUND(M96*Q96,0)</f>
        <v>19902</v>
      </c>
      <c r="O96" s="8">
        <f t="shared" ref="O96" si="213">M96/H96</f>
        <v>0.35</v>
      </c>
      <c r="P96" s="11">
        <f t="shared" ref="P96" si="214">J96-O96</f>
        <v>0</v>
      </c>
      <c r="Q96" s="11">
        <v>0.13</v>
      </c>
      <c r="R96" s="114">
        <v>45467</v>
      </c>
      <c r="S96" s="98" t="s">
        <v>102</v>
      </c>
      <c r="T96" s="98">
        <v>8465210845</v>
      </c>
      <c r="U96" s="106"/>
      <c r="V96">
        <v>0</v>
      </c>
      <c r="W96">
        <v>0</v>
      </c>
      <c r="X96"/>
      <c r="Y96"/>
      <c r="Z96" s="61">
        <v>45474</v>
      </c>
      <c r="AA96" s="61">
        <v>45504</v>
      </c>
      <c r="AB96">
        <v>184</v>
      </c>
      <c r="AC96" s="167">
        <f t="shared" si="204"/>
        <v>64.400000000000006</v>
      </c>
      <c r="AD96" s="61">
        <v>45509</v>
      </c>
    </row>
    <row r="97" spans="1:31" s="12" customFormat="1" ht="15" hidden="1" customHeight="1" x14ac:dyDescent="0.25">
      <c r="A97" s="164">
        <v>1</v>
      </c>
      <c r="B97" s="3" t="s">
        <v>186</v>
      </c>
      <c r="C97" s="166" t="str">
        <f t="shared" si="198"/>
        <v>Szakmai</v>
      </c>
      <c r="D97" s="4" t="s">
        <v>86</v>
      </c>
      <c r="E97" s="4" t="s">
        <v>119</v>
      </c>
      <c r="F97" s="3" t="s">
        <v>187</v>
      </c>
      <c r="G97" s="3" t="s">
        <v>9</v>
      </c>
      <c r="H97" s="7">
        <v>437400</v>
      </c>
      <c r="I97" s="7">
        <f t="shared" ref="I97" si="215">ROUND(H97*Q97,0)</f>
        <v>56862</v>
      </c>
      <c r="J97" s="138">
        <f t="shared" ref="J97" si="216">L97/K97</f>
        <v>0.35</v>
      </c>
      <c r="K97" s="6">
        <v>130</v>
      </c>
      <c r="L97" s="6">
        <v>45.5</v>
      </c>
      <c r="M97" s="145">
        <f t="shared" ref="M97" si="217">ROUND(H97*J97,0)</f>
        <v>153090</v>
      </c>
      <c r="N97" s="145">
        <f t="shared" si="212"/>
        <v>19902</v>
      </c>
      <c r="O97" s="8">
        <f t="shared" ref="O97" si="218">M97/H97</f>
        <v>0.35</v>
      </c>
      <c r="P97" s="11">
        <f t="shared" ref="P97" si="219">J97-O97</f>
        <v>0</v>
      </c>
      <c r="Q97" s="11">
        <v>0.13</v>
      </c>
      <c r="R97" s="114">
        <v>45467</v>
      </c>
      <c r="S97" s="98" t="s">
        <v>102</v>
      </c>
      <c r="T97" s="98">
        <v>8465210845</v>
      </c>
      <c r="U97" s="106"/>
      <c r="V97" s="143">
        <v>1</v>
      </c>
      <c r="W97">
        <v>0</v>
      </c>
      <c r="X97"/>
      <c r="Y97"/>
      <c r="Z97" s="61">
        <v>45505</v>
      </c>
      <c r="AA97" s="61">
        <v>45535</v>
      </c>
      <c r="AB97">
        <v>168</v>
      </c>
      <c r="AC97" s="167">
        <f t="shared" si="204"/>
        <v>58.8</v>
      </c>
      <c r="AD97" s="61">
        <v>45540</v>
      </c>
    </row>
    <row r="98" spans="1:31" s="12" customFormat="1" ht="15" hidden="1" customHeight="1" x14ac:dyDescent="0.25">
      <c r="A98" s="164">
        <v>1</v>
      </c>
      <c r="B98" s="3" t="s">
        <v>186</v>
      </c>
      <c r="C98" s="166" t="str">
        <f t="shared" si="198"/>
        <v>Szakmai</v>
      </c>
      <c r="D98" s="4" t="s">
        <v>87</v>
      </c>
      <c r="E98" s="4" t="s">
        <v>119</v>
      </c>
      <c r="F98" s="3" t="s">
        <v>187</v>
      </c>
      <c r="G98" s="3" t="s">
        <v>9</v>
      </c>
      <c r="H98" s="7">
        <v>449900</v>
      </c>
      <c r="I98" s="7">
        <f t="shared" ref="I98" si="220">ROUND(H98*Q98,0)</f>
        <v>58487</v>
      </c>
      <c r="J98" s="138">
        <f t="shared" ref="J98" si="221">L98/K98</f>
        <v>0.34</v>
      </c>
      <c r="K98" s="6">
        <v>130</v>
      </c>
      <c r="L98" s="6">
        <v>44.2</v>
      </c>
      <c r="M98" s="145">
        <f t="shared" ref="M98" si="222">ROUND(H98*J98,0)</f>
        <v>152966</v>
      </c>
      <c r="N98" s="145">
        <f t="shared" si="212"/>
        <v>19886</v>
      </c>
      <c r="O98" s="8">
        <f t="shared" ref="O98" si="223">M98/H98</f>
        <v>0.34</v>
      </c>
      <c r="P98" s="11">
        <f t="shared" ref="P98" si="224">J98-O98</f>
        <v>0</v>
      </c>
      <c r="Q98" s="11">
        <v>0.13</v>
      </c>
      <c r="R98" s="114">
        <v>45531</v>
      </c>
      <c r="S98" s="98" t="s">
        <v>102</v>
      </c>
      <c r="T98" s="98">
        <v>8465210845</v>
      </c>
      <c r="U98" s="106"/>
      <c r="V98">
        <v>0</v>
      </c>
      <c r="W98">
        <v>0</v>
      </c>
      <c r="X98"/>
      <c r="Y98"/>
      <c r="Z98" s="61">
        <v>45536</v>
      </c>
      <c r="AA98" s="61">
        <v>45565</v>
      </c>
      <c r="AB98">
        <v>168</v>
      </c>
      <c r="AC98" s="167">
        <f t="shared" si="204"/>
        <v>57.12</v>
      </c>
      <c r="AD98" s="61">
        <v>45569</v>
      </c>
      <c r="AE98" s="179" t="str">
        <f>CONCATENATE($M$360," 
",TEXT(M98,"# ##0")," Ft bér + ",TEXT(N98,"# ##0")," Ft járulék"," ",$M$361)</f>
        <v>A 2020-2.1.1-ED-2023-00247 számú okirat keretében 
152 966 Ft bér + 19 886 Ft járulék került elszámolásra.</v>
      </c>
    </row>
    <row r="99" spans="1:31" s="12" customFormat="1" ht="15" hidden="1" customHeight="1" x14ac:dyDescent="0.25">
      <c r="A99" s="164">
        <v>1</v>
      </c>
      <c r="B99" s="3" t="s">
        <v>186</v>
      </c>
      <c r="C99" s="166" t="str">
        <f t="shared" si="198"/>
        <v>Szakmai</v>
      </c>
      <c r="D99" s="4" t="s">
        <v>88</v>
      </c>
      <c r="E99" s="4" t="s">
        <v>119</v>
      </c>
      <c r="F99" s="3" t="s">
        <v>187</v>
      </c>
      <c r="G99" s="3" t="s">
        <v>9</v>
      </c>
      <c r="H99" s="7">
        <v>449900</v>
      </c>
      <c r="I99" s="7">
        <f t="shared" ref="I99:I100" si="225">ROUND(H99*Q99,0)</f>
        <v>58487</v>
      </c>
      <c r="J99" s="138">
        <f t="shared" ref="J99:J100" si="226">L99/K99</f>
        <v>0.34</v>
      </c>
      <c r="K99" s="6">
        <v>130</v>
      </c>
      <c r="L99" s="6">
        <v>44.2</v>
      </c>
      <c r="M99" s="145">
        <f t="shared" ref="M99:M100" si="227">ROUND(H99*J99,0)</f>
        <v>152966</v>
      </c>
      <c r="N99" s="145">
        <f t="shared" si="212"/>
        <v>19886</v>
      </c>
      <c r="O99" s="8">
        <f t="shared" ref="O99:O100" si="228">M99/H99</f>
        <v>0.34</v>
      </c>
      <c r="P99" s="11">
        <f t="shared" ref="P99:P100" si="229">J99-O99</f>
        <v>0</v>
      </c>
      <c r="Q99" s="11">
        <v>0.13</v>
      </c>
      <c r="R99" s="114">
        <v>45531</v>
      </c>
      <c r="S99" s="98" t="s">
        <v>102</v>
      </c>
      <c r="T99" s="98">
        <v>8465210845</v>
      </c>
      <c r="U99" s="106"/>
      <c r="V99">
        <v>0</v>
      </c>
      <c r="W99">
        <v>0</v>
      </c>
      <c r="X99"/>
      <c r="Y99"/>
      <c r="Z99" s="61">
        <v>45566</v>
      </c>
      <c r="AA99" s="61">
        <v>45596</v>
      </c>
      <c r="AB99">
        <v>176</v>
      </c>
      <c r="AC99" s="167">
        <f t="shared" si="204"/>
        <v>59.84</v>
      </c>
      <c r="AD99" s="61">
        <v>45601</v>
      </c>
      <c r="AE99" s="179" t="str">
        <f>CONCATENATE($M$360," 
",TEXT(M99,"# ##0")," Ft bér + ",TEXT(N99,"# ##0")," Ft járulék"," ",$M$361)</f>
        <v>A 2020-2.1.1-ED-2023-00247 számú okirat keretében 
152 966 Ft bér + 19 886 Ft járulék került elszámolásra.</v>
      </c>
    </row>
    <row r="100" spans="1:31" s="12" customFormat="1" ht="15" hidden="1" customHeight="1" x14ac:dyDescent="0.25">
      <c r="A100" s="164">
        <v>1</v>
      </c>
      <c r="B100" s="3" t="s">
        <v>186</v>
      </c>
      <c r="C100" s="166" t="str">
        <f t="shared" si="198"/>
        <v>Szakmai</v>
      </c>
      <c r="D100" s="4" t="s">
        <v>89</v>
      </c>
      <c r="E100" s="4" t="s">
        <v>119</v>
      </c>
      <c r="F100" s="3" t="s">
        <v>187</v>
      </c>
      <c r="G100" s="3" t="s">
        <v>9</v>
      </c>
      <c r="H100" s="7">
        <v>418900</v>
      </c>
      <c r="I100" s="7">
        <f t="shared" si="225"/>
        <v>54457</v>
      </c>
      <c r="J100" s="138">
        <f t="shared" si="226"/>
        <v>0.36</v>
      </c>
      <c r="K100" s="6">
        <v>130</v>
      </c>
      <c r="L100" s="6">
        <v>46.8</v>
      </c>
      <c r="M100" s="145">
        <f t="shared" si="227"/>
        <v>150804</v>
      </c>
      <c r="N100" s="145">
        <f t="shared" si="212"/>
        <v>19605</v>
      </c>
      <c r="O100" s="8">
        <f t="shared" si="228"/>
        <v>0.36</v>
      </c>
      <c r="P100" s="11">
        <f t="shared" si="229"/>
        <v>0</v>
      </c>
      <c r="Q100" s="11">
        <v>0.13</v>
      </c>
      <c r="R100" s="114">
        <v>45593</v>
      </c>
      <c r="S100" s="98" t="s">
        <v>102</v>
      </c>
      <c r="T100" s="98">
        <v>8465210845</v>
      </c>
      <c r="U100" s="106"/>
      <c r="V100">
        <v>0</v>
      </c>
      <c r="W100" s="143">
        <v>54457</v>
      </c>
      <c r="X100" s="143"/>
      <c r="Y100" s="143"/>
      <c r="Z100" s="61">
        <v>45597</v>
      </c>
      <c r="AA100" s="61">
        <v>45626</v>
      </c>
      <c r="AB100">
        <v>160</v>
      </c>
      <c r="AC100" s="167">
        <f t="shared" si="204"/>
        <v>57.6</v>
      </c>
      <c r="AD100" s="61">
        <v>45631</v>
      </c>
      <c r="AE100" s="179" t="str">
        <f>CONCATENATE($M$360," 
",TEXT(M100,"# ##0")," Ft bér + ",TEXT(N100,"# ##0")," Ft járulék"," ",$M$361)</f>
        <v>A 2020-2.1.1-ED-2023-00247 számú okirat keretében 
150 804 Ft bér + 19 605 Ft járulék került elszámolásra.</v>
      </c>
    </row>
    <row r="101" spans="1:31" s="12" customFormat="1" ht="15" hidden="1" customHeight="1" x14ac:dyDescent="0.25">
      <c r="A101" s="3"/>
      <c r="B101" s="3" t="s">
        <v>186</v>
      </c>
      <c r="C101" s="166" t="str">
        <f t="shared" si="69"/>
        <v>Szakmai</v>
      </c>
      <c r="D101" s="4" t="s">
        <v>90</v>
      </c>
      <c r="E101" s="4" t="s">
        <v>119</v>
      </c>
      <c r="F101" s="3" t="s">
        <v>187</v>
      </c>
      <c r="G101" s="3" t="s">
        <v>9</v>
      </c>
      <c r="H101" s="7">
        <v>418900</v>
      </c>
      <c r="I101" s="7">
        <f t="shared" ref="I101" si="230">ROUND(H101*Q101,0)</f>
        <v>54457</v>
      </c>
      <c r="J101" s="138">
        <f t="shared" ref="J101" si="231">L101/K101</f>
        <v>0.36</v>
      </c>
      <c r="K101" s="6">
        <v>130</v>
      </c>
      <c r="L101" s="6">
        <v>46.8</v>
      </c>
      <c r="M101" s="145">
        <f t="shared" ref="M101" si="232">ROUND(H101*J101,0)</f>
        <v>150804</v>
      </c>
      <c r="N101" s="145">
        <f t="shared" si="212"/>
        <v>19605</v>
      </c>
      <c r="O101" s="8">
        <f t="shared" ref="O101" si="233">M101/H101</f>
        <v>0.36</v>
      </c>
      <c r="P101" s="11">
        <f t="shared" ref="P101" si="234">J101-O101</f>
        <v>0</v>
      </c>
      <c r="Q101" s="11">
        <v>0.13</v>
      </c>
      <c r="R101" s="114">
        <v>45593</v>
      </c>
      <c r="S101" s="98" t="s">
        <v>102</v>
      </c>
      <c r="T101" s="98">
        <v>8465210845</v>
      </c>
      <c r="U101" s="106"/>
      <c r="V101">
        <v>0</v>
      </c>
      <c r="W101">
        <v>0</v>
      </c>
      <c r="X101"/>
      <c r="Y101"/>
    </row>
    <row r="102" spans="1:31" s="12" customFormat="1" ht="15" hidden="1" customHeight="1" x14ac:dyDescent="0.25">
      <c r="A102" s="3"/>
      <c r="B102" s="3" t="s">
        <v>186</v>
      </c>
      <c r="C102" s="166" t="str">
        <f t="shared" si="69"/>
        <v>Szakmai</v>
      </c>
      <c r="D102" s="4" t="s">
        <v>91</v>
      </c>
      <c r="E102" s="4" t="s">
        <v>119</v>
      </c>
      <c r="F102" s="3" t="s">
        <v>124</v>
      </c>
      <c r="G102" s="3" t="s">
        <v>9</v>
      </c>
      <c r="H102" s="7">
        <v>544000</v>
      </c>
      <c r="I102" s="7">
        <f t="shared" ref="I102" si="235">ROUND(H102*Q102,0)</f>
        <v>70720</v>
      </c>
      <c r="J102" s="138">
        <f t="shared" ref="J102" si="236">L102/K102</f>
        <v>0.27999999999999997</v>
      </c>
      <c r="K102" s="6">
        <v>174</v>
      </c>
      <c r="L102" s="6">
        <v>48.72</v>
      </c>
      <c r="M102" s="145">
        <f t="shared" ref="M102" si="237">ROUND(H102*J102,0)</f>
        <v>152320</v>
      </c>
      <c r="N102" s="145">
        <f t="shared" si="212"/>
        <v>19802</v>
      </c>
      <c r="O102" s="8">
        <f t="shared" ref="O102" si="238">M102/H102</f>
        <v>0.28000000000000003</v>
      </c>
      <c r="P102" s="11">
        <f t="shared" ref="P102" si="239">J102-O102</f>
        <v>0</v>
      </c>
      <c r="Q102" s="11">
        <v>0.13</v>
      </c>
      <c r="R102" s="114">
        <v>45636</v>
      </c>
      <c r="S102" s="98" t="s">
        <v>102</v>
      </c>
      <c r="T102" s="98">
        <v>8465210845</v>
      </c>
      <c r="U102" s="106"/>
      <c r="V102">
        <v>0</v>
      </c>
      <c r="W102">
        <v>0</v>
      </c>
      <c r="X102"/>
      <c r="Y102"/>
    </row>
    <row r="103" spans="1:31" s="12" customFormat="1" ht="15" hidden="1" customHeight="1" x14ac:dyDescent="0.25">
      <c r="A103" s="3"/>
      <c r="B103" s="3" t="s">
        <v>186</v>
      </c>
      <c r="C103" s="166" t="str">
        <f t="shared" si="69"/>
        <v>Szakmai</v>
      </c>
      <c r="D103" s="4" t="s">
        <v>92</v>
      </c>
      <c r="E103" s="4" t="s">
        <v>119</v>
      </c>
      <c r="F103" s="3" t="s">
        <v>124</v>
      </c>
      <c r="G103" s="3" t="s">
        <v>9</v>
      </c>
      <c r="H103" s="7">
        <v>544000</v>
      </c>
      <c r="I103" s="7">
        <f t="shared" ref="I103" si="240">ROUND(H103*Q103,0)</f>
        <v>70720</v>
      </c>
      <c r="J103" s="138">
        <f t="shared" ref="J103" si="241">L103/K103</f>
        <v>0.27999999999999997</v>
      </c>
      <c r="K103" s="6">
        <v>174</v>
      </c>
      <c r="L103" s="6">
        <v>48.72</v>
      </c>
      <c r="M103" s="145">
        <f t="shared" ref="M103" si="242">ROUND(H103*J103,0)</f>
        <v>152320</v>
      </c>
      <c r="N103" s="145">
        <f t="shared" si="212"/>
        <v>19802</v>
      </c>
      <c r="O103" s="8">
        <f t="shared" ref="O103" si="243">M103/H103</f>
        <v>0.28000000000000003</v>
      </c>
      <c r="P103" s="11">
        <f t="shared" ref="P103" si="244">J103-O103</f>
        <v>0</v>
      </c>
      <c r="Q103" s="11">
        <v>0.13</v>
      </c>
      <c r="R103" s="114">
        <v>45636</v>
      </c>
      <c r="S103" s="98" t="s">
        <v>102</v>
      </c>
      <c r="T103" s="98">
        <v>8465210845</v>
      </c>
      <c r="U103" s="106"/>
      <c r="V103">
        <v>0</v>
      </c>
      <c r="W103">
        <v>0</v>
      </c>
      <c r="X103"/>
      <c r="Y103"/>
    </row>
    <row r="104" spans="1:31" s="12" customFormat="1" ht="15" hidden="1" customHeight="1" x14ac:dyDescent="0.25">
      <c r="A104" s="3"/>
      <c r="B104" s="3" t="s">
        <v>186</v>
      </c>
      <c r="C104" s="166" t="str">
        <f t="shared" ref="C104:C109" si="245">IF(OR(F104="A017200260",F104="C017200261"),"Átalány","Szakmai")</f>
        <v>Szakmai</v>
      </c>
      <c r="D104" s="4" t="s">
        <v>93</v>
      </c>
      <c r="E104" s="4" t="s">
        <v>119</v>
      </c>
      <c r="F104" s="3" t="s">
        <v>124</v>
      </c>
      <c r="G104" s="3" t="s">
        <v>9</v>
      </c>
      <c r="H104" s="7">
        <v>584000</v>
      </c>
      <c r="I104" s="7">
        <f t="shared" ref="I104" si="246">ROUND(H104*Q104,0)</f>
        <v>75920</v>
      </c>
      <c r="J104" s="138">
        <f t="shared" ref="J104" si="247">L104/K104</f>
        <v>0.26</v>
      </c>
      <c r="K104" s="6">
        <v>174</v>
      </c>
      <c r="L104" s="6">
        <v>45.24</v>
      </c>
      <c r="M104" s="145">
        <f t="shared" ref="M104" si="248">ROUND(H104*J104,0)</f>
        <v>151840</v>
      </c>
      <c r="N104" s="145">
        <f t="shared" si="212"/>
        <v>19739</v>
      </c>
      <c r="O104" s="8">
        <f t="shared" ref="O104" si="249">M104/H104</f>
        <v>0.26</v>
      </c>
      <c r="P104" s="11">
        <f t="shared" ref="P104" si="250">J104-O104</f>
        <v>0</v>
      </c>
      <c r="Q104" s="11">
        <v>0.13</v>
      </c>
      <c r="R104" s="114">
        <v>45708</v>
      </c>
      <c r="S104" s="98" t="s">
        <v>102</v>
      </c>
      <c r="T104" s="98">
        <v>8465210845</v>
      </c>
      <c r="U104" s="106"/>
      <c r="V104">
        <v>0</v>
      </c>
      <c r="W104">
        <v>0</v>
      </c>
      <c r="X104"/>
      <c r="Y104"/>
    </row>
    <row r="105" spans="1:31" s="12" customFormat="1" ht="15" hidden="1" customHeight="1" x14ac:dyDescent="0.25">
      <c r="A105" s="3"/>
      <c r="B105" s="3" t="s">
        <v>186</v>
      </c>
      <c r="C105" s="166" t="str">
        <f t="shared" si="245"/>
        <v>Szakmai</v>
      </c>
      <c r="D105" s="4" t="s">
        <v>95</v>
      </c>
      <c r="E105" s="4" t="s">
        <v>119</v>
      </c>
      <c r="F105" s="3" t="s">
        <v>124</v>
      </c>
      <c r="G105" s="3" t="s">
        <v>9</v>
      </c>
      <c r="H105" s="7">
        <v>584000</v>
      </c>
      <c r="I105" s="7">
        <f t="shared" ref="I105:I106" si="251">ROUND(H105*Q105,0)</f>
        <v>75920</v>
      </c>
      <c r="J105" s="138">
        <f t="shared" ref="J105:J106" si="252">L105/K105</f>
        <v>0.26</v>
      </c>
      <c r="K105" s="6">
        <v>174</v>
      </c>
      <c r="L105" s="6">
        <v>45.24</v>
      </c>
      <c r="M105" s="145">
        <f t="shared" ref="M105:M106" si="253">ROUND(H105*J105,0)</f>
        <v>151840</v>
      </c>
      <c r="N105" s="145">
        <f t="shared" si="212"/>
        <v>19739</v>
      </c>
      <c r="O105" s="8">
        <f t="shared" ref="O105:O106" si="254">M105/H105</f>
        <v>0.26</v>
      </c>
      <c r="P105" s="11">
        <f t="shared" ref="P105:P106" si="255">J105-O105</f>
        <v>0</v>
      </c>
      <c r="Q105" s="11">
        <v>0.13</v>
      </c>
      <c r="R105" s="114">
        <v>45708</v>
      </c>
      <c r="S105" s="98" t="s">
        <v>102</v>
      </c>
      <c r="T105" s="98">
        <v>8465210845</v>
      </c>
      <c r="U105" s="106"/>
      <c r="V105">
        <v>0</v>
      </c>
      <c r="W105">
        <v>0</v>
      </c>
      <c r="X105"/>
      <c r="Y105"/>
    </row>
    <row r="106" spans="1:31" s="12" customFormat="1" ht="15" hidden="1" customHeight="1" x14ac:dyDescent="0.25">
      <c r="A106" s="3"/>
      <c r="B106" s="3" t="s">
        <v>186</v>
      </c>
      <c r="C106" s="166" t="str">
        <f t="shared" si="245"/>
        <v>Szakmai</v>
      </c>
      <c r="D106" s="4" t="s">
        <v>96</v>
      </c>
      <c r="E106" s="4" t="s">
        <v>119</v>
      </c>
      <c r="F106" s="3" t="s">
        <v>124</v>
      </c>
      <c r="G106" s="3" t="s">
        <v>9</v>
      </c>
      <c r="H106" s="7">
        <v>584000</v>
      </c>
      <c r="I106" s="7">
        <f t="shared" si="251"/>
        <v>75920</v>
      </c>
      <c r="J106" s="138">
        <f t="shared" si="252"/>
        <v>0.26</v>
      </c>
      <c r="K106" s="6">
        <v>174</v>
      </c>
      <c r="L106" s="6">
        <v>45.24</v>
      </c>
      <c r="M106" s="145">
        <f t="shared" si="253"/>
        <v>151840</v>
      </c>
      <c r="N106" s="145">
        <f t="shared" si="212"/>
        <v>19739</v>
      </c>
      <c r="O106" s="8">
        <f t="shared" si="254"/>
        <v>0.26</v>
      </c>
      <c r="P106" s="11">
        <f t="shared" si="255"/>
        <v>0</v>
      </c>
      <c r="Q106" s="11">
        <v>0.13</v>
      </c>
      <c r="R106" s="114">
        <v>45782</v>
      </c>
      <c r="S106" s="98" t="s">
        <v>102</v>
      </c>
      <c r="T106" s="98">
        <v>8465210845</v>
      </c>
      <c r="U106" s="106"/>
      <c r="V106">
        <v>0</v>
      </c>
      <c r="W106">
        <v>0</v>
      </c>
      <c r="X106"/>
      <c r="Y106"/>
    </row>
    <row r="107" spans="1:31" s="12" customFormat="1" ht="15" hidden="1" customHeight="1" x14ac:dyDescent="0.25">
      <c r="A107" s="3"/>
      <c r="B107" s="3" t="s">
        <v>186</v>
      </c>
      <c r="C107" s="166" t="str">
        <f t="shared" si="245"/>
        <v>Szakmai</v>
      </c>
      <c r="D107" s="4" t="s">
        <v>97</v>
      </c>
      <c r="E107" s="4" t="s">
        <v>119</v>
      </c>
      <c r="F107" s="3" t="s">
        <v>124</v>
      </c>
      <c r="G107" s="3" t="s">
        <v>9</v>
      </c>
      <c r="H107" s="7">
        <v>584000</v>
      </c>
      <c r="I107" s="7">
        <f t="shared" ref="I107:I109" si="256">ROUND(H107*Q107,0)</f>
        <v>75920</v>
      </c>
      <c r="J107" s="138">
        <f t="shared" ref="J107:J109" si="257">L107/K107</f>
        <v>0.26</v>
      </c>
      <c r="K107" s="6">
        <v>174</v>
      </c>
      <c r="L107" s="6">
        <v>45.24</v>
      </c>
      <c r="M107" s="145">
        <f t="shared" ref="M107:M109" si="258">ROUND(H107*J107,0)</f>
        <v>151840</v>
      </c>
      <c r="N107" s="145">
        <f t="shared" si="212"/>
        <v>19739</v>
      </c>
      <c r="O107" s="8">
        <f t="shared" ref="O107:O109" si="259">M107/H107</f>
        <v>0.26</v>
      </c>
      <c r="P107" s="11">
        <f t="shared" ref="P107:P109" si="260">J107-O107</f>
        <v>0</v>
      </c>
      <c r="Q107" s="11">
        <v>0.13</v>
      </c>
      <c r="R107" s="114">
        <v>45782</v>
      </c>
      <c r="S107" s="98" t="s">
        <v>102</v>
      </c>
      <c r="T107" s="98">
        <v>8465210845</v>
      </c>
      <c r="U107" s="106"/>
      <c r="V107">
        <v>0</v>
      </c>
      <c r="W107">
        <v>0</v>
      </c>
      <c r="X107"/>
      <c r="Y107"/>
    </row>
    <row r="108" spans="1:31" s="12" customFormat="1" ht="15" customHeight="1" x14ac:dyDescent="0.25">
      <c r="A108" s="3"/>
      <c r="B108" s="3" t="s">
        <v>186</v>
      </c>
      <c r="C108" s="166" t="str">
        <f t="shared" si="245"/>
        <v>Szakmai</v>
      </c>
      <c r="D108" s="4" t="s">
        <v>98</v>
      </c>
      <c r="E108" s="4" t="s">
        <v>119</v>
      </c>
      <c r="F108" s="3" t="s">
        <v>187</v>
      </c>
      <c r="G108" s="3" t="s">
        <v>9</v>
      </c>
      <c r="H108" s="7">
        <v>584000</v>
      </c>
      <c r="I108" s="7">
        <f t="shared" si="256"/>
        <v>75920</v>
      </c>
      <c r="J108" s="138">
        <f t="shared" si="257"/>
        <v>0.26</v>
      </c>
      <c r="K108" s="6">
        <v>174</v>
      </c>
      <c r="L108" s="6">
        <v>45.24</v>
      </c>
      <c r="M108" s="127">
        <f t="shared" si="258"/>
        <v>151840</v>
      </c>
      <c r="N108" s="127">
        <f t="shared" si="212"/>
        <v>19739</v>
      </c>
      <c r="O108" s="8">
        <f t="shared" si="259"/>
        <v>0.26</v>
      </c>
      <c r="P108" s="11">
        <f t="shared" si="260"/>
        <v>0</v>
      </c>
      <c r="Q108" s="11">
        <v>0.13</v>
      </c>
      <c r="R108" s="114">
        <v>45782</v>
      </c>
      <c r="S108" s="98" t="s">
        <v>102</v>
      </c>
      <c r="T108" s="98">
        <v>8465210845</v>
      </c>
      <c r="U108" s="106"/>
      <c r="V108" s="139">
        <v>0</v>
      </c>
      <c r="W108" s="139">
        <v>1</v>
      </c>
      <c r="X108" s="200">
        <v>151840</v>
      </c>
      <c r="Y108" s="200">
        <v>19738</v>
      </c>
    </row>
    <row r="109" spans="1:31" s="12" customFormat="1" ht="15" hidden="1" customHeight="1" x14ac:dyDescent="0.25">
      <c r="A109" s="3"/>
      <c r="B109" s="3" t="s">
        <v>186</v>
      </c>
      <c r="C109" s="166" t="str">
        <f t="shared" si="245"/>
        <v>Szakmai</v>
      </c>
      <c r="D109" s="4" t="s">
        <v>99</v>
      </c>
      <c r="E109" s="4" t="s">
        <v>119</v>
      </c>
      <c r="F109" s="3" t="s">
        <v>187</v>
      </c>
      <c r="G109" s="3" t="s">
        <v>13</v>
      </c>
      <c r="H109" s="7">
        <v>584000</v>
      </c>
      <c r="I109" s="7">
        <f t="shared" si="256"/>
        <v>75920</v>
      </c>
      <c r="J109" s="138">
        <f t="shared" si="257"/>
        <v>0.26</v>
      </c>
      <c r="K109" s="6">
        <v>174</v>
      </c>
      <c r="L109" s="6">
        <v>45.24</v>
      </c>
      <c r="M109" s="127">
        <f t="shared" si="258"/>
        <v>151840</v>
      </c>
      <c r="N109" s="127">
        <f t="shared" si="212"/>
        <v>19739</v>
      </c>
      <c r="O109" s="8">
        <f t="shared" si="259"/>
        <v>0.26</v>
      </c>
      <c r="P109" s="11">
        <f t="shared" si="260"/>
        <v>0</v>
      </c>
      <c r="Q109" s="11">
        <v>0.13</v>
      </c>
      <c r="R109" s="114">
        <v>45782</v>
      </c>
      <c r="S109" s="98" t="s">
        <v>102</v>
      </c>
      <c r="T109" s="98">
        <v>8465210845</v>
      </c>
      <c r="U109" s="106"/>
    </row>
    <row r="110" spans="1:31" s="12" customFormat="1" ht="15" hidden="1" customHeight="1" x14ac:dyDescent="0.25">
      <c r="A110" s="3"/>
      <c r="B110" s="3" t="s">
        <v>186</v>
      </c>
      <c r="C110" s="166" t="str">
        <f t="shared" ref="C110:C113" si="261">IF(OR(F110="A017200260",F110="C017200261"),"Átalány","Szakmai")</f>
        <v>Szakmai</v>
      </c>
      <c r="D110" s="4" t="s">
        <v>100</v>
      </c>
      <c r="E110" s="4" t="s">
        <v>119</v>
      </c>
      <c r="F110" s="3" t="s">
        <v>187</v>
      </c>
      <c r="G110" s="3" t="s">
        <v>13</v>
      </c>
      <c r="H110" s="7">
        <v>584000</v>
      </c>
      <c r="I110" s="7">
        <f t="shared" ref="I110" si="262">ROUND(H110*Q110,0)</f>
        <v>75920</v>
      </c>
      <c r="J110" s="138">
        <f t="shared" ref="J110" si="263">L110/K110</f>
        <v>0.26</v>
      </c>
      <c r="K110" s="6">
        <v>174</v>
      </c>
      <c r="L110" s="6">
        <v>45.24</v>
      </c>
      <c r="M110" s="127">
        <f t="shared" ref="M110" si="264">ROUND(H110*J110,0)</f>
        <v>151840</v>
      </c>
      <c r="N110" s="127">
        <f t="shared" si="212"/>
        <v>19739</v>
      </c>
      <c r="O110" s="8">
        <f t="shared" ref="O110" si="265">M110/H110</f>
        <v>0.26</v>
      </c>
      <c r="P110" s="11">
        <f t="shared" ref="P110" si="266">J110-O110</f>
        <v>0</v>
      </c>
      <c r="Q110" s="11">
        <v>0.13</v>
      </c>
      <c r="R110" s="114">
        <v>45873</v>
      </c>
      <c r="S110" s="98"/>
      <c r="T110" s="98">
        <v>8465210845</v>
      </c>
      <c r="U110" s="106"/>
    </row>
    <row r="111" spans="1:31" s="12" customFormat="1" ht="15" hidden="1" customHeight="1" x14ac:dyDescent="0.25">
      <c r="A111" s="3"/>
      <c r="B111" s="3" t="s">
        <v>186</v>
      </c>
      <c r="C111" s="166" t="str">
        <f t="shared" si="261"/>
        <v>Szakmai</v>
      </c>
      <c r="D111" s="4" t="s">
        <v>134</v>
      </c>
      <c r="E111" s="4" t="s">
        <v>119</v>
      </c>
      <c r="F111" s="3" t="s">
        <v>187</v>
      </c>
      <c r="G111" s="3" t="s">
        <v>13</v>
      </c>
      <c r="H111" s="7">
        <v>584000</v>
      </c>
      <c r="I111" s="7">
        <f t="shared" ref="I111:I113" si="267">ROUND(H111*Q111,0)</f>
        <v>75920</v>
      </c>
      <c r="J111" s="138">
        <f t="shared" ref="J111:J113" si="268">L111/K111</f>
        <v>0.26</v>
      </c>
      <c r="K111" s="6">
        <v>174</v>
      </c>
      <c r="L111" s="6">
        <v>45.24</v>
      </c>
      <c r="M111" s="127">
        <f t="shared" ref="M111:M113" si="269">ROUND(H111*J111,0)</f>
        <v>151840</v>
      </c>
      <c r="N111" s="127">
        <f t="shared" si="212"/>
        <v>19739</v>
      </c>
      <c r="O111" s="8">
        <f t="shared" ref="O111:O113" si="270">M111/H111</f>
        <v>0.26</v>
      </c>
      <c r="P111" s="11">
        <f t="shared" ref="P111:P113" si="271">J111-O111</f>
        <v>0</v>
      </c>
      <c r="Q111" s="11">
        <v>0.13</v>
      </c>
      <c r="R111" s="114">
        <v>45873</v>
      </c>
      <c r="S111" s="98"/>
      <c r="T111" s="98">
        <v>8465210845</v>
      </c>
      <c r="U111" s="106"/>
    </row>
    <row r="112" spans="1:31" s="12" customFormat="1" ht="15" hidden="1" customHeight="1" x14ac:dyDescent="0.25">
      <c r="A112" s="3"/>
      <c r="B112" s="3" t="s">
        <v>186</v>
      </c>
      <c r="C112" s="166" t="str">
        <f t="shared" si="261"/>
        <v>Szakmai</v>
      </c>
      <c r="D112" s="4" t="s">
        <v>135</v>
      </c>
      <c r="E112" s="4" t="s">
        <v>119</v>
      </c>
      <c r="F112" s="3" t="s">
        <v>187</v>
      </c>
      <c r="G112" s="3" t="s">
        <v>13</v>
      </c>
      <c r="H112" s="7">
        <v>584000</v>
      </c>
      <c r="I112" s="7">
        <f t="shared" si="267"/>
        <v>75920</v>
      </c>
      <c r="J112" s="138">
        <f t="shared" si="268"/>
        <v>0.26</v>
      </c>
      <c r="K112" s="6">
        <v>174</v>
      </c>
      <c r="L112" s="6">
        <v>45.24</v>
      </c>
      <c r="M112" s="127">
        <f t="shared" si="269"/>
        <v>151840</v>
      </c>
      <c r="N112" s="127">
        <f t="shared" si="212"/>
        <v>19739</v>
      </c>
      <c r="O112" s="8">
        <f t="shared" si="270"/>
        <v>0.26</v>
      </c>
      <c r="P112" s="11">
        <f t="shared" si="271"/>
        <v>0</v>
      </c>
      <c r="Q112" s="11">
        <v>0.13</v>
      </c>
      <c r="R112" s="114">
        <v>45873</v>
      </c>
      <c r="S112" s="98"/>
      <c r="T112" s="98">
        <v>8465210845</v>
      </c>
      <c r="U112" s="106"/>
    </row>
    <row r="113" spans="1:31" s="12" customFormat="1" ht="15" hidden="1" customHeight="1" x14ac:dyDescent="0.25">
      <c r="A113" s="3"/>
      <c r="B113" s="3" t="s">
        <v>186</v>
      </c>
      <c r="C113" s="166" t="str">
        <f t="shared" si="261"/>
        <v>Szakmai</v>
      </c>
      <c r="D113" s="4" t="s">
        <v>136</v>
      </c>
      <c r="E113" s="4" t="s">
        <v>119</v>
      </c>
      <c r="F113" s="3" t="s">
        <v>187</v>
      </c>
      <c r="G113" s="3" t="s">
        <v>13</v>
      </c>
      <c r="H113" s="7">
        <v>584000</v>
      </c>
      <c r="I113" s="7">
        <f t="shared" si="267"/>
        <v>75920</v>
      </c>
      <c r="J113" s="138">
        <f t="shared" si="268"/>
        <v>0.26</v>
      </c>
      <c r="K113" s="6">
        <v>174</v>
      </c>
      <c r="L113" s="6">
        <v>45.24</v>
      </c>
      <c r="M113" s="127">
        <f t="shared" si="269"/>
        <v>151840</v>
      </c>
      <c r="N113" s="127">
        <f t="shared" si="212"/>
        <v>19739</v>
      </c>
      <c r="O113" s="8">
        <f t="shared" si="270"/>
        <v>0.26</v>
      </c>
      <c r="P113" s="11">
        <f t="shared" si="271"/>
        <v>0</v>
      </c>
      <c r="Q113" s="11">
        <v>0.13</v>
      </c>
      <c r="R113" s="114">
        <v>45873</v>
      </c>
      <c r="S113" s="98"/>
      <c r="T113" s="98">
        <v>8465210845</v>
      </c>
      <c r="U113" s="106"/>
    </row>
    <row r="114" spans="1:31" s="12" customFormat="1" ht="15" hidden="1" customHeight="1" x14ac:dyDescent="0.25">
      <c r="A114" s="164">
        <v>1</v>
      </c>
      <c r="B114" s="3" t="s">
        <v>209</v>
      </c>
      <c r="C114" s="166" t="str">
        <f t="shared" ref="C114:C118" si="272">IF(OR(E114="A017200260",E114="C017200261"),"Szakmai","Átalány")</f>
        <v>Szakmai</v>
      </c>
      <c r="D114" s="4" t="s">
        <v>85</v>
      </c>
      <c r="E114" s="4" t="s">
        <v>120</v>
      </c>
      <c r="F114" s="3" t="s">
        <v>210</v>
      </c>
      <c r="G114" s="3" t="s">
        <v>9</v>
      </c>
      <c r="H114" s="7">
        <v>700000</v>
      </c>
      <c r="I114" s="7">
        <f t="shared" ref="I114" si="273">ROUND(H114*Q114,0)</f>
        <v>91000</v>
      </c>
      <c r="J114" s="138">
        <f t="shared" ref="J114" si="274">L114/K114</f>
        <v>0.57999994252873566</v>
      </c>
      <c r="K114" s="6">
        <v>174</v>
      </c>
      <c r="L114" s="6">
        <v>100.91999</v>
      </c>
      <c r="M114" s="145">
        <f t="shared" si="211"/>
        <v>406000</v>
      </c>
      <c r="N114" s="145">
        <f t="shared" ref="N114:N132" si="275">ROUND(M114*Q114,0)</f>
        <v>52780</v>
      </c>
      <c r="O114" s="8">
        <f t="shared" ref="O114" si="276">M114/H114</f>
        <v>0.57999999999999996</v>
      </c>
      <c r="P114" s="11">
        <f t="shared" ref="P114" si="277">J114-O114</f>
        <v>-5.7471264303110559E-8</v>
      </c>
      <c r="Q114" s="11">
        <v>0.13</v>
      </c>
      <c r="R114" s="114">
        <v>45460</v>
      </c>
      <c r="S114" s="98" t="s">
        <v>102</v>
      </c>
      <c r="T114" s="98">
        <v>8434153491</v>
      </c>
      <c r="U114" s="106"/>
      <c r="V114">
        <v>0</v>
      </c>
      <c r="W114">
        <v>0</v>
      </c>
      <c r="X114"/>
      <c r="Y114"/>
      <c r="Z114" s="61">
        <v>45474</v>
      </c>
      <c r="AA114" s="61">
        <v>45504</v>
      </c>
      <c r="AB114">
        <v>184</v>
      </c>
      <c r="AC114" s="167">
        <f>ROUNDUP(AB114*J114,2)</f>
        <v>106.72</v>
      </c>
      <c r="AD114" s="61">
        <v>45509</v>
      </c>
    </row>
    <row r="115" spans="1:31" s="12" customFormat="1" ht="15" hidden="1" customHeight="1" x14ac:dyDescent="0.25">
      <c r="A115" s="164">
        <v>1</v>
      </c>
      <c r="B115" s="3" t="s">
        <v>209</v>
      </c>
      <c r="C115" s="166" t="str">
        <f t="shared" si="272"/>
        <v>Szakmai</v>
      </c>
      <c r="D115" s="4" t="s">
        <v>86</v>
      </c>
      <c r="E115" s="4" t="s">
        <v>120</v>
      </c>
      <c r="F115" s="3" t="s">
        <v>210</v>
      </c>
      <c r="G115" s="3" t="s">
        <v>9</v>
      </c>
      <c r="H115" s="7">
        <v>699999</v>
      </c>
      <c r="I115" s="7">
        <f t="shared" ref="I115" si="278">ROUND(H115*Q115,0)</f>
        <v>91000</v>
      </c>
      <c r="J115" s="138">
        <f t="shared" ref="J115" si="279">L115/K115</f>
        <v>0.57999994252873566</v>
      </c>
      <c r="K115" s="6">
        <v>174</v>
      </c>
      <c r="L115" s="6">
        <v>100.91999</v>
      </c>
      <c r="M115" s="145">
        <v>405999</v>
      </c>
      <c r="N115" s="145">
        <f t="shared" si="275"/>
        <v>52780</v>
      </c>
      <c r="O115" s="8">
        <f t="shared" ref="O115" si="280">M115/H115</f>
        <v>0.57999939999914285</v>
      </c>
      <c r="P115" s="11">
        <f t="shared" ref="P115" si="281">J115-O115</f>
        <v>5.4252959280631785E-7</v>
      </c>
      <c r="Q115" s="11">
        <v>0.13</v>
      </c>
      <c r="R115" s="114">
        <v>45460</v>
      </c>
      <c r="S115" s="98" t="s">
        <v>102</v>
      </c>
      <c r="T115" s="98">
        <v>8434153491</v>
      </c>
      <c r="U115" s="106"/>
      <c r="V115">
        <v>0</v>
      </c>
      <c r="W115">
        <v>0</v>
      </c>
      <c r="X115"/>
      <c r="Y115"/>
      <c r="Z115" s="61">
        <v>45505</v>
      </c>
      <c r="AA115" s="61">
        <v>45535</v>
      </c>
      <c r="AB115">
        <v>168</v>
      </c>
      <c r="AC115" s="167">
        <f>ROUNDUP(AB115*J115,2)</f>
        <v>97.440000000000012</v>
      </c>
      <c r="AD115" s="61">
        <v>45540</v>
      </c>
    </row>
    <row r="116" spans="1:31" s="12" customFormat="1" ht="15" hidden="1" customHeight="1" x14ac:dyDescent="0.25">
      <c r="A116" s="164">
        <v>1</v>
      </c>
      <c r="B116" s="3" t="s">
        <v>209</v>
      </c>
      <c r="C116" s="166" t="str">
        <f t="shared" si="272"/>
        <v>Szakmai</v>
      </c>
      <c r="D116" s="4" t="s">
        <v>87</v>
      </c>
      <c r="E116" s="4" t="s">
        <v>120</v>
      </c>
      <c r="F116" s="3" t="s">
        <v>210</v>
      </c>
      <c r="G116" s="3" t="s">
        <v>9</v>
      </c>
      <c r="H116" s="7">
        <v>700000</v>
      </c>
      <c r="I116" s="7">
        <f t="shared" ref="I116" si="282">ROUND(H116*Q116,0)</f>
        <v>91000</v>
      </c>
      <c r="J116" s="138">
        <f t="shared" ref="J116" si="283">L116/K116</f>
        <v>0.57999994252873566</v>
      </c>
      <c r="K116" s="6">
        <v>174</v>
      </c>
      <c r="L116" s="6">
        <v>100.91999</v>
      </c>
      <c r="M116" s="145">
        <f t="shared" ref="M116" si="284">ROUND(H116*J116,0)</f>
        <v>406000</v>
      </c>
      <c r="N116" s="145">
        <f t="shared" si="275"/>
        <v>52780</v>
      </c>
      <c r="O116" s="8">
        <f t="shared" ref="O116" si="285">M116/H116</f>
        <v>0.57999999999999996</v>
      </c>
      <c r="P116" s="11">
        <f t="shared" ref="P116" si="286">J116-O116</f>
        <v>-5.7471264303110559E-8</v>
      </c>
      <c r="Q116" s="11">
        <v>0.13</v>
      </c>
      <c r="R116" s="114">
        <v>45525</v>
      </c>
      <c r="S116" s="98" t="s">
        <v>102</v>
      </c>
      <c r="T116" s="98">
        <v>8434153491</v>
      </c>
      <c r="U116" s="106"/>
      <c r="V116">
        <v>0</v>
      </c>
      <c r="W116">
        <v>0</v>
      </c>
      <c r="X116"/>
      <c r="Y116"/>
      <c r="Z116" s="61">
        <v>45536</v>
      </c>
      <c r="AA116" s="61">
        <v>45565</v>
      </c>
      <c r="AB116">
        <v>168</v>
      </c>
      <c r="AC116" s="167">
        <f>ROUNDUP(AB116*J116,2)</f>
        <v>97.440000000000012</v>
      </c>
      <c r="AD116" s="61">
        <v>45569</v>
      </c>
      <c r="AE116" s="179" t="str">
        <f>CONCATENATE($M$360," 
",TEXT(M116,"# ##0")," Ft bér + ",TEXT(N116,"# ##0")," Ft járulék"," ",$M$361)</f>
        <v>A 2020-2.1.1-ED-2023-00247 számú okirat keretében 
406 000 Ft bér + 52 780 Ft járulék került elszámolásra.</v>
      </c>
    </row>
    <row r="117" spans="1:31" s="12" customFormat="1" ht="15" hidden="1" customHeight="1" x14ac:dyDescent="0.25">
      <c r="A117" s="164">
        <v>1</v>
      </c>
      <c r="B117" s="3" t="s">
        <v>209</v>
      </c>
      <c r="C117" s="166" t="str">
        <f t="shared" si="272"/>
        <v>Szakmai</v>
      </c>
      <c r="D117" s="4" t="s">
        <v>88</v>
      </c>
      <c r="E117" s="4" t="s">
        <v>120</v>
      </c>
      <c r="F117" s="3" t="s">
        <v>210</v>
      </c>
      <c r="G117" s="3" t="s">
        <v>9</v>
      </c>
      <c r="H117" s="7">
        <v>700000</v>
      </c>
      <c r="I117" s="7">
        <f t="shared" ref="I117:I120" si="287">ROUND(H117*Q117,0)</f>
        <v>91000</v>
      </c>
      <c r="J117" s="138">
        <f t="shared" ref="J117:J120" si="288">L117/K117</f>
        <v>0.57999994252873566</v>
      </c>
      <c r="K117" s="6">
        <v>174</v>
      </c>
      <c r="L117" s="6">
        <v>100.91999</v>
      </c>
      <c r="M117" s="145">
        <f t="shared" ref="M117:M120" si="289">ROUND(H117*J117,0)</f>
        <v>406000</v>
      </c>
      <c r="N117" s="145">
        <f t="shared" si="275"/>
        <v>52780</v>
      </c>
      <c r="O117" s="8">
        <f t="shared" ref="O117:O120" si="290">M117/H117</f>
        <v>0.57999999999999996</v>
      </c>
      <c r="P117" s="11">
        <f t="shared" ref="P117:P120" si="291">J117-O117</f>
        <v>-5.7471264303110559E-8</v>
      </c>
      <c r="Q117" s="11">
        <v>0.13</v>
      </c>
      <c r="R117" s="114">
        <v>45525</v>
      </c>
      <c r="S117" s="98" t="s">
        <v>102</v>
      </c>
      <c r="T117" s="98">
        <v>8434153491</v>
      </c>
      <c r="U117" s="106"/>
      <c r="V117">
        <v>0</v>
      </c>
      <c r="W117">
        <v>0</v>
      </c>
      <c r="X117"/>
      <c r="Y117"/>
      <c r="Z117" s="61">
        <v>45566</v>
      </c>
      <c r="AA117" s="61">
        <v>45596</v>
      </c>
      <c r="AB117">
        <v>176</v>
      </c>
      <c r="AC117" s="167">
        <f>ROUNDUP(AB117*J117,2)</f>
        <v>102.08</v>
      </c>
      <c r="AD117" s="61">
        <v>45601</v>
      </c>
      <c r="AE117" s="179" t="str">
        <f>CONCATENATE($M$360," 
",TEXT(M117,"# ##0")," Ft bér + ",TEXT(N117,"# ##0")," Ft járulék"," ",$M$361)</f>
        <v>A 2020-2.1.1-ED-2023-00247 számú okirat keretében 
406 000 Ft bér + 52 780 Ft járulék került elszámolásra.</v>
      </c>
    </row>
    <row r="118" spans="1:31" s="12" customFormat="1" ht="15" hidden="1" customHeight="1" x14ac:dyDescent="0.25">
      <c r="A118" s="164">
        <v>1</v>
      </c>
      <c r="B118" s="3" t="s">
        <v>209</v>
      </c>
      <c r="C118" s="166" t="str">
        <f t="shared" si="272"/>
        <v>Szakmai</v>
      </c>
      <c r="D118" s="4" t="s">
        <v>89</v>
      </c>
      <c r="E118" s="4" t="s">
        <v>120</v>
      </c>
      <c r="F118" s="3" t="s">
        <v>210</v>
      </c>
      <c r="G118" s="3" t="s">
        <v>9</v>
      </c>
      <c r="H118" s="7">
        <v>700000</v>
      </c>
      <c r="I118" s="7">
        <f t="shared" si="287"/>
        <v>91000</v>
      </c>
      <c r="J118" s="138">
        <f t="shared" si="288"/>
        <v>0.57999994252873566</v>
      </c>
      <c r="K118" s="6">
        <v>174</v>
      </c>
      <c r="L118" s="6">
        <v>100.91999</v>
      </c>
      <c r="M118" s="145">
        <f t="shared" si="289"/>
        <v>406000</v>
      </c>
      <c r="N118" s="145">
        <f t="shared" si="275"/>
        <v>52780</v>
      </c>
      <c r="O118" s="8">
        <f t="shared" si="290"/>
        <v>0.57999999999999996</v>
      </c>
      <c r="P118" s="11">
        <f t="shared" si="291"/>
        <v>-5.7471264303110559E-8</v>
      </c>
      <c r="Q118" s="11">
        <v>0.13</v>
      </c>
      <c r="R118" s="114">
        <v>45525</v>
      </c>
      <c r="S118" s="98" t="s">
        <v>102</v>
      </c>
      <c r="T118" s="98">
        <v>8434153491</v>
      </c>
      <c r="U118" s="106"/>
      <c r="V118">
        <v>0</v>
      </c>
      <c r="W118">
        <v>0</v>
      </c>
      <c r="X118"/>
      <c r="Y118"/>
      <c r="Z118" s="61">
        <v>45597</v>
      </c>
      <c r="AA118" s="61">
        <v>45626</v>
      </c>
      <c r="AB118">
        <v>160</v>
      </c>
      <c r="AC118" s="167">
        <f>ROUNDUP(AB118*J118,2)</f>
        <v>92.800000000000011</v>
      </c>
      <c r="AD118" s="61">
        <v>45631</v>
      </c>
      <c r="AE118" s="179" t="str">
        <f>CONCATENATE($M$360," 
",TEXT(M118,"# ##0")," Ft bér + ",TEXT(N118,"# ##0")," Ft járulék"," ",$M$361)</f>
        <v>A 2020-2.1.1-ED-2023-00247 számú okirat keretében 
406 000 Ft bér + 52 780 Ft járulék került elszámolásra.</v>
      </c>
    </row>
    <row r="119" spans="1:31" s="12" customFormat="1" ht="15" hidden="1" customHeight="1" x14ac:dyDescent="0.25">
      <c r="A119" s="3"/>
      <c r="B119" s="3" t="s">
        <v>209</v>
      </c>
      <c r="C119" s="166" t="str">
        <f t="shared" ref="C119:C219" si="292">IF(OR(F119="A017200260",F119="C017200261"),"Átalány","Szakmai")</f>
        <v>Szakmai</v>
      </c>
      <c r="D119" s="4" t="s">
        <v>90</v>
      </c>
      <c r="E119" s="4" t="s">
        <v>120</v>
      </c>
      <c r="F119" s="3" t="s">
        <v>210</v>
      </c>
      <c r="G119" s="3" t="s">
        <v>9</v>
      </c>
      <c r="H119" s="7">
        <v>700000</v>
      </c>
      <c r="I119" s="7">
        <f t="shared" si="287"/>
        <v>91000</v>
      </c>
      <c r="J119" s="138">
        <f t="shared" si="288"/>
        <v>0.57999994252873566</v>
      </c>
      <c r="K119" s="6">
        <v>174</v>
      </c>
      <c r="L119" s="6">
        <v>100.91999</v>
      </c>
      <c r="M119" s="145">
        <f t="shared" si="289"/>
        <v>406000</v>
      </c>
      <c r="N119" s="145">
        <f t="shared" si="275"/>
        <v>52780</v>
      </c>
      <c r="O119" s="8">
        <f t="shared" si="290"/>
        <v>0.57999999999999996</v>
      </c>
      <c r="P119" s="11">
        <f t="shared" si="291"/>
        <v>-5.7471264303110559E-8</v>
      </c>
      <c r="Q119" s="11">
        <v>0.13</v>
      </c>
      <c r="R119" s="114">
        <v>45525</v>
      </c>
      <c r="S119" s="98" t="s">
        <v>102</v>
      </c>
      <c r="T119" s="98">
        <v>8434153491</v>
      </c>
      <c r="U119" s="106"/>
      <c r="V119">
        <v>0</v>
      </c>
      <c r="W119">
        <v>0</v>
      </c>
      <c r="X119"/>
      <c r="Y119"/>
    </row>
    <row r="120" spans="1:31" s="12" customFormat="1" ht="15" hidden="1" customHeight="1" x14ac:dyDescent="0.25">
      <c r="A120" s="3"/>
      <c r="B120" s="3" t="s">
        <v>209</v>
      </c>
      <c r="C120" s="166" t="str">
        <f t="shared" si="292"/>
        <v>Szakmai</v>
      </c>
      <c r="D120" s="4" t="s">
        <v>91</v>
      </c>
      <c r="E120" s="4" t="s">
        <v>120</v>
      </c>
      <c r="F120" s="3" t="s">
        <v>210</v>
      </c>
      <c r="G120" s="3" t="s">
        <v>9</v>
      </c>
      <c r="H120" s="7">
        <v>750000</v>
      </c>
      <c r="I120" s="7">
        <f t="shared" si="287"/>
        <v>97500</v>
      </c>
      <c r="J120" s="138">
        <f t="shared" si="288"/>
        <v>0.53999999999999992</v>
      </c>
      <c r="K120" s="6">
        <v>174</v>
      </c>
      <c r="L120" s="6">
        <v>93.96</v>
      </c>
      <c r="M120" s="145">
        <f t="shared" si="289"/>
        <v>405000</v>
      </c>
      <c r="N120" s="145">
        <f t="shared" si="275"/>
        <v>52650</v>
      </c>
      <c r="O120" s="8">
        <f t="shared" si="290"/>
        <v>0.54</v>
      </c>
      <c r="P120" s="11">
        <f t="shared" si="291"/>
        <v>0</v>
      </c>
      <c r="Q120" s="11">
        <v>0.13</v>
      </c>
      <c r="R120" s="114">
        <v>45636</v>
      </c>
      <c r="S120" s="98" t="s">
        <v>102</v>
      </c>
      <c r="T120" s="98">
        <v>8434153491</v>
      </c>
      <c r="U120" s="106"/>
      <c r="V120">
        <v>0</v>
      </c>
      <c r="W120">
        <v>0</v>
      </c>
      <c r="X120"/>
      <c r="Y120"/>
    </row>
    <row r="121" spans="1:31" s="12" customFormat="1" ht="15" hidden="1" customHeight="1" x14ac:dyDescent="0.25">
      <c r="A121" s="3"/>
      <c r="B121" s="3" t="s">
        <v>209</v>
      </c>
      <c r="C121" s="166" t="str">
        <f t="shared" si="292"/>
        <v>Szakmai</v>
      </c>
      <c r="D121" s="4" t="s">
        <v>92</v>
      </c>
      <c r="E121" s="4" t="s">
        <v>120</v>
      </c>
      <c r="F121" s="3" t="s">
        <v>210</v>
      </c>
      <c r="G121" s="3" t="s">
        <v>9</v>
      </c>
      <c r="H121" s="7">
        <v>750000</v>
      </c>
      <c r="I121" s="7">
        <f t="shared" ref="I121" si="293">ROUND(H121*Q121,0)</f>
        <v>97500</v>
      </c>
      <c r="J121" s="138">
        <f t="shared" ref="J121" si="294">L121/K121</f>
        <v>0.53999999999999992</v>
      </c>
      <c r="K121" s="6">
        <v>174</v>
      </c>
      <c r="L121" s="6">
        <v>93.96</v>
      </c>
      <c r="M121" s="145">
        <f t="shared" ref="M121" si="295">ROUND(H121*J121,0)</f>
        <v>405000</v>
      </c>
      <c r="N121" s="145">
        <f t="shared" si="275"/>
        <v>52650</v>
      </c>
      <c r="O121" s="8">
        <f t="shared" ref="O121" si="296">M121/H121</f>
        <v>0.54</v>
      </c>
      <c r="P121" s="11">
        <f t="shared" ref="P121" si="297">J121-O121</f>
        <v>0</v>
      </c>
      <c r="Q121" s="11">
        <v>0.13</v>
      </c>
      <c r="R121" s="114">
        <v>45636</v>
      </c>
      <c r="S121" s="98" t="s">
        <v>102</v>
      </c>
      <c r="T121" s="98">
        <v>8434153491</v>
      </c>
      <c r="U121" s="106"/>
      <c r="V121">
        <v>0</v>
      </c>
      <c r="W121">
        <v>0</v>
      </c>
      <c r="X121"/>
      <c r="Y121"/>
    </row>
    <row r="122" spans="1:31" s="12" customFormat="1" ht="15" hidden="1" customHeight="1" x14ac:dyDescent="0.25">
      <c r="A122" s="3"/>
      <c r="B122" s="3" t="s">
        <v>209</v>
      </c>
      <c r="C122" s="166" t="str">
        <f t="shared" ref="C122:C124" si="298">IF(OR(F122="A017200260",F122="C017200261"),"Átalány","Szakmai")</f>
        <v>Szakmai</v>
      </c>
      <c r="D122" s="4" t="s">
        <v>93</v>
      </c>
      <c r="E122" s="4" t="s">
        <v>120</v>
      </c>
      <c r="F122" s="3" t="s">
        <v>210</v>
      </c>
      <c r="G122" s="3" t="s">
        <v>9</v>
      </c>
      <c r="H122" s="7">
        <v>750000</v>
      </c>
      <c r="I122" s="7">
        <f t="shared" ref="I122" si="299">ROUND(H122*Q122,0)</f>
        <v>97500</v>
      </c>
      <c r="J122" s="138">
        <f t="shared" ref="J122" si="300">L122/K122</f>
        <v>0.53</v>
      </c>
      <c r="K122" s="6">
        <v>174</v>
      </c>
      <c r="L122" s="6">
        <v>92.22</v>
      </c>
      <c r="M122" s="145">
        <f t="shared" ref="M122" si="301">ROUND(H122*J122,0)</f>
        <v>397500</v>
      </c>
      <c r="N122" s="145">
        <f t="shared" si="275"/>
        <v>51675</v>
      </c>
      <c r="O122" s="8">
        <f t="shared" ref="O122" si="302">M122/H122</f>
        <v>0.53</v>
      </c>
      <c r="P122" s="11">
        <f t="shared" ref="P122" si="303">J122-O122</f>
        <v>0</v>
      </c>
      <c r="Q122" s="11">
        <v>0.13</v>
      </c>
      <c r="R122" s="114">
        <v>45701</v>
      </c>
      <c r="S122" s="98" t="s">
        <v>102</v>
      </c>
      <c r="T122" s="98">
        <v>8434153491</v>
      </c>
      <c r="U122" s="106"/>
      <c r="V122">
        <v>0</v>
      </c>
      <c r="W122">
        <v>0</v>
      </c>
      <c r="X122"/>
      <c r="Y122"/>
    </row>
    <row r="123" spans="1:31" s="12" customFormat="1" ht="15" hidden="1" customHeight="1" x14ac:dyDescent="0.25">
      <c r="A123" s="3"/>
      <c r="B123" s="3" t="s">
        <v>209</v>
      </c>
      <c r="C123" s="166" t="str">
        <f t="shared" si="298"/>
        <v>Szakmai</v>
      </c>
      <c r="D123" s="4" t="s">
        <v>95</v>
      </c>
      <c r="E123" s="4" t="s">
        <v>120</v>
      </c>
      <c r="F123" s="3" t="s">
        <v>210</v>
      </c>
      <c r="G123" s="3" t="s">
        <v>9</v>
      </c>
      <c r="H123" s="7">
        <v>750000</v>
      </c>
      <c r="I123" s="7">
        <f t="shared" ref="I123:I124" si="304">ROUND(H123*Q123,0)</f>
        <v>97500</v>
      </c>
      <c r="J123" s="138">
        <f t="shared" ref="J123:J124" si="305">L123/K123</f>
        <v>0.53</v>
      </c>
      <c r="K123" s="6">
        <v>174</v>
      </c>
      <c r="L123" s="6">
        <v>92.22</v>
      </c>
      <c r="M123" s="145">
        <f t="shared" ref="M123:M124" si="306">ROUND(H123*J123,0)</f>
        <v>397500</v>
      </c>
      <c r="N123" s="145">
        <f t="shared" si="275"/>
        <v>51675</v>
      </c>
      <c r="O123" s="8">
        <f t="shared" ref="O123:O124" si="307">M123/H123</f>
        <v>0.53</v>
      </c>
      <c r="P123" s="11">
        <f t="shared" ref="P123:P124" si="308">J123-O123</f>
        <v>0</v>
      </c>
      <c r="Q123" s="11">
        <v>0.13</v>
      </c>
      <c r="R123" s="114">
        <v>45701</v>
      </c>
      <c r="S123" s="98" t="s">
        <v>102</v>
      </c>
      <c r="T123" s="98">
        <v>8434153491</v>
      </c>
      <c r="U123" s="106"/>
      <c r="V123">
        <v>0</v>
      </c>
      <c r="W123">
        <v>0</v>
      </c>
      <c r="X123"/>
      <c r="Y123"/>
    </row>
    <row r="124" spans="1:31" s="12" customFormat="1" ht="15" hidden="1" customHeight="1" x14ac:dyDescent="0.25">
      <c r="A124" s="3"/>
      <c r="B124" s="3" t="s">
        <v>209</v>
      </c>
      <c r="C124" s="166" t="str">
        <f t="shared" si="298"/>
        <v>Szakmai</v>
      </c>
      <c r="D124" s="4" t="s">
        <v>96</v>
      </c>
      <c r="E124" s="4" t="s">
        <v>120</v>
      </c>
      <c r="F124" s="3" t="s">
        <v>210</v>
      </c>
      <c r="G124" s="3" t="s">
        <v>9</v>
      </c>
      <c r="H124" s="7">
        <v>750000</v>
      </c>
      <c r="I124" s="7">
        <f t="shared" si="304"/>
        <v>97500</v>
      </c>
      <c r="J124" s="138">
        <f t="shared" si="305"/>
        <v>0.53</v>
      </c>
      <c r="K124" s="6">
        <v>174</v>
      </c>
      <c r="L124" s="6">
        <v>92.22</v>
      </c>
      <c r="M124" s="145">
        <f t="shared" si="306"/>
        <v>397500</v>
      </c>
      <c r="N124" s="145">
        <f t="shared" si="275"/>
        <v>51675</v>
      </c>
      <c r="O124" s="8">
        <f t="shared" si="307"/>
        <v>0.53</v>
      </c>
      <c r="P124" s="11">
        <f t="shared" si="308"/>
        <v>0</v>
      </c>
      <c r="Q124" s="11">
        <v>0.13</v>
      </c>
      <c r="R124" s="114">
        <v>45701</v>
      </c>
      <c r="S124" s="98" t="s">
        <v>102</v>
      </c>
      <c r="T124" s="98">
        <v>8434153491</v>
      </c>
      <c r="U124" s="106"/>
      <c r="V124">
        <v>0</v>
      </c>
      <c r="W124">
        <v>0</v>
      </c>
      <c r="X124"/>
      <c r="Y124"/>
    </row>
    <row r="125" spans="1:31" s="12" customFormat="1" ht="15" hidden="1" customHeight="1" x14ac:dyDescent="0.25">
      <c r="A125" s="3"/>
      <c r="B125" s="3" t="s">
        <v>209</v>
      </c>
      <c r="C125" s="166" t="str">
        <f t="shared" ref="C125:C127" si="309">IF(OR(F125="A017200260",F125="C017200261"),"Átalány","Szakmai")</f>
        <v>Szakmai</v>
      </c>
      <c r="D125" s="4" t="s">
        <v>97</v>
      </c>
      <c r="E125" s="4" t="s">
        <v>120</v>
      </c>
      <c r="F125" s="3" t="s">
        <v>210</v>
      </c>
      <c r="G125" s="3" t="s">
        <v>9</v>
      </c>
      <c r="H125" s="7">
        <v>750000</v>
      </c>
      <c r="I125" s="7">
        <f t="shared" ref="I125" si="310">ROUND(H125*Q125,0)</f>
        <v>97500</v>
      </c>
      <c r="J125" s="138">
        <f t="shared" ref="J125" si="311">L125/K125</f>
        <v>0.53</v>
      </c>
      <c r="K125" s="6">
        <v>174</v>
      </c>
      <c r="L125" s="6">
        <v>92.22</v>
      </c>
      <c r="M125" s="145">
        <f t="shared" ref="M125" si="312">ROUND(H125*J125,0)</f>
        <v>397500</v>
      </c>
      <c r="N125" s="145">
        <f t="shared" si="275"/>
        <v>51675</v>
      </c>
      <c r="O125" s="8">
        <f t="shared" ref="O125" si="313">M125/H125</f>
        <v>0.53</v>
      </c>
      <c r="P125" s="11">
        <f t="shared" ref="P125" si="314">J125-O125</f>
        <v>0</v>
      </c>
      <c r="Q125" s="11">
        <v>0.13</v>
      </c>
      <c r="R125" s="114">
        <v>45799</v>
      </c>
      <c r="S125" s="98" t="s">
        <v>102</v>
      </c>
      <c r="T125" s="98">
        <v>8434153491</v>
      </c>
      <c r="U125" s="106"/>
      <c r="V125">
        <v>0</v>
      </c>
      <c r="W125">
        <v>0</v>
      </c>
      <c r="X125"/>
      <c r="Y125"/>
    </row>
    <row r="126" spans="1:31" s="12" customFormat="1" ht="15" customHeight="1" x14ac:dyDescent="0.25">
      <c r="A126" s="3"/>
      <c r="B126" s="3" t="s">
        <v>209</v>
      </c>
      <c r="C126" s="166" t="str">
        <f t="shared" si="309"/>
        <v>Szakmai</v>
      </c>
      <c r="D126" s="4" t="s">
        <v>98</v>
      </c>
      <c r="E126" s="4" t="s">
        <v>120</v>
      </c>
      <c r="F126" s="3" t="s">
        <v>210</v>
      </c>
      <c r="G126" s="3" t="s">
        <v>9</v>
      </c>
      <c r="H126" s="7">
        <v>750000</v>
      </c>
      <c r="I126" s="7">
        <f t="shared" ref="I126:I127" si="315">ROUND(H126*Q126,0)</f>
        <v>97500</v>
      </c>
      <c r="J126" s="138">
        <f t="shared" ref="J126:J127" si="316">L126/K126</f>
        <v>0.53</v>
      </c>
      <c r="K126" s="6">
        <v>174</v>
      </c>
      <c r="L126" s="6">
        <v>92.22</v>
      </c>
      <c r="M126" s="127">
        <f t="shared" ref="M126:M127" si="317">ROUND(H126*J126,0)</f>
        <v>397500</v>
      </c>
      <c r="N126" s="127">
        <f t="shared" si="275"/>
        <v>51675</v>
      </c>
      <c r="O126" s="8">
        <f t="shared" ref="O126:O127" si="318">M126/H126</f>
        <v>0.53</v>
      </c>
      <c r="P126" s="11">
        <f t="shared" ref="P126:P127" si="319">J126-O126</f>
        <v>0</v>
      </c>
      <c r="Q126" s="11">
        <v>0.13</v>
      </c>
      <c r="R126" s="114">
        <v>45799</v>
      </c>
      <c r="S126" s="98" t="s">
        <v>102</v>
      </c>
      <c r="T126" s="98">
        <v>8434153491</v>
      </c>
      <c r="U126" s="106"/>
      <c r="V126" s="139">
        <v>0</v>
      </c>
      <c r="W126" s="139">
        <v>0</v>
      </c>
      <c r="X126" s="200">
        <v>397500</v>
      </c>
      <c r="Y126" s="200">
        <v>51675</v>
      </c>
    </row>
    <row r="127" spans="1:31" s="12" customFormat="1" ht="15" hidden="1" customHeight="1" x14ac:dyDescent="0.25">
      <c r="A127" s="3"/>
      <c r="B127" s="3" t="s">
        <v>209</v>
      </c>
      <c r="C127" s="166" t="str">
        <f t="shared" si="309"/>
        <v>Szakmai</v>
      </c>
      <c r="D127" s="4" t="s">
        <v>99</v>
      </c>
      <c r="E127" s="4" t="s">
        <v>120</v>
      </c>
      <c r="F127" s="3" t="s">
        <v>210</v>
      </c>
      <c r="G127" s="3" t="s">
        <v>13</v>
      </c>
      <c r="H127" s="7">
        <v>750000</v>
      </c>
      <c r="I127" s="7">
        <f t="shared" si="315"/>
        <v>97500</v>
      </c>
      <c r="J127" s="138">
        <f t="shared" si="316"/>
        <v>0.53</v>
      </c>
      <c r="K127" s="6">
        <v>174</v>
      </c>
      <c r="L127" s="6">
        <v>92.22</v>
      </c>
      <c r="M127" s="127">
        <f t="shared" si="317"/>
        <v>397500</v>
      </c>
      <c r="N127" s="127">
        <f t="shared" si="275"/>
        <v>51675</v>
      </c>
      <c r="O127" s="8">
        <f t="shared" si="318"/>
        <v>0.53</v>
      </c>
      <c r="P127" s="11">
        <f t="shared" si="319"/>
        <v>0</v>
      </c>
      <c r="Q127" s="11">
        <v>0.13</v>
      </c>
      <c r="R127" s="114">
        <v>45799</v>
      </c>
      <c r="S127" s="98" t="s">
        <v>102</v>
      </c>
      <c r="T127" s="98">
        <v>8434153491</v>
      </c>
      <c r="U127" s="106"/>
    </row>
    <row r="128" spans="1:31" s="12" customFormat="1" ht="15" hidden="1" customHeight="1" x14ac:dyDescent="0.25">
      <c r="A128" s="3"/>
      <c r="B128" s="3" t="s">
        <v>209</v>
      </c>
      <c r="C128" s="166" t="str">
        <f t="shared" ref="C128:C132" si="320">IF(OR(F128="A017200260",F128="C017200261"),"Átalány","Szakmai")</f>
        <v>Szakmai</v>
      </c>
      <c r="D128" s="4" t="s">
        <v>100</v>
      </c>
      <c r="E128" s="4" t="s">
        <v>120</v>
      </c>
      <c r="F128" s="3" t="s">
        <v>210</v>
      </c>
      <c r="G128" s="3" t="s">
        <v>13</v>
      </c>
      <c r="H128" s="7">
        <v>750000</v>
      </c>
      <c r="I128" s="7">
        <f t="shared" ref="I128" si="321">ROUND(H128*Q128,0)</f>
        <v>97500</v>
      </c>
      <c r="J128" s="138">
        <f t="shared" ref="J128" si="322">L128/K128</f>
        <v>0.53</v>
      </c>
      <c r="K128" s="6">
        <v>174</v>
      </c>
      <c r="L128" s="6">
        <v>92.22</v>
      </c>
      <c r="M128" s="127">
        <f t="shared" ref="M128" si="323">ROUND(H128*J128,0)</f>
        <v>397500</v>
      </c>
      <c r="N128" s="127">
        <f t="shared" si="275"/>
        <v>51675</v>
      </c>
      <c r="O128" s="8">
        <f t="shared" ref="O128" si="324">M128/H128</f>
        <v>0.53</v>
      </c>
      <c r="P128" s="11">
        <f t="shared" ref="P128" si="325">J128-O128</f>
        <v>0</v>
      </c>
      <c r="Q128" s="11">
        <v>0.13</v>
      </c>
      <c r="R128" s="114">
        <v>45877</v>
      </c>
      <c r="S128" s="98"/>
      <c r="T128" s="98">
        <v>8434153491</v>
      </c>
      <c r="U128" s="106"/>
    </row>
    <row r="129" spans="1:30" s="12" customFormat="1" ht="15" hidden="1" customHeight="1" x14ac:dyDescent="0.25">
      <c r="A129" s="3"/>
      <c r="B129" s="3" t="s">
        <v>209</v>
      </c>
      <c r="C129" s="166" t="str">
        <f t="shared" si="320"/>
        <v>Szakmai</v>
      </c>
      <c r="D129" s="4" t="s">
        <v>134</v>
      </c>
      <c r="E129" s="4" t="s">
        <v>120</v>
      </c>
      <c r="F129" s="3" t="s">
        <v>210</v>
      </c>
      <c r="G129" s="3" t="s">
        <v>13</v>
      </c>
      <c r="H129" s="7">
        <v>750000</v>
      </c>
      <c r="I129" s="7">
        <f t="shared" ref="I129:I132" si="326">ROUND(H129*Q129,0)</f>
        <v>97500</v>
      </c>
      <c r="J129" s="138">
        <f t="shared" ref="J129:J132" si="327">L129/K129</f>
        <v>0.53</v>
      </c>
      <c r="K129" s="6">
        <v>174</v>
      </c>
      <c r="L129" s="6">
        <v>92.22</v>
      </c>
      <c r="M129" s="127">
        <f t="shared" ref="M129:M132" si="328">ROUND(H129*J129,0)</f>
        <v>397500</v>
      </c>
      <c r="N129" s="127">
        <f t="shared" si="275"/>
        <v>51675</v>
      </c>
      <c r="O129" s="8">
        <f t="shared" ref="O129:O132" si="329">M129/H129</f>
        <v>0.53</v>
      </c>
      <c r="P129" s="11">
        <f t="shared" ref="P129:P132" si="330">J129-O129</f>
        <v>0</v>
      </c>
      <c r="Q129" s="11">
        <v>0.13</v>
      </c>
      <c r="R129" s="114">
        <v>45877</v>
      </c>
      <c r="S129" s="98"/>
      <c r="T129" s="98">
        <v>8434153491</v>
      </c>
      <c r="U129" s="106"/>
    </row>
    <row r="130" spans="1:30" s="12" customFormat="1" ht="15" hidden="1" customHeight="1" x14ac:dyDescent="0.25">
      <c r="A130" s="3"/>
      <c r="B130" s="3" t="s">
        <v>209</v>
      </c>
      <c r="C130" s="166" t="str">
        <f t="shared" si="320"/>
        <v>Szakmai</v>
      </c>
      <c r="D130" s="4" t="s">
        <v>135</v>
      </c>
      <c r="E130" s="4" t="s">
        <v>120</v>
      </c>
      <c r="F130" s="3" t="s">
        <v>210</v>
      </c>
      <c r="G130" s="3" t="s">
        <v>13</v>
      </c>
      <c r="H130" s="7">
        <v>750000</v>
      </c>
      <c r="I130" s="7">
        <f t="shared" si="326"/>
        <v>97500</v>
      </c>
      <c r="J130" s="138">
        <f t="shared" si="327"/>
        <v>0.53</v>
      </c>
      <c r="K130" s="6">
        <v>174</v>
      </c>
      <c r="L130" s="6">
        <v>92.22</v>
      </c>
      <c r="M130" s="127">
        <f t="shared" si="328"/>
        <v>397500</v>
      </c>
      <c r="N130" s="127">
        <f t="shared" si="275"/>
        <v>51675</v>
      </c>
      <c r="O130" s="8">
        <f t="shared" si="329"/>
        <v>0.53</v>
      </c>
      <c r="P130" s="11">
        <f t="shared" si="330"/>
        <v>0</v>
      </c>
      <c r="Q130" s="11">
        <v>0.13</v>
      </c>
      <c r="R130" s="114">
        <v>45877</v>
      </c>
      <c r="S130" s="98"/>
      <c r="T130" s="98">
        <v>8434153491</v>
      </c>
      <c r="U130" s="106"/>
    </row>
    <row r="131" spans="1:30" s="12" customFormat="1" ht="15" hidden="1" customHeight="1" x14ac:dyDescent="0.25">
      <c r="A131" s="3"/>
      <c r="B131" s="3" t="s">
        <v>209</v>
      </c>
      <c r="C131" s="166" t="str">
        <f t="shared" si="320"/>
        <v>Szakmai</v>
      </c>
      <c r="D131" s="4" t="s">
        <v>136</v>
      </c>
      <c r="E131" s="4" t="s">
        <v>120</v>
      </c>
      <c r="F131" s="3" t="s">
        <v>210</v>
      </c>
      <c r="G131" s="3" t="s">
        <v>13</v>
      </c>
      <c r="H131" s="7">
        <v>750000</v>
      </c>
      <c r="I131" s="7">
        <f t="shared" si="326"/>
        <v>97500</v>
      </c>
      <c r="J131" s="138">
        <f t="shared" si="327"/>
        <v>0.53</v>
      </c>
      <c r="K131" s="6">
        <v>174</v>
      </c>
      <c r="L131" s="6">
        <v>92.22</v>
      </c>
      <c r="M131" s="127">
        <f t="shared" si="328"/>
        <v>397500</v>
      </c>
      <c r="N131" s="127">
        <f t="shared" si="275"/>
        <v>51675</v>
      </c>
      <c r="O131" s="8">
        <f t="shared" si="329"/>
        <v>0.53</v>
      </c>
      <c r="P131" s="11">
        <f t="shared" si="330"/>
        <v>0</v>
      </c>
      <c r="Q131" s="11">
        <v>0.13</v>
      </c>
      <c r="R131" s="114">
        <v>45877</v>
      </c>
      <c r="S131" s="98"/>
      <c r="T131" s="98">
        <v>8434153491</v>
      </c>
      <c r="U131" s="106"/>
    </row>
    <row r="132" spans="1:30" s="12" customFormat="1" ht="15" hidden="1" customHeight="1" x14ac:dyDescent="0.25">
      <c r="A132" s="3"/>
      <c r="B132" s="3" t="s">
        <v>209</v>
      </c>
      <c r="C132" s="166" t="str">
        <f t="shared" si="320"/>
        <v>Szakmai</v>
      </c>
      <c r="D132" s="4" t="s">
        <v>137</v>
      </c>
      <c r="E132" s="4" t="s">
        <v>120</v>
      </c>
      <c r="F132" s="3" t="s">
        <v>210</v>
      </c>
      <c r="G132" s="3" t="s">
        <v>13</v>
      </c>
      <c r="H132" s="7">
        <v>750000</v>
      </c>
      <c r="I132" s="7">
        <f t="shared" si="326"/>
        <v>97500</v>
      </c>
      <c r="J132" s="138">
        <f t="shared" si="327"/>
        <v>0.53</v>
      </c>
      <c r="K132" s="6">
        <v>174</v>
      </c>
      <c r="L132" s="6">
        <v>92.22</v>
      </c>
      <c r="M132" s="127">
        <f t="shared" si="328"/>
        <v>397500</v>
      </c>
      <c r="N132" s="127">
        <f t="shared" si="275"/>
        <v>51675</v>
      </c>
      <c r="O132" s="8">
        <f t="shared" si="329"/>
        <v>0.53</v>
      </c>
      <c r="P132" s="11">
        <f t="shared" si="330"/>
        <v>0</v>
      </c>
      <c r="Q132" s="11">
        <v>0.13</v>
      </c>
      <c r="R132" s="114">
        <v>45877</v>
      </c>
      <c r="S132" s="98"/>
      <c r="T132" s="98">
        <v>8434153491</v>
      </c>
      <c r="U132" s="106"/>
    </row>
    <row r="133" spans="1:30" s="12" customFormat="1" ht="15" hidden="1" customHeight="1" x14ac:dyDescent="0.25">
      <c r="A133" s="164">
        <v>1</v>
      </c>
      <c r="B133" s="3" t="s">
        <v>127</v>
      </c>
      <c r="C133" s="166" t="str">
        <f t="shared" ref="C133:C143" si="331">IF(OR(E133="A017200260",E133="C017200261"),"Szakmai","Átalány")</f>
        <v>Szakmai</v>
      </c>
      <c r="D133" s="4" t="s">
        <v>79</v>
      </c>
      <c r="E133" s="4" t="s">
        <v>119</v>
      </c>
      <c r="F133" s="3" t="s">
        <v>128</v>
      </c>
      <c r="G133" s="3" t="s">
        <v>9</v>
      </c>
      <c r="H133" s="7">
        <v>1048400</v>
      </c>
      <c r="I133" s="7">
        <f>ROUND(H133*Q133,0)</f>
        <v>136292</v>
      </c>
      <c r="J133" s="138">
        <f>L133/K133</f>
        <v>0.28999994252873562</v>
      </c>
      <c r="K133" s="6">
        <v>174</v>
      </c>
      <c r="L133" s="6">
        <v>50.459989999999998</v>
      </c>
      <c r="M133" s="145">
        <f>ROUND(H133*J133,0)</f>
        <v>304036</v>
      </c>
      <c r="N133" s="145">
        <f t="shared" ref="N133:N156" si="332">ROUND(M133*Q133,0)</f>
        <v>39525</v>
      </c>
      <c r="O133" s="8">
        <f>M133/H133</f>
        <v>0.28999999999999998</v>
      </c>
      <c r="P133" s="11">
        <f>J133-O133</f>
        <v>-5.747126435862171E-8</v>
      </c>
      <c r="Q133" s="11">
        <v>0.13</v>
      </c>
      <c r="R133" s="114"/>
      <c r="S133" s="98" t="s">
        <v>102</v>
      </c>
      <c r="T133" s="98">
        <v>8362763639</v>
      </c>
      <c r="U133" s="106"/>
      <c r="V133" s="12">
        <v>0</v>
      </c>
      <c r="W133" s="12">
        <v>0</v>
      </c>
      <c r="Z133" s="165">
        <v>45292</v>
      </c>
      <c r="AA133" s="165">
        <v>45322</v>
      </c>
      <c r="AB133" s="12">
        <v>176</v>
      </c>
      <c r="AC133" s="167">
        <f t="shared" ref="AC133:AC143" si="333">ROUNDUP(AB133*J133,2)</f>
        <v>51.04</v>
      </c>
      <c r="AD133" s="165">
        <v>45327</v>
      </c>
    </row>
    <row r="134" spans="1:30" s="12" customFormat="1" ht="15" hidden="1" customHeight="1" x14ac:dyDescent="0.25">
      <c r="A134" s="164">
        <v>1</v>
      </c>
      <c r="B134" s="3" t="s">
        <v>127</v>
      </c>
      <c r="C134" s="166" t="str">
        <f t="shared" si="331"/>
        <v>Szakmai</v>
      </c>
      <c r="D134" s="4" t="s">
        <v>80</v>
      </c>
      <c r="E134" s="4" t="s">
        <v>119</v>
      </c>
      <c r="F134" s="3" t="s">
        <v>128</v>
      </c>
      <c r="G134" s="3" t="s">
        <v>9</v>
      </c>
      <c r="H134" s="7">
        <v>1048400</v>
      </c>
      <c r="I134" s="7">
        <f t="shared" ref="I134:I157" si="334">ROUND(H134*Q134,0)</f>
        <v>136292</v>
      </c>
      <c r="J134" s="138">
        <f t="shared" ref="J134:J157" si="335">L134/K134</f>
        <v>0.28999994252873562</v>
      </c>
      <c r="K134" s="6">
        <v>174</v>
      </c>
      <c r="L134" s="6">
        <v>50.459989999999998</v>
      </c>
      <c r="M134" s="145">
        <f t="shared" ref="M134:M157" si="336">ROUND(H134*J134,0)</f>
        <v>304036</v>
      </c>
      <c r="N134" s="145">
        <f t="shared" si="332"/>
        <v>39525</v>
      </c>
      <c r="O134" s="8">
        <f t="shared" ref="O134:O157" si="337">M134/H134</f>
        <v>0.28999999999999998</v>
      </c>
      <c r="P134" s="11">
        <f t="shared" ref="P134:P157" si="338">J134-O134</f>
        <v>-5.747126435862171E-8</v>
      </c>
      <c r="Q134" s="11">
        <v>0.13</v>
      </c>
      <c r="R134" s="114"/>
      <c r="S134" s="98" t="s">
        <v>102</v>
      </c>
      <c r="T134" s="98">
        <v>8362763639</v>
      </c>
      <c r="U134" s="106"/>
      <c r="V134" s="12">
        <v>0</v>
      </c>
      <c r="W134" s="12">
        <v>0</v>
      </c>
      <c r="Z134" s="165">
        <v>45323</v>
      </c>
      <c r="AA134" s="165">
        <v>45351</v>
      </c>
      <c r="AB134" s="12">
        <v>168</v>
      </c>
      <c r="AC134" s="167">
        <f t="shared" si="333"/>
        <v>48.72</v>
      </c>
      <c r="AD134" s="165">
        <v>45356</v>
      </c>
    </row>
    <row r="135" spans="1:30" s="12" customFormat="1" ht="15" hidden="1" customHeight="1" x14ac:dyDescent="0.25">
      <c r="A135" s="164">
        <v>1</v>
      </c>
      <c r="B135" s="3" t="s">
        <v>127</v>
      </c>
      <c r="C135" s="166" t="str">
        <f t="shared" si="331"/>
        <v>Szakmai</v>
      </c>
      <c r="D135" s="4" t="s">
        <v>81</v>
      </c>
      <c r="E135" s="4" t="s">
        <v>119</v>
      </c>
      <c r="F135" s="3" t="s">
        <v>128</v>
      </c>
      <c r="G135" s="3" t="s">
        <v>9</v>
      </c>
      <c r="H135" s="7">
        <v>1297234</v>
      </c>
      <c r="I135" s="7">
        <f t="shared" ref="I135" si="339">ROUND(H135*Q135,0)</f>
        <v>168640</v>
      </c>
      <c r="J135" s="138">
        <f t="shared" ref="J135" si="340">L135/K135</f>
        <v>0.23</v>
      </c>
      <c r="K135" s="6">
        <v>174</v>
      </c>
      <c r="L135" s="6">
        <v>40.020000000000003</v>
      </c>
      <c r="M135" s="145">
        <f t="shared" ref="M135" si="341">ROUND(H135*J135,0)</f>
        <v>298364</v>
      </c>
      <c r="N135" s="145">
        <f t="shared" si="332"/>
        <v>38787</v>
      </c>
      <c r="O135" s="8">
        <f t="shared" ref="O135" si="342">M135/H135</f>
        <v>0.23000013875677017</v>
      </c>
      <c r="P135" s="11">
        <f t="shared" ref="P135" si="343">J135-O135</f>
        <v>-1.3875677015717791E-7</v>
      </c>
      <c r="Q135" s="11">
        <v>0.13</v>
      </c>
      <c r="R135" s="114">
        <v>45370</v>
      </c>
      <c r="S135" s="98" t="s">
        <v>102</v>
      </c>
      <c r="T135" s="98">
        <v>8362763639</v>
      </c>
      <c r="U135" s="106"/>
      <c r="V135">
        <v>0</v>
      </c>
      <c r="W135">
        <v>0</v>
      </c>
      <c r="X135"/>
      <c r="Y135"/>
      <c r="Z135" s="61">
        <v>45352</v>
      </c>
      <c r="AA135" s="61">
        <v>45382</v>
      </c>
      <c r="AB135">
        <v>152</v>
      </c>
      <c r="AC135" s="167">
        <f t="shared" si="333"/>
        <v>34.96</v>
      </c>
      <c r="AD135" s="61">
        <v>45387</v>
      </c>
    </row>
    <row r="136" spans="1:30" s="12" customFormat="1" ht="15" hidden="1" customHeight="1" x14ac:dyDescent="0.25">
      <c r="A136" s="164">
        <v>1</v>
      </c>
      <c r="B136" s="3" t="s">
        <v>127</v>
      </c>
      <c r="C136" s="166" t="str">
        <f t="shared" si="331"/>
        <v>Szakmai</v>
      </c>
      <c r="D136" s="4" t="s">
        <v>82</v>
      </c>
      <c r="E136" s="4" t="s">
        <v>119</v>
      </c>
      <c r="F136" s="3" t="s">
        <v>128</v>
      </c>
      <c r="G136" s="3" t="s">
        <v>9</v>
      </c>
      <c r="H136" s="7">
        <v>1297234</v>
      </c>
      <c r="I136" s="7">
        <f t="shared" ref="I136" si="344">ROUND(H136*Q136,0)</f>
        <v>168640</v>
      </c>
      <c r="J136" s="138">
        <f t="shared" ref="J136" si="345">L136/K136</f>
        <v>0.24</v>
      </c>
      <c r="K136" s="6">
        <v>174</v>
      </c>
      <c r="L136" s="6">
        <v>41.76</v>
      </c>
      <c r="M136" s="145">
        <f t="shared" ref="M136" si="346">ROUND(H136*J136,0)</f>
        <v>311336</v>
      </c>
      <c r="N136" s="145">
        <f t="shared" si="332"/>
        <v>40474</v>
      </c>
      <c r="O136" s="8">
        <f t="shared" ref="O136" si="347">M136/H136</f>
        <v>0.23999987666064873</v>
      </c>
      <c r="P136" s="11">
        <f t="shared" ref="P136" si="348">J136-O136</f>
        <v>1.2333935126007667E-7</v>
      </c>
      <c r="Q136" s="11">
        <v>0.13</v>
      </c>
      <c r="R136" s="114">
        <v>45387</v>
      </c>
      <c r="S136" s="98" t="s">
        <v>102</v>
      </c>
      <c r="T136" s="98">
        <v>8362763639</v>
      </c>
      <c r="U136" s="106"/>
      <c r="V136">
        <v>0</v>
      </c>
      <c r="W136" s="143">
        <v>101872</v>
      </c>
      <c r="X136" s="143"/>
      <c r="Y136" s="143"/>
      <c r="Z136" s="61">
        <v>45383</v>
      </c>
      <c r="AA136" s="61">
        <v>45412</v>
      </c>
      <c r="AB136">
        <v>168</v>
      </c>
      <c r="AC136" s="167">
        <f t="shared" si="333"/>
        <v>40.32</v>
      </c>
      <c r="AD136" s="61">
        <v>45415</v>
      </c>
    </row>
    <row r="137" spans="1:30" s="12" customFormat="1" ht="15" hidden="1" customHeight="1" x14ac:dyDescent="0.25">
      <c r="A137" s="164">
        <v>1</v>
      </c>
      <c r="B137" s="3" t="s">
        <v>127</v>
      </c>
      <c r="C137" s="166" t="str">
        <f t="shared" si="331"/>
        <v>Szakmai</v>
      </c>
      <c r="D137" s="4" t="s">
        <v>83</v>
      </c>
      <c r="E137" s="4" t="s">
        <v>119</v>
      </c>
      <c r="F137" s="3" t="s">
        <v>128</v>
      </c>
      <c r="G137" s="3" t="s">
        <v>9</v>
      </c>
      <c r="H137" s="7">
        <v>1297234</v>
      </c>
      <c r="I137" s="7">
        <f t="shared" ref="I137" si="349">ROUND(H137*Q137,0)</f>
        <v>168640</v>
      </c>
      <c r="J137" s="138">
        <f t="shared" ref="J137:J138" si="350">L137/K137</f>
        <v>0.24</v>
      </c>
      <c r="K137" s="6">
        <v>174</v>
      </c>
      <c r="L137" s="6">
        <v>41.76</v>
      </c>
      <c r="M137" s="145">
        <f t="shared" ref="M137:M138" si="351">ROUND(H137*J137,0)</f>
        <v>311336</v>
      </c>
      <c r="N137" s="145">
        <f t="shared" si="332"/>
        <v>40474</v>
      </c>
      <c r="O137" s="8">
        <f t="shared" ref="O137:O138" si="352">M137/H137</f>
        <v>0.23999987666064873</v>
      </c>
      <c r="P137" s="11">
        <f t="shared" ref="P137:P138" si="353">J137-O137</f>
        <v>1.2333935126007667E-7</v>
      </c>
      <c r="Q137" s="11">
        <v>0.13</v>
      </c>
      <c r="R137" s="114">
        <v>45387</v>
      </c>
      <c r="S137" s="98" t="s">
        <v>102</v>
      </c>
      <c r="T137" s="98">
        <v>8362763639</v>
      </c>
      <c r="U137" s="106"/>
      <c r="V137">
        <v>0</v>
      </c>
      <c r="W137">
        <v>0</v>
      </c>
      <c r="X137"/>
      <c r="Y137"/>
      <c r="Z137" s="61">
        <v>45413</v>
      </c>
      <c r="AA137" s="61">
        <v>45443</v>
      </c>
      <c r="AB137">
        <v>168</v>
      </c>
      <c r="AC137" s="167">
        <f t="shared" si="333"/>
        <v>40.32</v>
      </c>
      <c r="AD137" s="61">
        <v>45448</v>
      </c>
    </row>
    <row r="138" spans="1:30" s="12" customFormat="1" ht="15" hidden="1" customHeight="1" x14ac:dyDescent="0.25">
      <c r="A138" s="164">
        <v>1</v>
      </c>
      <c r="B138" s="3" t="s">
        <v>127</v>
      </c>
      <c r="C138" s="166" t="str">
        <f t="shared" si="331"/>
        <v>Szakmai</v>
      </c>
      <c r="D138" s="4" t="s">
        <v>84</v>
      </c>
      <c r="E138" s="4" t="s">
        <v>119</v>
      </c>
      <c r="F138" s="3" t="s">
        <v>128</v>
      </c>
      <c r="G138" s="3" t="s">
        <v>9</v>
      </c>
      <c r="H138" s="7">
        <v>1297234</v>
      </c>
      <c r="I138" s="7">
        <f>ROUND(H138*Q138,0)</f>
        <v>168640</v>
      </c>
      <c r="J138" s="138">
        <f t="shared" si="350"/>
        <v>0.24</v>
      </c>
      <c r="K138" s="6">
        <v>174</v>
      </c>
      <c r="L138" s="6">
        <v>41.76</v>
      </c>
      <c r="M138" s="145">
        <f t="shared" si="351"/>
        <v>311336</v>
      </c>
      <c r="N138" s="145">
        <f t="shared" si="332"/>
        <v>40474</v>
      </c>
      <c r="O138" s="8">
        <f t="shared" si="352"/>
        <v>0.23999987666064873</v>
      </c>
      <c r="P138" s="11">
        <f t="shared" si="353"/>
        <v>1.2333935126007667E-7</v>
      </c>
      <c r="Q138" s="11">
        <v>0.13</v>
      </c>
      <c r="R138" s="114">
        <v>45387</v>
      </c>
      <c r="S138" s="98" t="s">
        <v>102</v>
      </c>
      <c r="T138" s="98">
        <v>8362763639</v>
      </c>
      <c r="U138" s="106"/>
      <c r="V138">
        <v>0</v>
      </c>
      <c r="W138" s="143">
        <v>1</v>
      </c>
      <c r="X138" s="143"/>
      <c r="Y138" s="143"/>
      <c r="Z138" s="61">
        <v>45444</v>
      </c>
      <c r="AA138" s="61">
        <v>45473</v>
      </c>
      <c r="AB138">
        <v>160</v>
      </c>
      <c r="AC138" s="167">
        <f t="shared" si="333"/>
        <v>38.4</v>
      </c>
      <c r="AD138" s="61">
        <v>45478</v>
      </c>
    </row>
    <row r="139" spans="1:30" s="12" customFormat="1" ht="15" hidden="1" customHeight="1" x14ac:dyDescent="0.25">
      <c r="A139" s="164">
        <v>1</v>
      </c>
      <c r="B139" s="3" t="s">
        <v>127</v>
      </c>
      <c r="C139" s="166" t="str">
        <f t="shared" si="331"/>
        <v>Szakmai</v>
      </c>
      <c r="D139" s="4" t="s">
        <v>85</v>
      </c>
      <c r="E139" s="4" t="s">
        <v>119</v>
      </c>
      <c r="F139" s="3" t="s">
        <v>128</v>
      </c>
      <c r="G139" s="3" t="s">
        <v>9</v>
      </c>
      <c r="H139" s="7">
        <v>1297233</v>
      </c>
      <c r="I139" s="7">
        <f t="shared" ref="I139" si="354">ROUND(H139*Q139,0)</f>
        <v>168640</v>
      </c>
      <c r="J139" s="138">
        <f t="shared" ref="J139" si="355">L139/K139</f>
        <v>0.24</v>
      </c>
      <c r="K139" s="6">
        <v>174</v>
      </c>
      <c r="L139" s="6">
        <v>41.76</v>
      </c>
      <c r="M139" s="145">
        <f t="shared" ref="M139" si="356">ROUND(H139*J139,0)</f>
        <v>311336</v>
      </c>
      <c r="N139" s="145">
        <f t="shared" si="332"/>
        <v>40474</v>
      </c>
      <c r="O139" s="8">
        <f t="shared" ref="O139" si="357">M139/H139</f>
        <v>0.24000006166972318</v>
      </c>
      <c r="P139" s="11">
        <f t="shared" ref="P139" si="358">J139-O139</f>
        <v>-6.1669723189217152E-8</v>
      </c>
      <c r="Q139" s="11">
        <v>0.13</v>
      </c>
      <c r="R139" s="114">
        <v>45467</v>
      </c>
      <c r="S139" s="98" t="s">
        <v>102</v>
      </c>
      <c r="T139" s="98">
        <v>8362763639</v>
      </c>
      <c r="U139" s="106"/>
      <c r="V139">
        <v>0</v>
      </c>
      <c r="W139">
        <v>0</v>
      </c>
      <c r="X139"/>
      <c r="Y139"/>
      <c r="Z139" s="61">
        <v>45474</v>
      </c>
      <c r="AA139" s="61">
        <v>45504</v>
      </c>
      <c r="AB139">
        <v>184</v>
      </c>
      <c r="AC139" s="167">
        <f t="shared" si="333"/>
        <v>44.16</v>
      </c>
      <c r="AD139" s="61">
        <v>45509</v>
      </c>
    </row>
    <row r="140" spans="1:30" s="12" customFormat="1" ht="15" hidden="1" customHeight="1" x14ac:dyDescent="0.25">
      <c r="A140" s="164">
        <v>1</v>
      </c>
      <c r="B140" s="3" t="s">
        <v>127</v>
      </c>
      <c r="C140" s="166" t="str">
        <f t="shared" si="331"/>
        <v>Szakmai</v>
      </c>
      <c r="D140" s="4" t="s">
        <v>86</v>
      </c>
      <c r="E140" s="4" t="s">
        <v>119</v>
      </c>
      <c r="F140" s="3" t="s">
        <v>128</v>
      </c>
      <c r="G140" s="3" t="s">
        <v>9</v>
      </c>
      <c r="H140" s="7">
        <v>1297234</v>
      </c>
      <c r="I140" s="7">
        <f t="shared" ref="I140" si="359">ROUND(H140*Q140,0)</f>
        <v>168640</v>
      </c>
      <c r="J140" s="138">
        <f t="shared" ref="J140" si="360">L140/K140</f>
        <v>0.24</v>
      </c>
      <c r="K140" s="6">
        <v>174</v>
      </c>
      <c r="L140" s="6">
        <v>41.76</v>
      </c>
      <c r="M140" s="145">
        <f t="shared" ref="M140" si="361">ROUND(H140*J140,0)</f>
        <v>311336</v>
      </c>
      <c r="N140" s="145">
        <f t="shared" si="332"/>
        <v>40474</v>
      </c>
      <c r="O140" s="8">
        <f t="shared" ref="O140" si="362">M140/H140</f>
        <v>0.23999987666064873</v>
      </c>
      <c r="P140" s="11">
        <f t="shared" ref="P140" si="363">J140-O140</f>
        <v>1.2333935126007667E-7</v>
      </c>
      <c r="Q140" s="11">
        <v>0.13</v>
      </c>
      <c r="R140" s="114">
        <v>45467</v>
      </c>
      <c r="S140" s="98" t="s">
        <v>102</v>
      </c>
      <c r="T140" s="98">
        <v>8362763639</v>
      </c>
      <c r="U140" s="106"/>
      <c r="V140">
        <v>0</v>
      </c>
      <c r="W140">
        <v>0</v>
      </c>
      <c r="X140"/>
      <c r="Y140"/>
      <c r="Z140" s="61">
        <v>45505</v>
      </c>
      <c r="AA140" s="61">
        <v>45535</v>
      </c>
      <c r="AB140">
        <v>168</v>
      </c>
      <c r="AC140" s="167">
        <f t="shared" si="333"/>
        <v>40.32</v>
      </c>
      <c r="AD140" s="61">
        <v>45540</v>
      </c>
    </row>
    <row r="141" spans="1:30" s="12" customFormat="1" ht="15" hidden="1" customHeight="1" x14ac:dyDescent="0.25">
      <c r="A141" s="164">
        <v>1</v>
      </c>
      <c r="B141" s="3" t="s">
        <v>127</v>
      </c>
      <c r="C141" s="166" t="str">
        <f t="shared" si="331"/>
        <v>Szakmai</v>
      </c>
      <c r="D141" s="4" t="s">
        <v>87</v>
      </c>
      <c r="E141" s="4" t="s">
        <v>119</v>
      </c>
      <c r="F141" s="3" t="s">
        <v>128</v>
      </c>
      <c r="G141" s="3" t="s">
        <v>9</v>
      </c>
      <c r="H141" s="7">
        <v>1332400</v>
      </c>
      <c r="I141" s="7">
        <f t="shared" ref="I141" si="364">ROUND(H141*Q141,0)</f>
        <v>173212</v>
      </c>
      <c r="J141" s="138">
        <f t="shared" ref="J141" si="365">L141/K141</f>
        <v>0.23</v>
      </c>
      <c r="K141" s="6">
        <v>174</v>
      </c>
      <c r="L141" s="6">
        <v>40.020000000000003</v>
      </c>
      <c r="M141" s="145">
        <f t="shared" ref="M141" si="366">ROUND(H141*J141,0)</f>
        <v>306452</v>
      </c>
      <c r="N141" s="145">
        <f t="shared" si="332"/>
        <v>39839</v>
      </c>
      <c r="O141" s="8">
        <f t="shared" ref="O141" si="367">M141/H141</f>
        <v>0.23</v>
      </c>
      <c r="P141" s="11">
        <f t="shared" ref="P141" si="368">J141-O141</f>
        <v>0</v>
      </c>
      <c r="Q141" s="11">
        <v>0.13</v>
      </c>
      <c r="R141" s="114">
        <v>45531</v>
      </c>
      <c r="S141" s="98" t="s">
        <v>102</v>
      </c>
      <c r="T141" s="98">
        <v>8362763639</v>
      </c>
      <c r="U141" s="106"/>
      <c r="V141">
        <v>0</v>
      </c>
      <c r="W141">
        <v>0</v>
      </c>
      <c r="X141"/>
      <c r="Y141"/>
      <c r="Z141" s="61">
        <v>45536</v>
      </c>
      <c r="AA141" s="61">
        <v>45565</v>
      </c>
      <c r="AB141">
        <v>168</v>
      </c>
      <c r="AC141" s="167">
        <f t="shared" si="333"/>
        <v>38.64</v>
      </c>
      <c r="AD141" s="61">
        <v>45569</v>
      </c>
    </row>
    <row r="142" spans="1:30" s="12" customFormat="1" ht="15" hidden="1" customHeight="1" x14ac:dyDescent="0.25">
      <c r="A142" s="164">
        <v>1</v>
      </c>
      <c r="B142" s="3" t="s">
        <v>127</v>
      </c>
      <c r="C142" s="166" t="str">
        <f t="shared" si="331"/>
        <v>Szakmai</v>
      </c>
      <c r="D142" s="4" t="s">
        <v>88</v>
      </c>
      <c r="E142" s="4" t="s">
        <v>119</v>
      </c>
      <c r="F142" s="3" t="s">
        <v>128</v>
      </c>
      <c r="G142" s="3" t="s">
        <v>9</v>
      </c>
      <c r="H142" s="7">
        <v>1365733</v>
      </c>
      <c r="I142" s="7">
        <f t="shared" ref="I142" si="369">ROUND(H142*Q142,0)</f>
        <v>177545</v>
      </c>
      <c r="J142" s="138">
        <f t="shared" ref="J142" si="370">L142/K142</f>
        <v>0.22</v>
      </c>
      <c r="K142" s="6">
        <v>174</v>
      </c>
      <c r="L142" s="6">
        <v>38.28</v>
      </c>
      <c r="M142" s="145">
        <f t="shared" ref="M142" si="371">ROUND(H142*J142,0)</f>
        <v>300461</v>
      </c>
      <c r="N142" s="145">
        <f t="shared" si="332"/>
        <v>39060</v>
      </c>
      <c r="O142" s="8">
        <f t="shared" ref="O142" si="372">M142/H142</f>
        <v>0.21999980962603966</v>
      </c>
      <c r="P142" s="11">
        <f t="shared" ref="P142" si="373">J142-O142</f>
        <v>1.9037396034593534E-7</v>
      </c>
      <c r="Q142" s="11">
        <v>0.13</v>
      </c>
      <c r="R142" s="114">
        <v>45573</v>
      </c>
      <c r="S142" s="98" t="s">
        <v>102</v>
      </c>
      <c r="T142" s="98">
        <v>8362763639</v>
      </c>
      <c r="U142" s="106"/>
      <c r="V142">
        <v>0</v>
      </c>
      <c r="W142">
        <v>0</v>
      </c>
      <c r="X142"/>
      <c r="Y142"/>
      <c r="Z142" s="61">
        <v>45566</v>
      </c>
      <c r="AA142" s="61">
        <v>45596</v>
      </c>
      <c r="AB142">
        <v>176</v>
      </c>
      <c r="AC142" s="167">
        <f t="shared" si="333"/>
        <v>38.72</v>
      </c>
      <c r="AD142" s="61">
        <v>45601</v>
      </c>
    </row>
    <row r="143" spans="1:30" s="12" customFormat="1" ht="15" hidden="1" customHeight="1" x14ac:dyDescent="0.25">
      <c r="A143" s="164">
        <v>1</v>
      </c>
      <c r="B143" s="3" t="s">
        <v>127</v>
      </c>
      <c r="C143" s="166" t="str">
        <f t="shared" si="331"/>
        <v>Szakmai</v>
      </c>
      <c r="D143" s="4" t="s">
        <v>89</v>
      </c>
      <c r="E143" s="4" t="s">
        <v>119</v>
      </c>
      <c r="F143" s="3" t="s">
        <v>128</v>
      </c>
      <c r="G143" s="3" t="s">
        <v>9</v>
      </c>
      <c r="H143" s="7">
        <v>1365734</v>
      </c>
      <c r="I143" s="7">
        <f t="shared" ref="I143:I144" si="374">ROUND(H143*Q143,0)</f>
        <v>177545</v>
      </c>
      <c r="J143" s="138">
        <f t="shared" ref="J143:J144" si="375">L143/K143</f>
        <v>0.22</v>
      </c>
      <c r="K143" s="6">
        <v>174</v>
      </c>
      <c r="L143" s="6">
        <v>38.28</v>
      </c>
      <c r="M143" s="145">
        <f t="shared" ref="M143:M144" si="376">ROUND(H143*J143,0)</f>
        <v>300461</v>
      </c>
      <c r="N143" s="145">
        <f t="shared" si="332"/>
        <v>39060</v>
      </c>
      <c r="O143" s="8">
        <f t="shared" ref="O143:O144" si="377">M143/H143</f>
        <v>0.21999964854063822</v>
      </c>
      <c r="P143" s="11">
        <f t="shared" ref="P143:P144" si="378">J143-O143</f>
        <v>3.5145936178038184E-7</v>
      </c>
      <c r="Q143" s="11">
        <v>0.13</v>
      </c>
      <c r="R143" s="114">
        <v>45573</v>
      </c>
      <c r="S143" s="98" t="s">
        <v>102</v>
      </c>
      <c r="T143" s="98">
        <v>8362763639</v>
      </c>
      <c r="U143" s="106"/>
      <c r="V143">
        <v>0</v>
      </c>
      <c r="W143">
        <v>0</v>
      </c>
      <c r="X143"/>
      <c r="Y143"/>
      <c r="Z143" s="61">
        <v>45597</v>
      </c>
      <c r="AA143" s="61">
        <v>45626</v>
      </c>
      <c r="AB143">
        <v>160</v>
      </c>
      <c r="AC143" s="167">
        <f t="shared" si="333"/>
        <v>35.200000000000003</v>
      </c>
      <c r="AD143" s="61">
        <v>45631</v>
      </c>
    </row>
    <row r="144" spans="1:30" s="12" customFormat="1" ht="15" hidden="1" customHeight="1" x14ac:dyDescent="0.25">
      <c r="A144" s="3"/>
      <c r="B144" s="3" t="s">
        <v>127</v>
      </c>
      <c r="C144" s="166" t="str">
        <f t="shared" si="292"/>
        <v>Szakmai</v>
      </c>
      <c r="D144" s="4" t="s">
        <v>90</v>
      </c>
      <c r="E144" s="4" t="s">
        <v>119</v>
      </c>
      <c r="F144" s="3" t="s">
        <v>128</v>
      </c>
      <c r="G144" s="3" t="s">
        <v>9</v>
      </c>
      <c r="H144" s="7">
        <v>1365734</v>
      </c>
      <c r="I144" s="7">
        <f t="shared" si="374"/>
        <v>177545</v>
      </c>
      <c r="J144" s="138">
        <f t="shared" si="375"/>
        <v>0.22</v>
      </c>
      <c r="K144" s="6">
        <v>174</v>
      </c>
      <c r="L144" s="6">
        <v>38.28</v>
      </c>
      <c r="M144" s="145">
        <f t="shared" si="376"/>
        <v>300461</v>
      </c>
      <c r="N144" s="145">
        <f t="shared" si="332"/>
        <v>39060</v>
      </c>
      <c r="O144" s="8">
        <f t="shared" si="377"/>
        <v>0.21999964854063822</v>
      </c>
      <c r="P144" s="11">
        <f t="shared" si="378"/>
        <v>3.5145936178038184E-7</v>
      </c>
      <c r="Q144" s="11">
        <v>0.13</v>
      </c>
      <c r="R144" s="114">
        <v>45573</v>
      </c>
      <c r="S144" s="98" t="s">
        <v>102</v>
      </c>
      <c r="T144" s="98">
        <v>8362763639</v>
      </c>
      <c r="U144" s="106"/>
      <c r="V144" s="143">
        <v>1</v>
      </c>
      <c r="W144" s="143">
        <v>1</v>
      </c>
      <c r="X144" s="143"/>
      <c r="Y144" s="143"/>
    </row>
    <row r="145" spans="1:30" s="12" customFormat="1" ht="15" hidden="1" customHeight="1" x14ac:dyDescent="0.25">
      <c r="A145" s="3"/>
      <c r="B145" s="3" t="s">
        <v>127</v>
      </c>
      <c r="C145" s="166" t="str">
        <f t="shared" si="292"/>
        <v>Szakmai</v>
      </c>
      <c r="D145" s="4" t="s">
        <v>91</v>
      </c>
      <c r="E145" s="4" t="s">
        <v>119</v>
      </c>
      <c r="F145" s="3" t="s">
        <v>128</v>
      </c>
      <c r="G145" s="3" t="s">
        <v>9</v>
      </c>
      <c r="H145" s="7">
        <v>1056399</v>
      </c>
      <c r="I145" s="7">
        <f t="shared" ref="I145" si="379">ROUND(H145*Q145,0)</f>
        <v>137332</v>
      </c>
      <c r="J145" s="138">
        <f t="shared" ref="J145" si="380">L145/K145</f>
        <v>0.19</v>
      </c>
      <c r="K145" s="6">
        <v>174</v>
      </c>
      <c r="L145" s="6">
        <v>33.06</v>
      </c>
      <c r="M145" s="145">
        <f t="shared" ref="M145" si="381">ROUND(H145*J145,0)</f>
        <v>200716</v>
      </c>
      <c r="N145" s="145">
        <f t="shared" si="332"/>
        <v>26093</v>
      </c>
      <c r="O145" s="8">
        <f t="shared" ref="O145" si="382">M145/H145</f>
        <v>0.19000017985628537</v>
      </c>
      <c r="P145" s="11">
        <f t="shared" ref="P145" si="383">J145-O145</f>
        <v>-1.7985628536498766E-7</v>
      </c>
      <c r="Q145" s="11">
        <v>0.13</v>
      </c>
      <c r="R145" s="114">
        <v>45638</v>
      </c>
      <c r="S145" s="98" t="s">
        <v>102</v>
      </c>
      <c r="T145" s="98">
        <v>8362763639</v>
      </c>
      <c r="U145" s="106"/>
      <c r="V145">
        <v>0</v>
      </c>
      <c r="W145">
        <v>0</v>
      </c>
      <c r="X145"/>
      <c r="Y145"/>
    </row>
    <row r="146" spans="1:30" s="12" customFormat="1" ht="15" hidden="1" customHeight="1" x14ac:dyDescent="0.25">
      <c r="A146" s="3"/>
      <c r="B146" s="3" t="s">
        <v>127</v>
      </c>
      <c r="C146" s="166" t="str">
        <f t="shared" si="292"/>
        <v>Szakmai</v>
      </c>
      <c r="D146" s="4" t="s">
        <v>92</v>
      </c>
      <c r="E146" s="4" t="s">
        <v>119</v>
      </c>
      <c r="F146" s="3" t="s">
        <v>128</v>
      </c>
      <c r="G146" s="3" t="s">
        <v>9</v>
      </c>
      <c r="H146" s="7">
        <v>1056400</v>
      </c>
      <c r="I146" s="7">
        <f t="shared" ref="I146" si="384">ROUND(H146*Q146,0)</f>
        <v>137332</v>
      </c>
      <c r="J146" s="138">
        <f t="shared" ref="J146" si="385">L146/K146</f>
        <v>0.19</v>
      </c>
      <c r="K146" s="6">
        <v>174</v>
      </c>
      <c r="L146" s="6">
        <v>33.06</v>
      </c>
      <c r="M146" s="145">
        <f t="shared" ref="M146" si="386">ROUND(H146*J146,0)</f>
        <v>200716</v>
      </c>
      <c r="N146" s="145">
        <f t="shared" si="332"/>
        <v>26093</v>
      </c>
      <c r="O146" s="8">
        <f t="shared" ref="O146" si="387">M146/H146</f>
        <v>0.19</v>
      </c>
      <c r="P146" s="11">
        <f t="shared" ref="P146" si="388">J146-O146</f>
        <v>0</v>
      </c>
      <c r="Q146" s="11">
        <v>0.13</v>
      </c>
      <c r="R146" s="114">
        <v>45638</v>
      </c>
      <c r="S146" s="98" t="s">
        <v>102</v>
      </c>
      <c r="T146" s="98">
        <v>8362763639</v>
      </c>
      <c r="U146" s="106"/>
      <c r="V146">
        <v>0</v>
      </c>
      <c r="W146">
        <v>0</v>
      </c>
      <c r="X146"/>
      <c r="Y146"/>
    </row>
    <row r="147" spans="1:30" s="12" customFormat="1" ht="15" hidden="1" customHeight="1" x14ac:dyDescent="0.25">
      <c r="A147" s="3"/>
      <c r="B147" s="3" t="s">
        <v>127</v>
      </c>
      <c r="C147" s="166" t="str">
        <f t="shared" ref="C147" si="389">IF(OR(F147="A017200260",F147="C017200261"),"Átalány","Szakmai")</f>
        <v>Szakmai</v>
      </c>
      <c r="D147" s="4" t="s">
        <v>93</v>
      </c>
      <c r="E147" s="4" t="s">
        <v>119</v>
      </c>
      <c r="F147" s="3" t="s">
        <v>128</v>
      </c>
      <c r="G147" s="3" t="s">
        <v>9</v>
      </c>
      <c r="H147" s="7">
        <v>928400</v>
      </c>
      <c r="I147" s="7">
        <f t="shared" ref="I147" si="390">ROUND(H147*Q147,0)</f>
        <v>120692</v>
      </c>
      <c r="J147" s="138">
        <f t="shared" ref="J147" si="391">L147/K147</f>
        <v>0.22</v>
      </c>
      <c r="K147" s="6">
        <v>174</v>
      </c>
      <c r="L147" s="6">
        <v>38.28</v>
      </c>
      <c r="M147" s="145">
        <f t="shared" ref="M147" si="392">ROUND(H147*J147,0)</f>
        <v>204248</v>
      </c>
      <c r="N147" s="145">
        <f t="shared" si="332"/>
        <v>26552</v>
      </c>
      <c r="O147" s="8">
        <f t="shared" ref="O147" si="393">M147/H147</f>
        <v>0.22</v>
      </c>
      <c r="P147" s="11">
        <f t="shared" ref="P147" si="394">J147-O147</f>
        <v>0</v>
      </c>
      <c r="Q147" s="11">
        <v>0.13</v>
      </c>
      <c r="R147" s="114">
        <v>45712</v>
      </c>
      <c r="S147" s="98" t="s">
        <v>102</v>
      </c>
      <c r="T147" s="98">
        <v>8362763639</v>
      </c>
      <c r="U147" s="106"/>
      <c r="V147">
        <v>0</v>
      </c>
      <c r="W147">
        <v>0</v>
      </c>
      <c r="X147"/>
      <c r="Y147"/>
    </row>
    <row r="148" spans="1:30" s="12" customFormat="1" ht="15" hidden="1" customHeight="1" x14ac:dyDescent="0.25">
      <c r="A148" s="3"/>
      <c r="B148" s="3" t="s">
        <v>127</v>
      </c>
      <c r="C148" s="166" t="str">
        <f t="shared" ref="C148:C152" si="395">IF(OR(F148="A017200260",F148="C017200261"),"Átalány","Szakmai")</f>
        <v>Szakmai</v>
      </c>
      <c r="D148" s="4" t="s">
        <v>95</v>
      </c>
      <c r="E148" s="4" t="s">
        <v>119</v>
      </c>
      <c r="F148" s="3" t="s">
        <v>128</v>
      </c>
      <c r="G148" s="3" t="s">
        <v>9</v>
      </c>
      <c r="H148" s="7">
        <v>928400</v>
      </c>
      <c r="I148" s="7">
        <f t="shared" ref="I148" si="396">ROUND(H148*Q148,0)</f>
        <v>120692</v>
      </c>
      <c r="J148" s="138">
        <f t="shared" ref="J148" si="397">L148/K148</f>
        <v>0.22</v>
      </c>
      <c r="K148" s="6">
        <v>174</v>
      </c>
      <c r="L148" s="6">
        <v>38.28</v>
      </c>
      <c r="M148" s="145">
        <f t="shared" ref="M148" si="398">ROUND(H148*J148,0)</f>
        <v>204248</v>
      </c>
      <c r="N148" s="145">
        <f t="shared" si="332"/>
        <v>26552</v>
      </c>
      <c r="O148" s="8">
        <f t="shared" ref="O148" si="399">M148/H148</f>
        <v>0.22</v>
      </c>
      <c r="P148" s="11">
        <f t="shared" ref="P148" si="400">J148-O148</f>
        <v>0</v>
      </c>
      <c r="Q148" s="11">
        <v>0.13</v>
      </c>
      <c r="R148" s="114">
        <v>45737</v>
      </c>
      <c r="S148" s="98" t="s">
        <v>102</v>
      </c>
      <c r="T148" s="98">
        <v>8362763639</v>
      </c>
      <c r="U148" s="106"/>
      <c r="V148">
        <v>0</v>
      </c>
      <c r="W148">
        <v>0</v>
      </c>
      <c r="X148"/>
      <c r="Y148"/>
    </row>
    <row r="149" spans="1:30" s="12" customFormat="1" ht="15" hidden="1" customHeight="1" x14ac:dyDescent="0.25">
      <c r="A149" s="3"/>
      <c r="B149" s="3" t="s">
        <v>127</v>
      </c>
      <c r="C149" s="166" t="str">
        <f t="shared" si="395"/>
        <v>Szakmai</v>
      </c>
      <c r="D149" s="4" t="s">
        <v>96</v>
      </c>
      <c r="E149" s="4" t="s">
        <v>119</v>
      </c>
      <c r="F149" s="3" t="s">
        <v>128</v>
      </c>
      <c r="G149" s="3" t="s">
        <v>9</v>
      </c>
      <c r="H149" s="7">
        <v>928400</v>
      </c>
      <c r="I149" s="7">
        <f t="shared" ref="I149:I152" si="401">ROUND(H149*Q149,0)</f>
        <v>120692</v>
      </c>
      <c r="J149" s="138">
        <f t="shared" ref="J149:J152" si="402">L149/K149</f>
        <v>0.22</v>
      </c>
      <c r="K149" s="6">
        <v>174</v>
      </c>
      <c r="L149" s="6">
        <v>38.28</v>
      </c>
      <c r="M149" s="145">
        <f t="shared" ref="M149:M152" si="403">ROUND(H149*J149,0)</f>
        <v>204248</v>
      </c>
      <c r="N149" s="145">
        <f t="shared" si="332"/>
        <v>26552</v>
      </c>
      <c r="O149" s="8">
        <f t="shared" ref="O149:O152" si="404">M149/H149</f>
        <v>0.22</v>
      </c>
      <c r="P149" s="11">
        <f t="shared" ref="P149:P152" si="405">J149-O149</f>
        <v>0</v>
      </c>
      <c r="Q149" s="11">
        <v>0.13</v>
      </c>
      <c r="R149" s="114">
        <v>45737</v>
      </c>
      <c r="S149" s="98" t="s">
        <v>102</v>
      </c>
      <c r="T149" s="98">
        <v>8362763639</v>
      </c>
      <c r="U149" s="106"/>
      <c r="V149">
        <v>0</v>
      </c>
      <c r="W149">
        <v>0</v>
      </c>
      <c r="X149"/>
      <c r="Y149"/>
    </row>
    <row r="150" spans="1:30" s="12" customFormat="1" ht="15" hidden="1" customHeight="1" x14ac:dyDescent="0.25">
      <c r="A150" s="3"/>
      <c r="B150" s="3" t="s">
        <v>127</v>
      </c>
      <c r="C150" s="166" t="str">
        <f t="shared" si="395"/>
        <v>Szakmai</v>
      </c>
      <c r="D150" s="4" t="s">
        <v>97</v>
      </c>
      <c r="E150" s="4" t="s">
        <v>119</v>
      </c>
      <c r="F150" s="3" t="s">
        <v>128</v>
      </c>
      <c r="G150" s="3" t="s">
        <v>9</v>
      </c>
      <c r="H150" s="7">
        <v>928400</v>
      </c>
      <c r="I150" s="7">
        <f t="shared" si="401"/>
        <v>120692</v>
      </c>
      <c r="J150" s="138">
        <f t="shared" si="402"/>
        <v>0.22</v>
      </c>
      <c r="K150" s="6">
        <v>174</v>
      </c>
      <c r="L150" s="6">
        <v>38.28</v>
      </c>
      <c r="M150" s="145">
        <f t="shared" si="403"/>
        <v>204248</v>
      </c>
      <c r="N150" s="145">
        <f t="shared" si="332"/>
        <v>26552</v>
      </c>
      <c r="O150" s="8">
        <f t="shared" si="404"/>
        <v>0.22</v>
      </c>
      <c r="P150" s="11">
        <f t="shared" si="405"/>
        <v>0</v>
      </c>
      <c r="Q150" s="11">
        <v>0.13</v>
      </c>
      <c r="R150" s="114">
        <v>45737</v>
      </c>
      <c r="S150" s="98" t="s">
        <v>102</v>
      </c>
      <c r="T150" s="98">
        <v>8362763639</v>
      </c>
      <c r="U150" s="106"/>
      <c r="V150">
        <v>0</v>
      </c>
      <c r="W150">
        <v>0</v>
      </c>
      <c r="X150"/>
      <c r="Y150"/>
    </row>
    <row r="151" spans="1:30" s="12" customFormat="1" ht="15" customHeight="1" x14ac:dyDescent="0.25">
      <c r="A151" s="3"/>
      <c r="B151" s="3" t="s">
        <v>127</v>
      </c>
      <c r="C151" s="166" t="str">
        <f t="shared" si="395"/>
        <v>Szakmai</v>
      </c>
      <c r="D151" s="4" t="s">
        <v>98</v>
      </c>
      <c r="E151" s="4" t="s">
        <v>119</v>
      </c>
      <c r="F151" s="3" t="s">
        <v>128</v>
      </c>
      <c r="G151" s="3" t="s">
        <v>9</v>
      </c>
      <c r="H151" s="7">
        <v>928400</v>
      </c>
      <c r="I151" s="7">
        <f t="shared" si="401"/>
        <v>120692</v>
      </c>
      <c r="J151" s="138">
        <f t="shared" si="402"/>
        <v>0.22</v>
      </c>
      <c r="K151" s="6">
        <v>174</v>
      </c>
      <c r="L151" s="6">
        <v>38.28</v>
      </c>
      <c r="M151" s="127">
        <f t="shared" si="403"/>
        <v>204248</v>
      </c>
      <c r="N151" s="127">
        <f t="shared" si="332"/>
        <v>26552</v>
      </c>
      <c r="O151" s="8">
        <f t="shared" si="404"/>
        <v>0.22</v>
      </c>
      <c r="P151" s="11">
        <f t="shared" si="405"/>
        <v>0</v>
      </c>
      <c r="Q151" s="11">
        <v>0.13</v>
      </c>
      <c r="R151" s="114">
        <v>45737</v>
      </c>
      <c r="S151" s="98" t="s">
        <v>102</v>
      </c>
      <c r="T151" s="98">
        <v>8362763639</v>
      </c>
      <c r="U151" s="106"/>
      <c r="V151" s="139">
        <v>0</v>
      </c>
      <c r="W151" s="139">
        <v>0</v>
      </c>
      <c r="X151" s="200">
        <v>204248</v>
      </c>
      <c r="Y151" s="200">
        <v>26552</v>
      </c>
    </row>
    <row r="152" spans="1:30" s="12" customFormat="1" ht="15" hidden="1" customHeight="1" x14ac:dyDescent="0.25">
      <c r="A152" s="3"/>
      <c r="B152" s="3" t="s">
        <v>127</v>
      </c>
      <c r="C152" s="166" t="str">
        <f t="shared" si="395"/>
        <v>Szakmai</v>
      </c>
      <c r="D152" s="4" t="s">
        <v>99</v>
      </c>
      <c r="E152" s="4" t="s">
        <v>119</v>
      </c>
      <c r="F152" s="3" t="s">
        <v>128</v>
      </c>
      <c r="G152" s="3" t="s">
        <v>13</v>
      </c>
      <c r="H152" s="7">
        <v>928400</v>
      </c>
      <c r="I152" s="7">
        <f t="shared" si="401"/>
        <v>120692</v>
      </c>
      <c r="J152" s="138">
        <f t="shared" si="402"/>
        <v>0.22</v>
      </c>
      <c r="K152" s="6">
        <v>174</v>
      </c>
      <c r="L152" s="6">
        <v>38.28</v>
      </c>
      <c r="M152" s="127">
        <f t="shared" si="403"/>
        <v>204248</v>
      </c>
      <c r="N152" s="127">
        <f t="shared" si="332"/>
        <v>26552</v>
      </c>
      <c r="O152" s="8">
        <f t="shared" si="404"/>
        <v>0.22</v>
      </c>
      <c r="P152" s="11">
        <f t="shared" si="405"/>
        <v>0</v>
      </c>
      <c r="Q152" s="11">
        <v>0.13</v>
      </c>
      <c r="R152" s="114">
        <v>45737</v>
      </c>
      <c r="S152" s="98" t="s">
        <v>102</v>
      </c>
      <c r="T152" s="98">
        <v>8362763639</v>
      </c>
      <c r="U152" s="106"/>
    </row>
    <row r="153" spans="1:30" s="12" customFormat="1" ht="15" hidden="1" customHeight="1" x14ac:dyDescent="0.25">
      <c r="A153" s="3"/>
      <c r="B153" s="3" t="s">
        <v>127</v>
      </c>
      <c r="C153" s="166" t="str">
        <f t="shared" ref="C153:C156" si="406">IF(OR(F153="A017200260",F153="C017200261"),"Átalány","Szakmai")</f>
        <v>Szakmai</v>
      </c>
      <c r="D153" s="4" t="s">
        <v>100</v>
      </c>
      <c r="E153" s="4" t="s">
        <v>119</v>
      </c>
      <c r="F153" s="3" t="s">
        <v>128</v>
      </c>
      <c r="G153" s="3" t="s">
        <v>13</v>
      </c>
      <c r="H153" s="7">
        <v>928400</v>
      </c>
      <c r="I153" s="7">
        <f t="shared" ref="I153" si="407">ROUND(H153*Q153,0)</f>
        <v>120692</v>
      </c>
      <c r="J153" s="138">
        <f t="shared" ref="J153" si="408">L153/K153</f>
        <v>0.22</v>
      </c>
      <c r="K153" s="6">
        <v>174</v>
      </c>
      <c r="L153" s="6">
        <v>38.28</v>
      </c>
      <c r="M153" s="127">
        <f t="shared" ref="M153" si="409">ROUND(H153*J153,0)</f>
        <v>204248</v>
      </c>
      <c r="N153" s="127">
        <f t="shared" si="332"/>
        <v>26552</v>
      </c>
      <c r="O153" s="8">
        <f t="shared" ref="O153" si="410">M153/H153</f>
        <v>0.22</v>
      </c>
      <c r="P153" s="11">
        <f t="shared" ref="P153" si="411">J153-O153</f>
        <v>0</v>
      </c>
      <c r="Q153" s="11">
        <v>0.13</v>
      </c>
      <c r="R153" s="114">
        <v>45881</v>
      </c>
      <c r="S153" s="98"/>
      <c r="T153" s="98">
        <v>8362763639</v>
      </c>
      <c r="U153" s="106"/>
    </row>
    <row r="154" spans="1:30" s="12" customFormat="1" ht="15" hidden="1" customHeight="1" x14ac:dyDescent="0.25">
      <c r="A154" s="3"/>
      <c r="B154" s="3" t="s">
        <v>127</v>
      </c>
      <c r="C154" s="166" t="str">
        <f t="shared" si="406"/>
        <v>Szakmai</v>
      </c>
      <c r="D154" s="4" t="s">
        <v>134</v>
      </c>
      <c r="E154" s="4" t="s">
        <v>119</v>
      </c>
      <c r="F154" s="3" t="s">
        <v>128</v>
      </c>
      <c r="G154" s="3" t="s">
        <v>13</v>
      </c>
      <c r="H154" s="7">
        <v>928400</v>
      </c>
      <c r="I154" s="7">
        <f t="shared" ref="I154:I156" si="412">ROUND(H154*Q154,0)</f>
        <v>120692</v>
      </c>
      <c r="J154" s="138">
        <f t="shared" ref="J154:J156" si="413">L154/K154</f>
        <v>0.22</v>
      </c>
      <c r="K154" s="6">
        <v>174</v>
      </c>
      <c r="L154" s="6">
        <v>38.28</v>
      </c>
      <c r="M154" s="127">
        <f t="shared" ref="M154:M156" si="414">ROUND(H154*J154,0)</f>
        <v>204248</v>
      </c>
      <c r="N154" s="127">
        <f t="shared" si="332"/>
        <v>26552</v>
      </c>
      <c r="O154" s="8">
        <f t="shared" ref="O154:O156" si="415">M154/H154</f>
        <v>0.22</v>
      </c>
      <c r="P154" s="11">
        <f t="shared" ref="P154:P156" si="416">J154-O154</f>
        <v>0</v>
      </c>
      <c r="Q154" s="11">
        <v>0.13</v>
      </c>
      <c r="R154" s="114">
        <v>45881</v>
      </c>
      <c r="S154" s="98"/>
      <c r="T154" s="98">
        <v>8362763639</v>
      </c>
      <c r="U154" s="106"/>
    </row>
    <row r="155" spans="1:30" s="12" customFormat="1" ht="15" hidden="1" customHeight="1" x14ac:dyDescent="0.25">
      <c r="A155" s="3"/>
      <c r="B155" s="3" t="s">
        <v>127</v>
      </c>
      <c r="C155" s="166" t="str">
        <f t="shared" si="406"/>
        <v>Szakmai</v>
      </c>
      <c r="D155" s="4" t="s">
        <v>135</v>
      </c>
      <c r="E155" s="4" t="s">
        <v>119</v>
      </c>
      <c r="F155" s="3" t="s">
        <v>128</v>
      </c>
      <c r="G155" s="3" t="s">
        <v>13</v>
      </c>
      <c r="H155" s="7">
        <v>928400</v>
      </c>
      <c r="I155" s="7">
        <f t="shared" si="412"/>
        <v>120692</v>
      </c>
      <c r="J155" s="138">
        <f t="shared" si="413"/>
        <v>0.22</v>
      </c>
      <c r="K155" s="6">
        <v>174</v>
      </c>
      <c r="L155" s="6">
        <v>38.28</v>
      </c>
      <c r="M155" s="127">
        <f t="shared" si="414"/>
        <v>204248</v>
      </c>
      <c r="N155" s="127">
        <f t="shared" si="332"/>
        <v>26552</v>
      </c>
      <c r="O155" s="8">
        <f t="shared" si="415"/>
        <v>0.22</v>
      </c>
      <c r="P155" s="11">
        <f t="shared" si="416"/>
        <v>0</v>
      </c>
      <c r="Q155" s="11">
        <v>0.13</v>
      </c>
      <c r="R155" s="114">
        <v>45881</v>
      </c>
      <c r="S155" s="98"/>
      <c r="T155" s="98">
        <v>8362763639</v>
      </c>
      <c r="U155" s="106"/>
    </row>
    <row r="156" spans="1:30" s="12" customFormat="1" ht="15" hidden="1" customHeight="1" x14ac:dyDescent="0.25">
      <c r="A156" s="3"/>
      <c r="B156" s="3" t="s">
        <v>127</v>
      </c>
      <c r="C156" s="166" t="str">
        <f t="shared" si="406"/>
        <v>Szakmai</v>
      </c>
      <c r="D156" s="4" t="s">
        <v>136</v>
      </c>
      <c r="E156" s="4" t="s">
        <v>119</v>
      </c>
      <c r="F156" s="3" t="s">
        <v>128</v>
      </c>
      <c r="G156" s="3" t="s">
        <v>13</v>
      </c>
      <c r="H156" s="7">
        <v>928400</v>
      </c>
      <c r="I156" s="7">
        <f t="shared" si="412"/>
        <v>120692</v>
      </c>
      <c r="J156" s="138">
        <f t="shared" si="413"/>
        <v>0.22</v>
      </c>
      <c r="K156" s="6">
        <v>174</v>
      </c>
      <c r="L156" s="6">
        <v>38.28</v>
      </c>
      <c r="M156" s="127">
        <f t="shared" si="414"/>
        <v>204248</v>
      </c>
      <c r="N156" s="127">
        <f t="shared" si="332"/>
        <v>26552</v>
      </c>
      <c r="O156" s="8">
        <f t="shared" si="415"/>
        <v>0.22</v>
      </c>
      <c r="P156" s="11">
        <f t="shared" si="416"/>
        <v>0</v>
      </c>
      <c r="Q156" s="11">
        <v>0.13</v>
      </c>
      <c r="R156" s="114">
        <v>45881</v>
      </c>
      <c r="S156" s="98"/>
      <c r="T156" s="98">
        <v>8362763639</v>
      </c>
      <c r="U156" s="106"/>
    </row>
    <row r="157" spans="1:30" s="12" customFormat="1" ht="15" hidden="1" customHeight="1" x14ac:dyDescent="0.25">
      <c r="A157" s="164">
        <v>1</v>
      </c>
      <c r="B157" s="3" t="s">
        <v>131</v>
      </c>
      <c r="C157" s="166" t="str">
        <f t="shared" ref="C157:C167" si="417">IF(OR(E157="A017200260",E157="C017200261"),"Szakmai","Átalány")</f>
        <v>Szakmai</v>
      </c>
      <c r="D157" s="4" t="s">
        <v>79</v>
      </c>
      <c r="E157" s="4" t="s">
        <v>120</v>
      </c>
      <c r="F157" s="3" t="s">
        <v>132</v>
      </c>
      <c r="G157" s="3" t="s">
        <v>9</v>
      </c>
      <c r="H157" s="7">
        <v>575000</v>
      </c>
      <c r="I157" s="7">
        <f t="shared" si="334"/>
        <v>74750</v>
      </c>
      <c r="J157" s="138">
        <f t="shared" si="335"/>
        <v>0.44</v>
      </c>
      <c r="K157" s="6">
        <v>174</v>
      </c>
      <c r="L157" s="6">
        <v>76.56</v>
      </c>
      <c r="M157" s="145">
        <f t="shared" si="336"/>
        <v>253000</v>
      </c>
      <c r="N157" s="145">
        <f t="shared" ref="N157:N194" si="418">ROUND(M157*Q157,0)</f>
        <v>32890</v>
      </c>
      <c r="O157" s="8">
        <f t="shared" si="337"/>
        <v>0.44</v>
      </c>
      <c r="P157" s="11">
        <f t="shared" si="338"/>
        <v>0</v>
      </c>
      <c r="Q157" s="11">
        <v>0.13</v>
      </c>
      <c r="R157" s="114"/>
      <c r="S157" s="98" t="s">
        <v>102</v>
      </c>
      <c r="T157" s="98">
        <v>8430420215</v>
      </c>
      <c r="U157" s="106"/>
      <c r="V157" s="143">
        <v>1</v>
      </c>
      <c r="W157" s="12">
        <v>0</v>
      </c>
      <c r="Z157" s="165">
        <v>45292</v>
      </c>
      <c r="AA157" s="165">
        <v>45322</v>
      </c>
      <c r="AB157" s="12">
        <v>176</v>
      </c>
      <c r="AC157" s="167">
        <f t="shared" ref="AC157:AC167" si="419">ROUNDUP(AB157*J157,2)</f>
        <v>77.44</v>
      </c>
      <c r="AD157" s="165">
        <v>45327</v>
      </c>
    </row>
    <row r="158" spans="1:30" s="12" customFormat="1" ht="15" hidden="1" customHeight="1" x14ac:dyDescent="0.25">
      <c r="A158" s="164">
        <v>1</v>
      </c>
      <c r="B158" s="3" t="s">
        <v>131</v>
      </c>
      <c r="C158" s="166" t="str">
        <f t="shared" si="417"/>
        <v>Szakmai</v>
      </c>
      <c r="D158" s="4" t="s">
        <v>80</v>
      </c>
      <c r="E158" s="4" t="s">
        <v>120</v>
      </c>
      <c r="F158" s="3" t="s">
        <v>132</v>
      </c>
      <c r="G158" s="3" t="s">
        <v>9</v>
      </c>
      <c r="H158" s="7">
        <v>550357</v>
      </c>
      <c r="I158" s="7">
        <f t="shared" ref="I158:I159" si="420">ROUND(H158*Q158,0)</f>
        <v>71546</v>
      </c>
      <c r="J158" s="138">
        <f t="shared" ref="J158:J159" si="421">L158/K158</f>
        <v>0.44</v>
      </c>
      <c r="K158" s="6">
        <v>174</v>
      </c>
      <c r="L158" s="6">
        <v>76.56</v>
      </c>
      <c r="M158" s="145">
        <f t="shared" ref="M158:M159" si="422">ROUND(H158*J158,0)</f>
        <v>242157</v>
      </c>
      <c r="N158" s="145">
        <f t="shared" si="418"/>
        <v>31480</v>
      </c>
      <c r="O158" s="8">
        <f t="shared" ref="O158:O159" si="423">M158/H158</f>
        <v>0.43999985463980651</v>
      </c>
      <c r="P158" s="11">
        <f t="shared" ref="P158:P159" si="424">J158-O158</f>
        <v>1.453601934930937E-7</v>
      </c>
      <c r="Q158" s="11">
        <v>0.13</v>
      </c>
      <c r="R158" s="114"/>
      <c r="S158" s="98" t="s">
        <v>102</v>
      </c>
      <c r="T158" s="98">
        <v>8430420215</v>
      </c>
      <c r="U158" s="106"/>
      <c r="V158" s="12">
        <v>0</v>
      </c>
      <c r="W158" s="12">
        <v>0</v>
      </c>
      <c r="Z158" s="165">
        <v>45323</v>
      </c>
      <c r="AA158" s="165">
        <v>45351</v>
      </c>
      <c r="AB158" s="12">
        <v>168</v>
      </c>
      <c r="AC158" s="167">
        <f t="shared" si="419"/>
        <v>73.92</v>
      </c>
      <c r="AD158" s="165">
        <v>45356</v>
      </c>
    </row>
    <row r="159" spans="1:30" s="12" customFormat="1" ht="15" hidden="1" customHeight="1" x14ac:dyDescent="0.25">
      <c r="A159" s="164">
        <v>1</v>
      </c>
      <c r="B159" s="3" t="s">
        <v>131</v>
      </c>
      <c r="C159" s="166" t="str">
        <f t="shared" si="417"/>
        <v>Szakmai</v>
      </c>
      <c r="D159" s="4" t="s">
        <v>81</v>
      </c>
      <c r="E159" s="4" t="s">
        <v>120</v>
      </c>
      <c r="F159" s="3" t="s">
        <v>132</v>
      </c>
      <c r="G159" s="3" t="s">
        <v>9</v>
      </c>
      <c r="H159" s="7">
        <v>484210</v>
      </c>
      <c r="I159" s="7">
        <f t="shared" si="420"/>
        <v>62947</v>
      </c>
      <c r="J159" s="138">
        <f t="shared" si="421"/>
        <v>0.44</v>
      </c>
      <c r="K159" s="6">
        <v>174</v>
      </c>
      <c r="L159" s="6">
        <v>76.56</v>
      </c>
      <c r="M159" s="145">
        <f t="shared" si="422"/>
        <v>213052</v>
      </c>
      <c r="N159" s="145">
        <f t="shared" si="418"/>
        <v>27697</v>
      </c>
      <c r="O159" s="8">
        <f t="shared" si="423"/>
        <v>0.43999917391214555</v>
      </c>
      <c r="P159" s="11">
        <f t="shared" si="424"/>
        <v>8.2608785445525967E-7</v>
      </c>
      <c r="Q159" s="11">
        <v>0.13</v>
      </c>
      <c r="R159" s="114"/>
      <c r="S159" s="98" t="s">
        <v>102</v>
      </c>
      <c r="T159" s="98">
        <v>8430420215</v>
      </c>
      <c r="U159" s="106"/>
      <c r="V159">
        <v>0</v>
      </c>
      <c r="W159">
        <v>0</v>
      </c>
      <c r="X159"/>
      <c r="Y159"/>
      <c r="Z159" s="61">
        <v>45352</v>
      </c>
      <c r="AA159" s="61">
        <v>45382</v>
      </c>
      <c r="AB159">
        <v>152</v>
      </c>
      <c r="AC159" s="167">
        <f t="shared" si="419"/>
        <v>66.88</v>
      </c>
      <c r="AD159" s="61">
        <v>45387</v>
      </c>
    </row>
    <row r="160" spans="1:30" s="12" customFormat="1" ht="15" hidden="1" customHeight="1" x14ac:dyDescent="0.25">
      <c r="A160" s="164">
        <v>1</v>
      </c>
      <c r="B160" s="3" t="s">
        <v>131</v>
      </c>
      <c r="C160" s="166" t="str">
        <f t="shared" si="417"/>
        <v>Szakmai</v>
      </c>
      <c r="D160" s="4" t="s">
        <v>82</v>
      </c>
      <c r="E160" s="4" t="s">
        <v>120</v>
      </c>
      <c r="F160" s="3" t="s">
        <v>132</v>
      </c>
      <c r="G160" s="3" t="s">
        <v>9</v>
      </c>
      <c r="H160" s="7">
        <v>575000</v>
      </c>
      <c r="I160" s="7">
        <f t="shared" ref="I160" si="425">ROUND(H160*Q160,0)</f>
        <v>74750</v>
      </c>
      <c r="J160" s="138">
        <f t="shared" ref="J160" si="426">L160/K160</f>
        <v>0.44</v>
      </c>
      <c r="K160" s="6">
        <v>174</v>
      </c>
      <c r="L160" s="6">
        <v>76.56</v>
      </c>
      <c r="M160" s="145">
        <f t="shared" ref="M160" si="427">ROUND(H160*J160,0)</f>
        <v>253000</v>
      </c>
      <c r="N160" s="145">
        <f t="shared" si="418"/>
        <v>32890</v>
      </c>
      <c r="O160" s="8">
        <f t="shared" ref="O160" si="428">M160/H160</f>
        <v>0.44</v>
      </c>
      <c r="P160" s="11">
        <f t="shared" ref="P160" si="429">J160-O160</f>
        <v>0</v>
      </c>
      <c r="Q160" s="11">
        <v>0.13</v>
      </c>
      <c r="R160" s="114">
        <v>45356</v>
      </c>
      <c r="S160" s="98" t="s">
        <v>102</v>
      </c>
      <c r="T160" s="98">
        <v>8430420215</v>
      </c>
      <c r="U160" s="106"/>
      <c r="V160">
        <v>0</v>
      </c>
      <c r="W160" s="143">
        <v>14540</v>
      </c>
      <c r="X160" s="143"/>
      <c r="Y160" s="143"/>
      <c r="Z160" s="61">
        <v>45383</v>
      </c>
      <c r="AA160" s="61">
        <v>45412</v>
      </c>
      <c r="AB160">
        <v>168</v>
      </c>
      <c r="AC160" s="167">
        <f t="shared" si="419"/>
        <v>73.92</v>
      </c>
      <c r="AD160" s="61">
        <v>45415</v>
      </c>
    </row>
    <row r="161" spans="1:30" s="12" customFormat="1" ht="15" hidden="1" customHeight="1" x14ac:dyDescent="0.25">
      <c r="A161" s="164">
        <v>1</v>
      </c>
      <c r="B161" s="3" t="s">
        <v>131</v>
      </c>
      <c r="C161" s="166" t="str">
        <f t="shared" si="417"/>
        <v>Szakmai</v>
      </c>
      <c r="D161" s="4" t="s">
        <v>83</v>
      </c>
      <c r="E161" s="4" t="s">
        <v>120</v>
      </c>
      <c r="F161" s="3" t="s">
        <v>132</v>
      </c>
      <c r="G161" s="3" t="s">
        <v>9</v>
      </c>
      <c r="H161" s="7">
        <v>575000</v>
      </c>
      <c r="I161" s="7">
        <f t="shared" ref="I161:I162" si="430">ROUND(H161*Q161,0)</f>
        <v>74750</v>
      </c>
      <c r="J161" s="138">
        <f t="shared" ref="J161:J162" si="431">L161/K161</f>
        <v>0.44</v>
      </c>
      <c r="K161" s="6">
        <v>174</v>
      </c>
      <c r="L161" s="6">
        <v>76.56</v>
      </c>
      <c r="M161" s="145">
        <f t="shared" ref="M161:M162" si="432">ROUND(H161*J161,0)</f>
        <v>253000</v>
      </c>
      <c r="N161" s="145">
        <f t="shared" si="418"/>
        <v>32890</v>
      </c>
      <c r="O161" s="8">
        <f t="shared" ref="O161:O162" si="433">M161/H161</f>
        <v>0.44</v>
      </c>
      <c r="P161" s="11">
        <f t="shared" ref="P161:P162" si="434">J161-O161</f>
        <v>0</v>
      </c>
      <c r="Q161" s="11">
        <v>0.13</v>
      </c>
      <c r="R161" s="114">
        <v>45356</v>
      </c>
      <c r="S161" s="98" t="s">
        <v>102</v>
      </c>
      <c r="T161" s="98">
        <v>8430420215</v>
      </c>
      <c r="U161" s="106"/>
      <c r="V161">
        <v>0</v>
      </c>
      <c r="W161">
        <v>0</v>
      </c>
      <c r="X161"/>
      <c r="Y161"/>
      <c r="Z161" s="61">
        <v>45413</v>
      </c>
      <c r="AA161" s="61">
        <v>45443</v>
      </c>
      <c r="AB161">
        <v>168</v>
      </c>
      <c r="AC161" s="167">
        <f t="shared" si="419"/>
        <v>73.92</v>
      </c>
      <c r="AD161" s="61">
        <v>45448</v>
      </c>
    </row>
    <row r="162" spans="1:30" s="12" customFormat="1" ht="15" hidden="1" customHeight="1" x14ac:dyDescent="0.25">
      <c r="A162" s="164">
        <v>1</v>
      </c>
      <c r="B162" s="3" t="s">
        <v>131</v>
      </c>
      <c r="C162" s="166" t="str">
        <f t="shared" si="417"/>
        <v>Szakmai</v>
      </c>
      <c r="D162" s="4" t="s">
        <v>84</v>
      </c>
      <c r="E162" s="4" t="s">
        <v>120</v>
      </c>
      <c r="F162" s="3" t="s">
        <v>132</v>
      </c>
      <c r="G162" s="3" t="s">
        <v>9</v>
      </c>
      <c r="H162" s="7">
        <v>569390</v>
      </c>
      <c r="I162" s="7">
        <f t="shared" si="430"/>
        <v>74021</v>
      </c>
      <c r="J162" s="138">
        <f t="shared" si="431"/>
        <v>0.44</v>
      </c>
      <c r="K162" s="6">
        <v>174</v>
      </c>
      <c r="L162" s="6">
        <v>76.56</v>
      </c>
      <c r="M162" s="145">
        <f t="shared" si="432"/>
        <v>250532</v>
      </c>
      <c r="N162" s="145">
        <f t="shared" si="418"/>
        <v>32569</v>
      </c>
      <c r="O162" s="8">
        <f t="shared" si="433"/>
        <v>0.44000070250619083</v>
      </c>
      <c r="P162" s="11">
        <f t="shared" si="434"/>
        <v>-7.025061908305652E-7</v>
      </c>
      <c r="Q162" s="11">
        <v>0.13</v>
      </c>
      <c r="R162" s="114">
        <v>45434</v>
      </c>
      <c r="S162" s="98" t="s">
        <v>102</v>
      </c>
      <c r="T162" s="98">
        <v>8430420215</v>
      </c>
      <c r="U162" s="106"/>
      <c r="V162">
        <v>0</v>
      </c>
      <c r="W162">
        <v>0</v>
      </c>
      <c r="X162"/>
      <c r="Y162"/>
      <c r="Z162" s="61">
        <v>45444</v>
      </c>
      <c r="AA162" s="61">
        <v>45473</v>
      </c>
      <c r="AB162">
        <v>160</v>
      </c>
      <c r="AC162" s="167">
        <f t="shared" si="419"/>
        <v>70.400000000000006</v>
      </c>
      <c r="AD162" s="61">
        <v>45478</v>
      </c>
    </row>
    <row r="163" spans="1:30" s="12" customFormat="1" ht="15" hidden="1" customHeight="1" x14ac:dyDescent="0.25">
      <c r="A163" s="164">
        <v>1</v>
      </c>
      <c r="B163" s="3" t="s">
        <v>131</v>
      </c>
      <c r="C163" s="166" t="str">
        <f t="shared" si="417"/>
        <v>Szakmai</v>
      </c>
      <c r="D163" s="4" t="s">
        <v>85</v>
      </c>
      <c r="E163" s="4" t="s">
        <v>120</v>
      </c>
      <c r="F163" s="3" t="s">
        <v>132</v>
      </c>
      <c r="G163" s="3" t="s">
        <v>9</v>
      </c>
      <c r="H163" s="7">
        <v>587000</v>
      </c>
      <c r="I163" s="7">
        <f t="shared" ref="I163" si="435">ROUND(H163*Q163,0)</f>
        <v>76310</v>
      </c>
      <c r="J163" s="138">
        <f t="shared" ref="J163" si="436">L163/K163</f>
        <v>0.44</v>
      </c>
      <c r="K163" s="6">
        <v>174</v>
      </c>
      <c r="L163" s="6">
        <v>76.56</v>
      </c>
      <c r="M163" s="145">
        <f t="shared" ref="M163" si="437">ROUND(H163*J163,0)</f>
        <v>258280</v>
      </c>
      <c r="N163" s="145">
        <f t="shared" si="418"/>
        <v>33576</v>
      </c>
      <c r="O163" s="8">
        <f t="shared" ref="O163" si="438">M163/H163</f>
        <v>0.44</v>
      </c>
      <c r="P163" s="11">
        <f t="shared" ref="P163" si="439">J163-O163</f>
        <v>0</v>
      </c>
      <c r="Q163" s="11">
        <v>0.13</v>
      </c>
      <c r="R163" s="114">
        <v>45434</v>
      </c>
      <c r="S163" s="98" t="s">
        <v>102</v>
      </c>
      <c r="T163" s="98">
        <v>8430420215</v>
      </c>
      <c r="U163" s="106"/>
      <c r="V163" s="143">
        <v>1</v>
      </c>
      <c r="W163">
        <v>0</v>
      </c>
      <c r="X163"/>
      <c r="Y163"/>
      <c r="Z163" s="61">
        <v>45474</v>
      </c>
      <c r="AA163" s="61">
        <v>45504</v>
      </c>
      <c r="AB163">
        <v>184</v>
      </c>
      <c r="AC163" s="167">
        <f t="shared" si="419"/>
        <v>80.959999999999994</v>
      </c>
      <c r="AD163" s="61">
        <v>45509</v>
      </c>
    </row>
    <row r="164" spans="1:30" s="12" customFormat="1" ht="15" hidden="1" customHeight="1" x14ac:dyDescent="0.25">
      <c r="A164" s="164">
        <v>1</v>
      </c>
      <c r="B164" s="3" t="s">
        <v>131</v>
      </c>
      <c r="C164" s="166" t="str">
        <f t="shared" si="417"/>
        <v>Szakmai</v>
      </c>
      <c r="D164" s="4" t="s">
        <v>86</v>
      </c>
      <c r="E164" s="4" t="s">
        <v>120</v>
      </c>
      <c r="F164" s="3" t="s">
        <v>132</v>
      </c>
      <c r="G164" s="3" t="s">
        <v>9</v>
      </c>
      <c r="H164" s="7">
        <v>587000</v>
      </c>
      <c r="I164" s="7">
        <f t="shared" ref="I164" si="440">ROUND(H164*Q164,0)</f>
        <v>76310</v>
      </c>
      <c r="J164" s="138">
        <f t="shared" ref="J164" si="441">L164/K164</f>
        <v>0.44</v>
      </c>
      <c r="K164" s="6">
        <v>174</v>
      </c>
      <c r="L164" s="6">
        <v>76.56</v>
      </c>
      <c r="M164" s="145">
        <f t="shared" ref="M164" si="442">ROUND(H164*J164,0)</f>
        <v>258280</v>
      </c>
      <c r="N164" s="145">
        <f t="shared" si="418"/>
        <v>33576</v>
      </c>
      <c r="O164" s="8">
        <f t="shared" ref="O164" si="443">M164/H164</f>
        <v>0.44</v>
      </c>
      <c r="P164" s="11">
        <f t="shared" ref="P164" si="444">J164-O164</f>
        <v>0</v>
      </c>
      <c r="Q164" s="11">
        <v>0.13</v>
      </c>
      <c r="R164" s="114">
        <v>45485</v>
      </c>
      <c r="S164" s="98" t="s">
        <v>102</v>
      </c>
      <c r="T164" s="98">
        <v>8430420215</v>
      </c>
      <c r="U164" s="106"/>
      <c r="V164">
        <v>0</v>
      </c>
      <c r="W164">
        <v>0</v>
      </c>
      <c r="X164"/>
      <c r="Y164"/>
      <c r="Z164" s="61">
        <v>45505</v>
      </c>
      <c r="AA164" s="61">
        <v>45535</v>
      </c>
      <c r="AB164">
        <v>168</v>
      </c>
      <c r="AC164" s="167">
        <f t="shared" si="419"/>
        <v>73.92</v>
      </c>
      <c r="AD164" s="61">
        <v>45540</v>
      </c>
    </row>
    <row r="165" spans="1:30" s="12" customFormat="1" ht="15" hidden="1" customHeight="1" x14ac:dyDescent="0.25">
      <c r="A165" s="164">
        <v>1</v>
      </c>
      <c r="B165" s="3" t="s">
        <v>131</v>
      </c>
      <c r="C165" s="166" t="str">
        <f t="shared" si="417"/>
        <v>Szakmai</v>
      </c>
      <c r="D165" s="4" t="s">
        <v>87</v>
      </c>
      <c r="E165" s="4" t="s">
        <v>120</v>
      </c>
      <c r="F165" s="3" t="s">
        <v>132</v>
      </c>
      <c r="G165" s="3" t="s">
        <v>9</v>
      </c>
      <c r="H165" s="7">
        <v>587000</v>
      </c>
      <c r="I165" s="7">
        <f t="shared" ref="I165" si="445">ROUND(H165*Q165,0)</f>
        <v>76310</v>
      </c>
      <c r="J165" s="138">
        <f t="shared" ref="J165" si="446">L165/K165</f>
        <v>0.44</v>
      </c>
      <c r="K165" s="6">
        <v>174</v>
      </c>
      <c r="L165" s="6">
        <v>76.56</v>
      </c>
      <c r="M165" s="145">
        <f t="shared" ref="M165" si="447">ROUND(H165*J165,0)</f>
        <v>258280</v>
      </c>
      <c r="N165" s="145">
        <f t="shared" si="418"/>
        <v>33576</v>
      </c>
      <c r="O165" s="8">
        <f t="shared" ref="O165" si="448">M165/H165</f>
        <v>0.44</v>
      </c>
      <c r="P165" s="11">
        <f t="shared" ref="P165" si="449">J165-O165</f>
        <v>0</v>
      </c>
      <c r="Q165" s="11">
        <v>0.13</v>
      </c>
      <c r="R165" s="114">
        <v>45527</v>
      </c>
      <c r="S165" s="98" t="s">
        <v>102</v>
      </c>
      <c r="T165" s="98">
        <v>8430420215</v>
      </c>
      <c r="U165" s="106"/>
      <c r="V165">
        <v>0</v>
      </c>
      <c r="W165">
        <v>0</v>
      </c>
      <c r="X165"/>
      <c r="Y165"/>
      <c r="Z165" s="61">
        <v>45536</v>
      </c>
      <c r="AA165" s="61">
        <v>45565</v>
      </c>
      <c r="AB165">
        <v>168</v>
      </c>
      <c r="AC165" s="167">
        <f t="shared" si="419"/>
        <v>73.92</v>
      </c>
      <c r="AD165" s="61">
        <v>45569</v>
      </c>
    </row>
    <row r="166" spans="1:30" s="12" customFormat="1" ht="15" hidden="1" customHeight="1" x14ac:dyDescent="0.25">
      <c r="A166" s="164">
        <v>1</v>
      </c>
      <c r="B166" s="3" t="s">
        <v>131</v>
      </c>
      <c r="C166" s="166" t="str">
        <f t="shared" si="417"/>
        <v>Szakmai</v>
      </c>
      <c r="D166" s="4" t="s">
        <v>88</v>
      </c>
      <c r="E166" s="4" t="s">
        <v>120</v>
      </c>
      <c r="F166" s="3" t="s">
        <v>132</v>
      </c>
      <c r="G166" s="3" t="s">
        <v>9</v>
      </c>
      <c r="H166" s="7">
        <v>587000</v>
      </c>
      <c r="I166" s="7">
        <f t="shared" ref="I166:I167" si="450">ROUND(H166*Q166,0)</f>
        <v>76310</v>
      </c>
      <c r="J166" s="138">
        <f t="shared" ref="J166:J167" si="451">L166/K166</f>
        <v>0.44</v>
      </c>
      <c r="K166" s="6">
        <v>174</v>
      </c>
      <c r="L166" s="6">
        <v>76.56</v>
      </c>
      <c r="M166" s="145">
        <f t="shared" ref="M166:M167" si="452">ROUND(H166*J166,0)</f>
        <v>258280</v>
      </c>
      <c r="N166" s="145">
        <f t="shared" si="418"/>
        <v>33576</v>
      </c>
      <c r="O166" s="8">
        <f t="shared" ref="O166:O167" si="453">M166/H166</f>
        <v>0.44</v>
      </c>
      <c r="P166" s="11">
        <f t="shared" ref="P166:P167" si="454">J166-O166</f>
        <v>0</v>
      </c>
      <c r="Q166" s="11">
        <v>0.13</v>
      </c>
      <c r="R166" s="114">
        <v>45527</v>
      </c>
      <c r="S166" s="98" t="s">
        <v>102</v>
      </c>
      <c r="T166" s="98">
        <v>8430420215</v>
      </c>
      <c r="U166" s="106"/>
      <c r="V166">
        <v>0</v>
      </c>
      <c r="W166">
        <v>0</v>
      </c>
      <c r="X166"/>
      <c r="Y166"/>
      <c r="Z166" s="61">
        <v>45566</v>
      </c>
      <c r="AA166" s="61">
        <v>45596</v>
      </c>
      <c r="AB166">
        <v>176</v>
      </c>
      <c r="AC166" s="167">
        <f t="shared" si="419"/>
        <v>77.44</v>
      </c>
      <c r="AD166" s="61">
        <v>45601</v>
      </c>
    </row>
    <row r="167" spans="1:30" s="12" customFormat="1" ht="15" hidden="1" customHeight="1" x14ac:dyDescent="0.25">
      <c r="A167" s="164">
        <v>1</v>
      </c>
      <c r="B167" s="3" t="s">
        <v>131</v>
      </c>
      <c r="C167" s="166" t="str">
        <f t="shared" si="417"/>
        <v>Szakmai</v>
      </c>
      <c r="D167" s="4" t="s">
        <v>89</v>
      </c>
      <c r="E167" s="4" t="s">
        <v>120</v>
      </c>
      <c r="F167" s="3" t="s">
        <v>132</v>
      </c>
      <c r="G167" s="3" t="s">
        <v>9</v>
      </c>
      <c r="H167" s="7">
        <v>587000</v>
      </c>
      <c r="I167" s="7">
        <f t="shared" si="450"/>
        <v>76310</v>
      </c>
      <c r="J167" s="138">
        <f t="shared" si="451"/>
        <v>0.44</v>
      </c>
      <c r="K167" s="6">
        <v>174</v>
      </c>
      <c r="L167" s="6">
        <v>76.56</v>
      </c>
      <c r="M167" s="145">
        <f t="shared" si="452"/>
        <v>258280</v>
      </c>
      <c r="N167" s="145">
        <f t="shared" si="418"/>
        <v>33576</v>
      </c>
      <c r="O167" s="8">
        <f t="shared" si="453"/>
        <v>0.44</v>
      </c>
      <c r="P167" s="11">
        <f t="shared" si="454"/>
        <v>0</v>
      </c>
      <c r="Q167" s="11">
        <v>0.13</v>
      </c>
      <c r="R167" s="114">
        <v>45527</v>
      </c>
      <c r="S167" s="98" t="s">
        <v>102</v>
      </c>
      <c r="T167" s="98">
        <v>8430420215</v>
      </c>
      <c r="U167" s="106"/>
      <c r="V167">
        <v>0</v>
      </c>
      <c r="W167">
        <v>0</v>
      </c>
      <c r="X167"/>
      <c r="Y167"/>
      <c r="Z167" s="61">
        <v>45597</v>
      </c>
      <c r="AA167" s="61">
        <v>45626</v>
      </c>
      <c r="AB167">
        <v>160</v>
      </c>
      <c r="AC167" s="167">
        <f t="shared" si="419"/>
        <v>70.400000000000006</v>
      </c>
      <c r="AD167" s="61">
        <v>45631</v>
      </c>
    </row>
    <row r="168" spans="1:30" s="12" customFormat="1" ht="15" hidden="1" customHeight="1" x14ac:dyDescent="0.25">
      <c r="A168" s="3"/>
      <c r="B168" s="3" t="s">
        <v>131</v>
      </c>
      <c r="C168" s="166" t="str">
        <f t="shared" si="292"/>
        <v>Szakmai</v>
      </c>
      <c r="D168" s="4" t="s">
        <v>90</v>
      </c>
      <c r="E168" s="4" t="s">
        <v>120</v>
      </c>
      <c r="F168" s="3" t="s">
        <v>132</v>
      </c>
      <c r="G168" s="3" t="s">
        <v>9</v>
      </c>
      <c r="H168" s="7">
        <v>660000</v>
      </c>
      <c r="I168" s="7">
        <f t="shared" ref="I168" si="455">ROUND(H168*Q168,0)</f>
        <v>85800</v>
      </c>
      <c r="J168" s="138">
        <f t="shared" ref="J168" si="456">L168/K168</f>
        <v>0.44</v>
      </c>
      <c r="K168" s="6">
        <v>174</v>
      </c>
      <c r="L168" s="6">
        <v>76.56</v>
      </c>
      <c r="M168" s="145">
        <f t="shared" ref="M168" si="457">ROUND(H168*J168,0)</f>
        <v>290400</v>
      </c>
      <c r="N168" s="145">
        <f t="shared" si="418"/>
        <v>37752</v>
      </c>
      <c r="O168" s="8">
        <f t="shared" ref="O168" si="458">M168/H168</f>
        <v>0.44</v>
      </c>
      <c r="P168" s="11">
        <f t="shared" ref="P168" si="459">J168-O168</f>
        <v>0</v>
      </c>
      <c r="Q168" s="11">
        <v>0.13</v>
      </c>
      <c r="R168" s="114">
        <v>45615</v>
      </c>
      <c r="S168" s="98" t="s">
        <v>102</v>
      </c>
      <c r="T168" s="98">
        <v>8430420215</v>
      </c>
      <c r="U168" s="106"/>
      <c r="V168">
        <v>0</v>
      </c>
      <c r="W168" s="143">
        <v>39000</v>
      </c>
      <c r="X168" s="143"/>
      <c r="Y168" s="143"/>
    </row>
    <row r="169" spans="1:30" s="12" customFormat="1" ht="15" hidden="1" customHeight="1" x14ac:dyDescent="0.25">
      <c r="A169" s="3"/>
      <c r="B169" s="3" t="s">
        <v>131</v>
      </c>
      <c r="C169" s="166" t="str">
        <f t="shared" si="292"/>
        <v>Szakmai</v>
      </c>
      <c r="D169" s="4" t="s">
        <v>91</v>
      </c>
      <c r="E169" s="4" t="s">
        <v>120</v>
      </c>
      <c r="F169" s="3" t="s">
        <v>132</v>
      </c>
      <c r="G169" s="3" t="s">
        <v>9</v>
      </c>
      <c r="H169" s="7">
        <v>660000</v>
      </c>
      <c r="I169" s="7">
        <f t="shared" ref="I169:I170" si="460">ROUND(H169*Q169,0)</f>
        <v>85800</v>
      </c>
      <c r="J169" s="138">
        <f t="shared" ref="J169:J170" si="461">L169/K169</f>
        <v>0.44</v>
      </c>
      <c r="K169" s="6">
        <v>174</v>
      </c>
      <c r="L169" s="6">
        <v>76.56</v>
      </c>
      <c r="M169" s="145">
        <f t="shared" ref="M169:M170" si="462">ROUND(H169*J169,0)</f>
        <v>290400</v>
      </c>
      <c r="N169" s="145">
        <f t="shared" si="418"/>
        <v>37752</v>
      </c>
      <c r="O169" s="8">
        <f t="shared" ref="O169:O170" si="463">M169/H169</f>
        <v>0.44</v>
      </c>
      <c r="P169" s="11">
        <f t="shared" ref="P169:P170" si="464">J169-O169</f>
        <v>0</v>
      </c>
      <c r="Q169" s="11">
        <v>0.13</v>
      </c>
      <c r="R169" s="114">
        <v>45615</v>
      </c>
      <c r="S169" s="98" t="s">
        <v>102</v>
      </c>
      <c r="T169" s="98">
        <v>8430420215</v>
      </c>
      <c r="U169" s="106"/>
      <c r="V169">
        <v>0</v>
      </c>
      <c r="W169">
        <v>0</v>
      </c>
      <c r="X169"/>
      <c r="Y169"/>
    </row>
    <row r="170" spans="1:30" s="12" customFormat="1" ht="15" hidden="1" customHeight="1" x14ac:dyDescent="0.25">
      <c r="A170" s="3"/>
      <c r="B170" s="3" t="s">
        <v>131</v>
      </c>
      <c r="C170" s="166" t="str">
        <f t="shared" si="292"/>
        <v>Szakmai</v>
      </c>
      <c r="D170" s="4" t="s">
        <v>92</v>
      </c>
      <c r="E170" s="4" t="s">
        <v>120</v>
      </c>
      <c r="F170" s="3" t="s">
        <v>132</v>
      </c>
      <c r="G170" s="3" t="s">
        <v>9</v>
      </c>
      <c r="H170" s="7">
        <v>660000</v>
      </c>
      <c r="I170" s="7">
        <f t="shared" si="460"/>
        <v>85800</v>
      </c>
      <c r="J170" s="138">
        <f t="shared" si="461"/>
        <v>0.44</v>
      </c>
      <c r="K170" s="6">
        <v>174</v>
      </c>
      <c r="L170" s="6">
        <v>76.56</v>
      </c>
      <c r="M170" s="145">
        <f t="shared" si="462"/>
        <v>290400</v>
      </c>
      <c r="N170" s="145">
        <f t="shared" si="418"/>
        <v>37752</v>
      </c>
      <c r="O170" s="8">
        <f t="shared" si="463"/>
        <v>0.44</v>
      </c>
      <c r="P170" s="11">
        <f t="shared" si="464"/>
        <v>0</v>
      </c>
      <c r="Q170" s="11">
        <v>0.13</v>
      </c>
      <c r="R170" s="114">
        <v>45615</v>
      </c>
      <c r="S170" s="98" t="s">
        <v>102</v>
      </c>
      <c r="T170" s="98">
        <v>8430420215</v>
      </c>
      <c r="U170" s="106"/>
      <c r="V170">
        <v>0</v>
      </c>
      <c r="W170">
        <v>0</v>
      </c>
      <c r="X170"/>
      <c r="Y170"/>
    </row>
    <row r="171" spans="1:30" s="12" customFormat="1" ht="15" hidden="1" customHeight="1" x14ac:dyDescent="0.25">
      <c r="A171" s="3"/>
      <c r="B171" s="3" t="s">
        <v>131</v>
      </c>
      <c r="C171" s="166" t="str">
        <f t="shared" ref="C171:C173" si="465">IF(OR(F171="A017200260",F171="C017200261"),"Átalány","Szakmai")</f>
        <v>Szakmai</v>
      </c>
      <c r="D171" s="4" t="s">
        <v>93</v>
      </c>
      <c r="E171" s="4" t="s">
        <v>120</v>
      </c>
      <c r="F171" s="3" t="s">
        <v>132</v>
      </c>
      <c r="G171" s="3" t="s">
        <v>9</v>
      </c>
      <c r="H171" s="7">
        <v>660000</v>
      </c>
      <c r="I171" s="7">
        <f t="shared" ref="I171" si="466">ROUND(H171*Q171,0)</f>
        <v>85800</v>
      </c>
      <c r="J171" s="138">
        <f t="shared" ref="J171" si="467">L171/K171</f>
        <v>0.44</v>
      </c>
      <c r="K171" s="6">
        <v>174</v>
      </c>
      <c r="L171" s="6">
        <v>76.56</v>
      </c>
      <c r="M171" s="145">
        <f t="shared" ref="M171" si="468">ROUND(H171*J171,0)</f>
        <v>290400</v>
      </c>
      <c r="N171" s="145">
        <f t="shared" si="418"/>
        <v>37752</v>
      </c>
      <c r="O171" s="8">
        <f t="shared" ref="O171" si="469">M171/H171</f>
        <v>0.44</v>
      </c>
      <c r="P171" s="11">
        <f t="shared" ref="P171" si="470">J171-O171</f>
        <v>0</v>
      </c>
      <c r="Q171" s="11">
        <v>0.13</v>
      </c>
      <c r="R171" s="114">
        <v>45706</v>
      </c>
      <c r="S171" s="98" t="s">
        <v>102</v>
      </c>
      <c r="T171" s="98">
        <v>8430420215</v>
      </c>
      <c r="U171" s="106"/>
      <c r="V171">
        <v>0</v>
      </c>
      <c r="W171">
        <v>0</v>
      </c>
      <c r="X171"/>
      <c r="Y171"/>
    </row>
    <row r="172" spans="1:30" s="12" customFormat="1" ht="15" hidden="1" customHeight="1" x14ac:dyDescent="0.25">
      <c r="A172" s="3"/>
      <c r="B172" s="3" t="s">
        <v>131</v>
      </c>
      <c r="C172" s="166" t="str">
        <f t="shared" si="465"/>
        <v>Szakmai</v>
      </c>
      <c r="D172" s="4" t="s">
        <v>95</v>
      </c>
      <c r="E172" s="4" t="s">
        <v>120</v>
      </c>
      <c r="F172" s="3" t="s">
        <v>132</v>
      </c>
      <c r="G172" s="3" t="s">
        <v>9</v>
      </c>
      <c r="H172" s="7">
        <v>660000</v>
      </c>
      <c r="I172" s="7">
        <f t="shared" ref="I172:I173" si="471">ROUND(H172*Q172,0)</f>
        <v>85800</v>
      </c>
      <c r="J172" s="138">
        <f t="shared" ref="J172:J173" si="472">L172/K172</f>
        <v>0.44</v>
      </c>
      <c r="K172" s="6">
        <v>174</v>
      </c>
      <c r="L172" s="6">
        <v>76.56</v>
      </c>
      <c r="M172" s="145">
        <f t="shared" ref="M172:M173" si="473">ROUND(H172*J172,0)</f>
        <v>290400</v>
      </c>
      <c r="N172" s="145">
        <f t="shared" si="418"/>
        <v>37752</v>
      </c>
      <c r="O172" s="8">
        <f t="shared" ref="O172:O173" si="474">M172/H172</f>
        <v>0.44</v>
      </c>
      <c r="P172" s="11">
        <f t="shared" ref="P172:P173" si="475">J172-O172</f>
        <v>0</v>
      </c>
      <c r="Q172" s="11">
        <v>0.13</v>
      </c>
      <c r="R172" s="114">
        <v>45706</v>
      </c>
      <c r="S172" s="98" t="s">
        <v>102</v>
      </c>
      <c r="T172" s="98">
        <v>8430420215</v>
      </c>
      <c r="U172" s="106"/>
      <c r="V172">
        <v>0</v>
      </c>
      <c r="W172">
        <v>0</v>
      </c>
      <c r="X172"/>
      <c r="Y172"/>
    </row>
    <row r="173" spans="1:30" s="12" customFormat="1" ht="15" hidden="1" customHeight="1" x14ac:dyDescent="0.25">
      <c r="A173" s="3"/>
      <c r="B173" s="3" t="s">
        <v>131</v>
      </c>
      <c r="C173" s="166" t="str">
        <f t="shared" si="465"/>
        <v>Szakmai</v>
      </c>
      <c r="D173" s="4" t="s">
        <v>96</v>
      </c>
      <c r="E173" s="4" t="s">
        <v>120</v>
      </c>
      <c r="F173" s="3" t="s">
        <v>132</v>
      </c>
      <c r="G173" s="3" t="s">
        <v>9</v>
      </c>
      <c r="H173" s="7">
        <v>660000</v>
      </c>
      <c r="I173" s="7">
        <f t="shared" si="471"/>
        <v>85800</v>
      </c>
      <c r="J173" s="138">
        <f t="shared" si="472"/>
        <v>0.44</v>
      </c>
      <c r="K173" s="6">
        <v>174</v>
      </c>
      <c r="L173" s="6">
        <v>76.56</v>
      </c>
      <c r="M173" s="145">
        <f t="shared" si="473"/>
        <v>290400</v>
      </c>
      <c r="N173" s="145">
        <f t="shared" si="418"/>
        <v>37752</v>
      </c>
      <c r="O173" s="8">
        <f t="shared" si="474"/>
        <v>0.44</v>
      </c>
      <c r="P173" s="11">
        <f t="shared" si="475"/>
        <v>0</v>
      </c>
      <c r="Q173" s="11">
        <v>0.13</v>
      </c>
      <c r="R173" s="114">
        <v>45747</v>
      </c>
      <c r="S173" s="98" t="s">
        <v>102</v>
      </c>
      <c r="T173" s="98">
        <v>8430420215</v>
      </c>
      <c r="U173" s="106"/>
      <c r="V173">
        <v>-561000</v>
      </c>
      <c r="W173">
        <v>-72930</v>
      </c>
      <c r="X173"/>
      <c r="Y173"/>
    </row>
    <row r="174" spans="1:30" s="12" customFormat="1" ht="15" hidden="1" customHeight="1" x14ac:dyDescent="0.25">
      <c r="A174" s="3"/>
      <c r="B174" s="3" t="s">
        <v>131</v>
      </c>
      <c r="C174" s="166" t="str">
        <f t="shared" ref="C174" si="476">IF(OR(F174="A017200260",F174="C017200261"),"Átalány","Szakmai")</f>
        <v>Szakmai</v>
      </c>
      <c r="D174" s="195" t="s">
        <v>97</v>
      </c>
      <c r="E174" s="4" t="s">
        <v>120</v>
      </c>
      <c r="F174" s="3" t="s">
        <v>132</v>
      </c>
      <c r="G174" s="3" t="s">
        <v>9</v>
      </c>
      <c r="H174" s="7">
        <v>99000</v>
      </c>
      <c r="I174" s="7">
        <f t="shared" ref="I174" si="477">ROUND(H174*Q174,0)</f>
        <v>12870</v>
      </c>
      <c r="J174" s="138">
        <f t="shared" ref="J174" si="478">L174/K174</f>
        <v>0.44</v>
      </c>
      <c r="K174" s="6">
        <v>174</v>
      </c>
      <c r="L174" s="6">
        <v>76.56</v>
      </c>
      <c r="M174" s="145">
        <f t="shared" ref="M174" si="479">ROUND(H174*J174,0)</f>
        <v>43560</v>
      </c>
      <c r="N174" s="145">
        <f t="shared" si="418"/>
        <v>5663</v>
      </c>
      <c r="O174" s="8">
        <f t="shared" ref="O174" si="480">M174/H174</f>
        <v>0.44</v>
      </c>
      <c r="P174" s="11">
        <f t="shared" ref="P174" si="481">J174-O174</f>
        <v>0</v>
      </c>
      <c r="Q174" s="11">
        <v>0.13</v>
      </c>
      <c r="R174" s="114">
        <v>45747</v>
      </c>
      <c r="S174" s="98" t="s">
        <v>102</v>
      </c>
      <c r="T174" s="98">
        <v>8430420215</v>
      </c>
      <c r="U174" s="106"/>
      <c r="V174">
        <v>0</v>
      </c>
      <c r="W174">
        <v>0</v>
      </c>
      <c r="X174"/>
      <c r="Y174"/>
    </row>
    <row r="175" spans="1:30" s="12" customFormat="1" ht="15" hidden="1" customHeight="1" x14ac:dyDescent="0.25">
      <c r="A175" s="164" t="s">
        <v>302</v>
      </c>
      <c r="B175" s="3" t="s">
        <v>116</v>
      </c>
      <c r="C175" s="166" t="str">
        <f t="shared" ref="C175:C202" si="482">IF(OR(E175="A017200260",E175="C017200261"),"Szakmai","Átalány")</f>
        <v>Átalány</v>
      </c>
      <c r="D175" s="4" t="s">
        <v>79</v>
      </c>
      <c r="E175" s="4" t="s">
        <v>118</v>
      </c>
      <c r="F175" s="3" t="s">
        <v>163</v>
      </c>
      <c r="G175" s="3" t="s">
        <v>9</v>
      </c>
      <c r="H175" s="7">
        <v>882000</v>
      </c>
      <c r="I175" s="7">
        <f>ROUND(H175*Q175,0)</f>
        <v>114660</v>
      </c>
      <c r="J175" s="138">
        <f>L175/K175</f>
        <v>9.9999999999999992E-2</v>
      </c>
      <c r="K175" s="6">
        <v>174</v>
      </c>
      <c r="L175" s="6">
        <v>17.399999999999999</v>
      </c>
      <c r="M175" s="145">
        <f>ROUND(H175*J175,0)</f>
        <v>88200</v>
      </c>
      <c r="N175" s="145">
        <f t="shared" si="418"/>
        <v>11466</v>
      </c>
      <c r="O175" s="8">
        <f>M175/H175</f>
        <v>0.1</v>
      </c>
      <c r="P175" s="11">
        <f>J175-O175</f>
        <v>0</v>
      </c>
      <c r="Q175" s="11">
        <v>0.13</v>
      </c>
      <c r="R175" s="114"/>
      <c r="S175" s="98" t="s">
        <v>102</v>
      </c>
      <c r="T175" s="98">
        <v>8397461884</v>
      </c>
      <c r="U175" s="106"/>
      <c r="V175" s="12">
        <v>0</v>
      </c>
      <c r="W175" s="12">
        <v>0</v>
      </c>
      <c r="Z175" s="165">
        <v>45292</v>
      </c>
      <c r="AA175" s="165">
        <v>45322</v>
      </c>
      <c r="AB175" s="12">
        <v>176</v>
      </c>
      <c r="AD175" s="165">
        <v>45327</v>
      </c>
    </row>
    <row r="176" spans="1:30" s="12" customFormat="1" ht="15" hidden="1" customHeight="1" x14ac:dyDescent="0.25">
      <c r="A176" s="164" t="s">
        <v>302</v>
      </c>
      <c r="B176" s="3" t="s">
        <v>116</v>
      </c>
      <c r="C176" s="166" t="str">
        <f t="shared" si="482"/>
        <v>Átalány</v>
      </c>
      <c r="D176" s="4" t="s">
        <v>80</v>
      </c>
      <c r="E176" s="4" t="s">
        <v>118</v>
      </c>
      <c r="F176" s="3" t="s">
        <v>163</v>
      </c>
      <c r="G176" s="3" t="s">
        <v>9</v>
      </c>
      <c r="H176" s="7">
        <v>882000</v>
      </c>
      <c r="I176" s="7">
        <f t="shared" ref="I176" si="483">ROUND(H176*Q176,0)</f>
        <v>114660</v>
      </c>
      <c r="J176" s="138">
        <f t="shared" ref="J176" si="484">L176/K176</f>
        <v>9.9999999999999992E-2</v>
      </c>
      <c r="K176" s="6">
        <v>174</v>
      </c>
      <c r="L176" s="6">
        <v>17.399999999999999</v>
      </c>
      <c r="M176" s="145">
        <f t="shared" ref="M176" si="485">ROUND(H176*J176,0)</f>
        <v>88200</v>
      </c>
      <c r="N176" s="145">
        <f t="shared" si="418"/>
        <v>11466</v>
      </c>
      <c r="O176" s="8">
        <f t="shared" ref="O176" si="486">M176/H176</f>
        <v>0.1</v>
      </c>
      <c r="P176" s="11">
        <f t="shared" ref="P176" si="487">J176-O176</f>
        <v>0</v>
      </c>
      <c r="Q176" s="11">
        <v>0.13</v>
      </c>
      <c r="R176" s="114"/>
      <c r="S176" s="98" t="s">
        <v>102</v>
      </c>
      <c r="T176" s="98">
        <v>8397461884</v>
      </c>
      <c r="U176" s="106"/>
      <c r="V176" s="12">
        <v>0</v>
      </c>
      <c r="W176" s="12">
        <v>0</v>
      </c>
      <c r="Z176" s="165">
        <v>45323</v>
      </c>
      <c r="AA176" s="165">
        <v>45351</v>
      </c>
      <c r="AB176" s="12">
        <v>168</v>
      </c>
      <c r="AD176" s="165">
        <v>45356</v>
      </c>
    </row>
    <row r="177" spans="1:30" s="12" customFormat="1" ht="15" hidden="1" customHeight="1" x14ac:dyDescent="0.25">
      <c r="A177" s="164" t="s">
        <v>302</v>
      </c>
      <c r="B177" s="3" t="s">
        <v>116</v>
      </c>
      <c r="C177" s="166" t="str">
        <f t="shared" si="482"/>
        <v>Átalány</v>
      </c>
      <c r="D177" s="4" t="s">
        <v>81</v>
      </c>
      <c r="E177" s="4" t="s">
        <v>118</v>
      </c>
      <c r="F177" s="3" t="s">
        <v>163</v>
      </c>
      <c r="G177" s="3" t="s">
        <v>9</v>
      </c>
      <c r="H177" s="7">
        <v>882000</v>
      </c>
      <c r="I177" s="7">
        <f t="shared" ref="I177" si="488">ROUND(H177*Q177,0)</f>
        <v>114660</v>
      </c>
      <c r="J177" s="138">
        <f t="shared" ref="J177" si="489">L177/K177</f>
        <v>9.9999999999999992E-2</v>
      </c>
      <c r="K177" s="6">
        <v>174</v>
      </c>
      <c r="L177" s="6">
        <v>17.399999999999999</v>
      </c>
      <c r="M177" s="145">
        <f t="shared" ref="M177" si="490">ROUND(H177*J177,0)</f>
        <v>88200</v>
      </c>
      <c r="N177" s="145">
        <f t="shared" si="418"/>
        <v>11466</v>
      </c>
      <c r="O177" s="8">
        <f t="shared" ref="O177" si="491">M177/H177</f>
        <v>0.1</v>
      </c>
      <c r="P177" s="11">
        <f t="shared" ref="P177" si="492">J177-O177</f>
        <v>0</v>
      </c>
      <c r="Q177" s="11">
        <v>0.13</v>
      </c>
      <c r="R177" s="114">
        <v>45345</v>
      </c>
      <c r="S177" s="98" t="s">
        <v>102</v>
      </c>
      <c r="T177" s="98">
        <v>8397461884</v>
      </c>
      <c r="U177" s="106"/>
      <c r="V177">
        <v>0</v>
      </c>
      <c r="W177">
        <v>0</v>
      </c>
      <c r="X177"/>
      <c r="Y177"/>
      <c r="Z177" s="61">
        <v>45352</v>
      </c>
      <c r="AA177" s="61">
        <v>45382</v>
      </c>
      <c r="AB177">
        <v>152</v>
      </c>
      <c r="AC177"/>
      <c r="AD177" s="61">
        <v>45387</v>
      </c>
    </row>
    <row r="178" spans="1:30" s="12" customFormat="1" ht="15" hidden="1" customHeight="1" x14ac:dyDescent="0.25">
      <c r="A178" s="164" t="s">
        <v>302</v>
      </c>
      <c r="B178" s="3" t="s">
        <v>116</v>
      </c>
      <c r="C178" s="166" t="str">
        <f t="shared" si="482"/>
        <v>Átalány</v>
      </c>
      <c r="D178" s="4" t="s">
        <v>82</v>
      </c>
      <c r="E178" s="4" t="s">
        <v>118</v>
      </c>
      <c r="F178" s="3" t="s">
        <v>163</v>
      </c>
      <c r="G178" s="3" t="s">
        <v>9</v>
      </c>
      <c r="H178" s="7">
        <v>882000</v>
      </c>
      <c r="I178" s="7">
        <f t="shared" ref="I178:I179" si="493">ROUND(H178*Q178,0)</f>
        <v>114660</v>
      </c>
      <c r="J178" s="138">
        <f t="shared" ref="J178:J179" si="494">L178/K178</f>
        <v>9.9999999999999992E-2</v>
      </c>
      <c r="K178" s="6">
        <v>174</v>
      </c>
      <c r="L178" s="6">
        <v>17.399999999999999</v>
      </c>
      <c r="M178" s="145">
        <f t="shared" ref="M178:M179" si="495">ROUND(H178*J178,0)</f>
        <v>88200</v>
      </c>
      <c r="N178" s="145">
        <f t="shared" si="418"/>
        <v>11466</v>
      </c>
      <c r="O178" s="8">
        <f t="shared" ref="O178:O179" si="496">M178/H178</f>
        <v>0.1</v>
      </c>
      <c r="P178" s="11">
        <f t="shared" ref="P178:P179" si="497">J178-O178</f>
        <v>0</v>
      </c>
      <c r="Q178" s="11">
        <v>0.13</v>
      </c>
      <c r="R178" s="114">
        <v>45345</v>
      </c>
      <c r="S178" s="98" t="s">
        <v>102</v>
      </c>
      <c r="T178" s="98">
        <v>8397461884</v>
      </c>
      <c r="U178" s="106"/>
      <c r="V178">
        <v>0</v>
      </c>
      <c r="W178" s="143">
        <v>66617</v>
      </c>
      <c r="X178" s="143"/>
      <c r="Y178" s="143"/>
      <c r="Z178" s="61">
        <v>45383</v>
      </c>
      <c r="AA178" s="61">
        <v>45412</v>
      </c>
      <c r="AB178">
        <v>168</v>
      </c>
      <c r="AC178"/>
      <c r="AD178" s="61">
        <v>45415</v>
      </c>
    </row>
    <row r="179" spans="1:30" s="12" customFormat="1" ht="15" hidden="1" customHeight="1" x14ac:dyDescent="0.25">
      <c r="A179" s="164" t="s">
        <v>302</v>
      </c>
      <c r="B179" s="3" t="s">
        <v>116</v>
      </c>
      <c r="C179" s="166" t="str">
        <f t="shared" si="482"/>
        <v>Átalány</v>
      </c>
      <c r="D179" s="4" t="s">
        <v>83</v>
      </c>
      <c r="E179" s="4" t="s">
        <v>118</v>
      </c>
      <c r="F179" s="3" t="s">
        <v>163</v>
      </c>
      <c r="G179" s="3" t="s">
        <v>9</v>
      </c>
      <c r="H179" s="7">
        <v>882000</v>
      </c>
      <c r="I179" s="7">
        <f t="shared" si="493"/>
        <v>114660</v>
      </c>
      <c r="J179" s="138">
        <f t="shared" si="494"/>
        <v>9.9999999999999992E-2</v>
      </c>
      <c r="K179" s="6">
        <v>174</v>
      </c>
      <c r="L179" s="6">
        <v>17.399999999999999</v>
      </c>
      <c r="M179" s="145">
        <f t="shared" si="495"/>
        <v>88200</v>
      </c>
      <c r="N179" s="145">
        <f t="shared" si="418"/>
        <v>11466</v>
      </c>
      <c r="O179" s="8">
        <f t="shared" si="496"/>
        <v>0.1</v>
      </c>
      <c r="P179" s="11">
        <f t="shared" si="497"/>
        <v>0</v>
      </c>
      <c r="Q179" s="11">
        <v>0.13</v>
      </c>
      <c r="R179" s="114">
        <v>45398</v>
      </c>
      <c r="S179" s="98" t="s">
        <v>102</v>
      </c>
      <c r="T179" s="98">
        <v>8397461884</v>
      </c>
      <c r="U179" s="106"/>
      <c r="V179">
        <v>0</v>
      </c>
      <c r="W179">
        <v>0</v>
      </c>
      <c r="X179"/>
      <c r="Y179"/>
      <c r="Z179" s="61">
        <v>45413</v>
      </c>
      <c r="AA179" s="61">
        <v>45443</v>
      </c>
      <c r="AB179">
        <v>168</v>
      </c>
      <c r="AC179"/>
      <c r="AD179" s="61">
        <v>45448</v>
      </c>
    </row>
    <row r="180" spans="1:30" s="12" customFormat="1" ht="15" hidden="1" customHeight="1" x14ac:dyDescent="0.25">
      <c r="A180" s="164" t="s">
        <v>302</v>
      </c>
      <c r="B180" s="3" t="s">
        <v>116</v>
      </c>
      <c r="C180" s="166" t="str">
        <f t="shared" si="482"/>
        <v>Átalány</v>
      </c>
      <c r="D180" s="4" t="s">
        <v>84</v>
      </c>
      <c r="E180" s="4" t="s">
        <v>118</v>
      </c>
      <c r="F180" s="3" t="s">
        <v>163</v>
      </c>
      <c r="G180" s="3" t="s">
        <v>9</v>
      </c>
      <c r="H180" s="7">
        <v>907000</v>
      </c>
      <c r="I180" s="7">
        <f t="shared" ref="I180:I203" si="498">ROUND(H180*Q180,0)</f>
        <v>117910</v>
      </c>
      <c r="J180" s="138">
        <f t="shared" ref="J180:J203" si="499">L180/K180</f>
        <v>9.9999999999999992E-2</v>
      </c>
      <c r="K180" s="6">
        <v>174</v>
      </c>
      <c r="L180" s="6">
        <v>17.399999999999999</v>
      </c>
      <c r="M180" s="145">
        <f t="shared" ref="M180:M203" si="500">ROUND(H180*J180,0)</f>
        <v>90700</v>
      </c>
      <c r="N180" s="145">
        <f t="shared" si="418"/>
        <v>11791</v>
      </c>
      <c r="O180" s="8">
        <f t="shared" ref="O180:O203" si="501">M180/H180</f>
        <v>0.1</v>
      </c>
      <c r="P180" s="11">
        <f t="shared" ref="P180:P203" si="502">J180-O180</f>
        <v>0</v>
      </c>
      <c r="Q180" s="11">
        <v>0.13</v>
      </c>
      <c r="R180" s="114">
        <v>45433</v>
      </c>
      <c r="S180" s="98" t="s">
        <v>102</v>
      </c>
      <c r="T180" s="98">
        <v>8397461884</v>
      </c>
      <c r="U180" s="106"/>
      <c r="V180">
        <v>0</v>
      </c>
      <c r="W180">
        <v>0</v>
      </c>
      <c r="X180"/>
      <c r="Y180"/>
      <c r="Z180" s="61">
        <v>45444</v>
      </c>
      <c r="AA180" s="61">
        <v>45473</v>
      </c>
      <c r="AB180">
        <v>160</v>
      </c>
      <c r="AC180"/>
      <c r="AD180" s="61">
        <v>45478</v>
      </c>
    </row>
    <row r="181" spans="1:30" s="12" customFormat="1" ht="15" hidden="1" customHeight="1" x14ac:dyDescent="0.25">
      <c r="A181" s="164" t="s">
        <v>302</v>
      </c>
      <c r="B181" s="3" t="s">
        <v>116</v>
      </c>
      <c r="C181" s="166" t="str">
        <f t="shared" si="482"/>
        <v>Átalány</v>
      </c>
      <c r="D181" s="4" t="s">
        <v>85</v>
      </c>
      <c r="E181" s="4" t="s">
        <v>118</v>
      </c>
      <c r="F181" s="3" t="s">
        <v>163</v>
      </c>
      <c r="G181" s="3" t="s">
        <v>9</v>
      </c>
      <c r="H181" s="7">
        <v>907000</v>
      </c>
      <c r="I181" s="7">
        <f t="shared" ref="I181" si="503">ROUND(H181*Q181,0)</f>
        <v>117910</v>
      </c>
      <c r="J181" s="138">
        <f t="shared" ref="J181" si="504">L181/K181</f>
        <v>9.9999999999999992E-2</v>
      </c>
      <c r="K181" s="6">
        <v>174</v>
      </c>
      <c r="L181" s="6">
        <v>17.399999999999999</v>
      </c>
      <c r="M181" s="145">
        <f t="shared" ref="M181" si="505">ROUND(H181*J181,0)</f>
        <v>90700</v>
      </c>
      <c r="N181" s="145">
        <f t="shared" si="418"/>
        <v>11791</v>
      </c>
      <c r="O181" s="8">
        <f t="shared" ref="O181" si="506">M181/H181</f>
        <v>0.1</v>
      </c>
      <c r="P181" s="11">
        <f t="shared" ref="P181" si="507">J181-O181</f>
        <v>0</v>
      </c>
      <c r="Q181" s="11">
        <v>0.13</v>
      </c>
      <c r="R181" s="114">
        <v>45463</v>
      </c>
      <c r="S181" s="98" t="s">
        <v>102</v>
      </c>
      <c r="T181" s="98">
        <v>8397461884</v>
      </c>
      <c r="U181" s="106"/>
      <c r="V181">
        <v>0</v>
      </c>
      <c r="W181">
        <v>0</v>
      </c>
      <c r="X181"/>
      <c r="Y181"/>
      <c r="Z181" s="61">
        <v>45474</v>
      </c>
      <c r="AA181" s="61">
        <v>45504</v>
      </c>
      <c r="AB181">
        <v>184</v>
      </c>
      <c r="AC181"/>
      <c r="AD181" s="61">
        <v>45509</v>
      </c>
    </row>
    <row r="182" spans="1:30" s="12" customFormat="1" ht="15" hidden="1" customHeight="1" x14ac:dyDescent="0.25">
      <c r="A182" s="164" t="s">
        <v>302</v>
      </c>
      <c r="B182" s="3" t="s">
        <v>116</v>
      </c>
      <c r="C182" s="166" t="str">
        <f t="shared" si="482"/>
        <v>Átalány</v>
      </c>
      <c r="D182" s="4" t="s">
        <v>86</v>
      </c>
      <c r="E182" s="4" t="s">
        <v>118</v>
      </c>
      <c r="F182" s="3" t="s">
        <v>163</v>
      </c>
      <c r="G182" s="3" t="s">
        <v>9</v>
      </c>
      <c r="H182" s="7">
        <v>906999</v>
      </c>
      <c r="I182" s="7">
        <f t="shared" ref="I182" si="508">ROUND(H182*Q182,0)</f>
        <v>117910</v>
      </c>
      <c r="J182" s="138">
        <f t="shared" ref="J182" si="509">L182/K182</f>
        <v>9.9999999999999992E-2</v>
      </c>
      <c r="K182" s="6">
        <v>174</v>
      </c>
      <c r="L182" s="6">
        <v>17.399999999999999</v>
      </c>
      <c r="M182" s="145">
        <f t="shared" ref="M182" si="510">ROUND(H182*J182,0)</f>
        <v>90700</v>
      </c>
      <c r="N182" s="145">
        <f t="shared" si="418"/>
        <v>11791</v>
      </c>
      <c r="O182" s="8">
        <f t="shared" ref="O182" si="511">M182/H182</f>
        <v>0.1000001102537048</v>
      </c>
      <c r="P182" s="11">
        <f t="shared" ref="P182" si="512">J182-O182</f>
        <v>-1.102537048047747E-7</v>
      </c>
      <c r="Q182" s="11">
        <v>0.13</v>
      </c>
      <c r="R182" s="114">
        <v>45463</v>
      </c>
      <c r="S182" s="98" t="s">
        <v>102</v>
      </c>
      <c r="T182" s="98">
        <v>8397461884</v>
      </c>
      <c r="U182" s="106"/>
      <c r="V182">
        <v>0</v>
      </c>
      <c r="W182">
        <v>0</v>
      </c>
      <c r="X182"/>
      <c r="Y182"/>
      <c r="Z182" s="61">
        <v>45505</v>
      </c>
      <c r="AA182" s="61">
        <v>45535</v>
      </c>
      <c r="AB182">
        <v>168</v>
      </c>
      <c r="AC182"/>
      <c r="AD182" s="61">
        <v>45540</v>
      </c>
    </row>
    <row r="183" spans="1:30" s="12" customFormat="1" ht="15" hidden="1" customHeight="1" x14ac:dyDescent="0.25">
      <c r="A183" s="164" t="s">
        <v>302</v>
      </c>
      <c r="B183" s="3" t="s">
        <v>116</v>
      </c>
      <c r="C183" s="166" t="str">
        <f t="shared" si="482"/>
        <v>Átalány</v>
      </c>
      <c r="D183" s="4" t="s">
        <v>87</v>
      </c>
      <c r="E183" s="4" t="s">
        <v>118</v>
      </c>
      <c r="F183" s="3" t="s">
        <v>163</v>
      </c>
      <c r="G183" s="3" t="s">
        <v>9</v>
      </c>
      <c r="H183" s="7">
        <v>907000</v>
      </c>
      <c r="I183" s="7">
        <f t="shared" ref="I183" si="513">ROUND(H183*Q183,0)</f>
        <v>117910</v>
      </c>
      <c r="J183" s="138">
        <f t="shared" ref="J183" si="514">L183/K183</f>
        <v>9.9999999999999992E-2</v>
      </c>
      <c r="K183" s="6">
        <v>174</v>
      </c>
      <c r="L183" s="6">
        <v>17.399999999999999</v>
      </c>
      <c r="M183" s="145">
        <f t="shared" ref="M183" si="515">ROUND(H183*J183,0)</f>
        <v>90700</v>
      </c>
      <c r="N183" s="145">
        <f t="shared" si="418"/>
        <v>11791</v>
      </c>
      <c r="O183" s="8">
        <f t="shared" ref="O183" si="516">M183/H183</f>
        <v>0.1</v>
      </c>
      <c r="P183" s="11">
        <f t="shared" ref="P183" si="517">J183-O183</f>
        <v>0</v>
      </c>
      <c r="Q183" s="11">
        <v>0.13</v>
      </c>
      <c r="R183" s="114">
        <v>45525</v>
      </c>
      <c r="S183" s="98" t="s">
        <v>102</v>
      </c>
      <c r="T183" s="98">
        <v>8397461884</v>
      </c>
      <c r="U183" s="106"/>
      <c r="V183">
        <v>0</v>
      </c>
      <c r="W183">
        <v>0</v>
      </c>
      <c r="X183"/>
      <c r="Y183"/>
      <c r="Z183" s="61">
        <v>45536</v>
      </c>
      <c r="AA183" s="61">
        <v>45565</v>
      </c>
      <c r="AB183">
        <v>168</v>
      </c>
      <c r="AC183"/>
      <c r="AD183" s="61">
        <v>45569</v>
      </c>
    </row>
    <row r="184" spans="1:30" s="12" customFormat="1" ht="15" hidden="1" customHeight="1" x14ac:dyDescent="0.25">
      <c r="A184" s="164" t="s">
        <v>302</v>
      </c>
      <c r="B184" s="3" t="s">
        <v>116</v>
      </c>
      <c r="C184" s="166" t="str">
        <f t="shared" si="482"/>
        <v>Átalány</v>
      </c>
      <c r="D184" s="4" t="s">
        <v>88</v>
      </c>
      <c r="E184" s="4" t="s">
        <v>118</v>
      </c>
      <c r="F184" s="3" t="s">
        <v>163</v>
      </c>
      <c r="G184" s="3" t="s">
        <v>9</v>
      </c>
      <c r="H184" s="7">
        <v>906999</v>
      </c>
      <c r="I184" s="7">
        <f t="shared" ref="I184:I195" si="518">ROUND(H184*Q184,0)</f>
        <v>117910</v>
      </c>
      <c r="J184" s="138">
        <f t="shared" ref="J184:J195" si="519">L184/K184</f>
        <v>9.9999999999999992E-2</v>
      </c>
      <c r="K184" s="6">
        <v>174</v>
      </c>
      <c r="L184" s="6">
        <v>17.399999999999999</v>
      </c>
      <c r="M184" s="145">
        <f t="shared" ref="M184:M195" si="520">ROUND(H184*J184,0)</f>
        <v>90700</v>
      </c>
      <c r="N184" s="145">
        <f t="shared" si="418"/>
        <v>11791</v>
      </c>
      <c r="O184" s="8">
        <f t="shared" ref="O184:O195" si="521">M184/H184</f>
        <v>0.1000001102537048</v>
      </c>
      <c r="P184" s="11">
        <f t="shared" ref="P184:P195" si="522">J184-O184</f>
        <v>-1.102537048047747E-7</v>
      </c>
      <c r="Q184" s="11">
        <v>0.13</v>
      </c>
      <c r="R184" s="114">
        <v>45525</v>
      </c>
      <c r="S184" s="98" t="s">
        <v>102</v>
      </c>
      <c r="T184" s="98">
        <v>8397461884</v>
      </c>
      <c r="U184" s="106"/>
      <c r="V184">
        <v>0</v>
      </c>
      <c r="W184">
        <v>0</v>
      </c>
      <c r="X184"/>
      <c r="Y184"/>
      <c r="Z184" s="61">
        <v>45566</v>
      </c>
      <c r="AA184" s="61">
        <v>45596</v>
      </c>
      <c r="AB184">
        <v>176</v>
      </c>
      <c r="AC184"/>
      <c r="AD184" s="61">
        <v>45601</v>
      </c>
    </row>
    <row r="185" spans="1:30" s="12" customFormat="1" ht="15" hidden="1" customHeight="1" x14ac:dyDescent="0.25">
      <c r="A185" s="164" t="s">
        <v>302</v>
      </c>
      <c r="B185" s="3" t="s">
        <v>116</v>
      </c>
      <c r="C185" s="166" t="str">
        <f t="shared" si="482"/>
        <v>Átalány</v>
      </c>
      <c r="D185" s="4" t="s">
        <v>89</v>
      </c>
      <c r="E185" s="4" t="s">
        <v>118</v>
      </c>
      <c r="F185" s="3" t="s">
        <v>163</v>
      </c>
      <c r="G185" s="3" t="s">
        <v>9</v>
      </c>
      <c r="H185" s="7">
        <v>907000</v>
      </c>
      <c r="I185" s="7">
        <f t="shared" si="518"/>
        <v>117910</v>
      </c>
      <c r="J185" s="138">
        <f t="shared" si="519"/>
        <v>9.9999999999999992E-2</v>
      </c>
      <c r="K185" s="6">
        <v>174</v>
      </c>
      <c r="L185" s="6">
        <v>17.399999999999999</v>
      </c>
      <c r="M185" s="145">
        <f t="shared" si="520"/>
        <v>90700</v>
      </c>
      <c r="N185" s="145">
        <f t="shared" si="418"/>
        <v>11791</v>
      </c>
      <c r="O185" s="8">
        <f t="shared" si="521"/>
        <v>0.1</v>
      </c>
      <c r="P185" s="11">
        <f t="shared" si="522"/>
        <v>0</v>
      </c>
      <c r="Q185" s="11">
        <v>0.13</v>
      </c>
      <c r="R185" s="114">
        <v>45525</v>
      </c>
      <c r="S185" s="98" t="s">
        <v>102</v>
      </c>
      <c r="T185" s="98">
        <v>8397461884</v>
      </c>
      <c r="U185" s="106"/>
      <c r="V185">
        <v>0</v>
      </c>
      <c r="W185">
        <v>0</v>
      </c>
      <c r="X185"/>
      <c r="Y185"/>
      <c r="Z185" s="61">
        <v>45597</v>
      </c>
      <c r="AA185" s="61">
        <v>45626</v>
      </c>
      <c r="AB185">
        <v>160</v>
      </c>
      <c r="AC185"/>
      <c r="AD185" s="61">
        <v>45631</v>
      </c>
    </row>
    <row r="186" spans="1:30" s="12" customFormat="1" ht="15" hidden="1" customHeight="1" x14ac:dyDescent="0.25">
      <c r="A186" s="3"/>
      <c r="B186" s="3" t="s">
        <v>116</v>
      </c>
      <c r="C186" s="166" t="str">
        <f t="shared" si="482"/>
        <v>Átalány</v>
      </c>
      <c r="D186" s="4" t="s">
        <v>90</v>
      </c>
      <c r="E186" s="4" t="s">
        <v>118</v>
      </c>
      <c r="F186" s="3" t="s">
        <v>163</v>
      </c>
      <c r="G186" s="3" t="s">
        <v>9</v>
      </c>
      <c r="H186" s="7">
        <v>907000</v>
      </c>
      <c r="I186" s="7">
        <f t="shared" si="518"/>
        <v>117910</v>
      </c>
      <c r="J186" s="138">
        <f t="shared" si="519"/>
        <v>9.9999999999999992E-2</v>
      </c>
      <c r="K186" s="6">
        <v>174</v>
      </c>
      <c r="L186" s="6">
        <v>17.399999999999999</v>
      </c>
      <c r="M186" s="145">
        <f t="shared" si="520"/>
        <v>90700</v>
      </c>
      <c r="N186" s="145">
        <f t="shared" si="418"/>
        <v>11791</v>
      </c>
      <c r="O186" s="8">
        <f t="shared" si="521"/>
        <v>0.1</v>
      </c>
      <c r="P186" s="11">
        <f t="shared" si="522"/>
        <v>0</v>
      </c>
      <c r="Q186" s="11">
        <v>0.13</v>
      </c>
      <c r="R186" s="114">
        <v>45525</v>
      </c>
      <c r="S186" s="98" t="s">
        <v>102</v>
      </c>
      <c r="T186" s="98">
        <v>8397461884</v>
      </c>
      <c r="U186" s="106"/>
      <c r="V186">
        <v>0</v>
      </c>
      <c r="W186" s="143">
        <v>44200</v>
      </c>
      <c r="X186" s="143"/>
      <c r="Y186" s="143"/>
    </row>
    <row r="187" spans="1:30" s="12" customFormat="1" ht="15" hidden="1" customHeight="1" x14ac:dyDescent="0.25">
      <c r="A187" s="3"/>
      <c r="B187" s="3" t="s">
        <v>116</v>
      </c>
      <c r="C187" s="166" t="str">
        <f t="shared" si="482"/>
        <v>Átalány</v>
      </c>
      <c r="D187" s="4" t="s">
        <v>91</v>
      </c>
      <c r="E187" s="4" t="s">
        <v>118</v>
      </c>
      <c r="F187" s="3" t="s">
        <v>163</v>
      </c>
      <c r="G187" s="3" t="s">
        <v>9</v>
      </c>
      <c r="H187" s="7">
        <v>907000</v>
      </c>
      <c r="I187" s="7">
        <f t="shared" si="518"/>
        <v>117910</v>
      </c>
      <c r="J187" s="138">
        <f t="shared" si="519"/>
        <v>9.9999999999999992E-2</v>
      </c>
      <c r="K187" s="6">
        <v>174</v>
      </c>
      <c r="L187" s="6">
        <v>17.399999999999999</v>
      </c>
      <c r="M187" s="145">
        <f t="shared" si="520"/>
        <v>90700</v>
      </c>
      <c r="N187" s="145">
        <f t="shared" si="418"/>
        <v>11791</v>
      </c>
      <c r="O187" s="8">
        <f t="shared" si="521"/>
        <v>0.1</v>
      </c>
      <c r="P187" s="11">
        <f t="shared" si="522"/>
        <v>0</v>
      </c>
      <c r="Q187" s="11">
        <v>0.13</v>
      </c>
      <c r="R187" s="114">
        <v>45525</v>
      </c>
      <c r="S187" s="98" t="s">
        <v>102</v>
      </c>
      <c r="T187" s="98">
        <v>8397461884</v>
      </c>
      <c r="U187" s="106"/>
      <c r="V187">
        <v>0</v>
      </c>
      <c r="W187">
        <v>0</v>
      </c>
      <c r="X187"/>
      <c r="Y187"/>
    </row>
    <row r="188" spans="1:30" s="12" customFormat="1" ht="15" hidden="1" customHeight="1" x14ac:dyDescent="0.25">
      <c r="A188" s="3"/>
      <c r="B188" s="3" t="s">
        <v>116</v>
      </c>
      <c r="C188" s="166" t="str">
        <f t="shared" si="482"/>
        <v>Átalány</v>
      </c>
      <c r="D188" s="4" t="s">
        <v>92</v>
      </c>
      <c r="E188" s="4" t="s">
        <v>118</v>
      </c>
      <c r="F188" s="3" t="s">
        <v>163</v>
      </c>
      <c r="G188" s="3" t="s">
        <v>9</v>
      </c>
      <c r="H188" s="7">
        <v>907000</v>
      </c>
      <c r="I188" s="7">
        <f t="shared" si="518"/>
        <v>117910</v>
      </c>
      <c r="J188" s="138">
        <f t="shared" si="519"/>
        <v>9.9999999999999992E-2</v>
      </c>
      <c r="K188" s="6">
        <v>174</v>
      </c>
      <c r="L188" s="6">
        <v>17.399999999999999</v>
      </c>
      <c r="M188" s="145">
        <f t="shared" si="520"/>
        <v>90700</v>
      </c>
      <c r="N188" s="145">
        <f t="shared" si="418"/>
        <v>11791</v>
      </c>
      <c r="O188" s="8">
        <f t="shared" si="521"/>
        <v>0.1</v>
      </c>
      <c r="P188" s="11">
        <f t="shared" si="522"/>
        <v>0</v>
      </c>
      <c r="Q188" s="11">
        <v>0.13</v>
      </c>
      <c r="R188" s="114">
        <v>45525</v>
      </c>
      <c r="S188" s="98" t="s">
        <v>102</v>
      </c>
      <c r="T188" s="98">
        <v>8397461884</v>
      </c>
      <c r="U188" s="106"/>
      <c r="V188">
        <v>0</v>
      </c>
      <c r="W188">
        <v>0</v>
      </c>
      <c r="X188"/>
      <c r="Y188"/>
    </row>
    <row r="189" spans="1:30" s="12" customFormat="1" ht="15" hidden="1" customHeight="1" x14ac:dyDescent="0.25">
      <c r="A189" s="3"/>
      <c r="B189" s="3" t="s">
        <v>116</v>
      </c>
      <c r="C189" s="166" t="str">
        <f t="shared" si="482"/>
        <v>Átalány</v>
      </c>
      <c r="D189" s="4" t="s">
        <v>93</v>
      </c>
      <c r="E189" s="4" t="s">
        <v>118</v>
      </c>
      <c r="F189" s="3" t="s">
        <v>163</v>
      </c>
      <c r="G189" s="3" t="s">
        <v>9</v>
      </c>
      <c r="H189" s="7">
        <v>906999</v>
      </c>
      <c r="I189" s="7">
        <f t="shared" ref="I189" si="523">ROUND(H189*Q189,0)</f>
        <v>117910</v>
      </c>
      <c r="J189" s="138">
        <f t="shared" ref="J189" si="524">L189/K189</f>
        <v>9.9999999999999992E-2</v>
      </c>
      <c r="K189" s="6">
        <v>174</v>
      </c>
      <c r="L189" s="6">
        <v>17.399999999999999</v>
      </c>
      <c r="M189" s="145">
        <f t="shared" ref="M189" si="525">ROUND(H189*J189,0)</f>
        <v>90700</v>
      </c>
      <c r="N189" s="145">
        <f t="shared" si="418"/>
        <v>11791</v>
      </c>
      <c r="O189" s="8">
        <f t="shared" ref="O189" si="526">M189/H189</f>
        <v>0.1000001102537048</v>
      </c>
      <c r="P189" s="11">
        <f t="shared" ref="P189" si="527">J189-O189</f>
        <v>-1.102537048047747E-7</v>
      </c>
      <c r="Q189" s="11">
        <v>0.13</v>
      </c>
      <c r="R189" s="114">
        <v>45706</v>
      </c>
      <c r="S189" s="98" t="s">
        <v>102</v>
      </c>
      <c r="T189" s="98">
        <v>8397461884</v>
      </c>
      <c r="U189" s="106"/>
      <c r="V189">
        <v>0</v>
      </c>
      <c r="W189">
        <v>0</v>
      </c>
      <c r="X189"/>
      <c r="Y189"/>
    </row>
    <row r="190" spans="1:30" s="12" customFormat="1" ht="15" hidden="1" customHeight="1" x14ac:dyDescent="0.25">
      <c r="A190" s="3"/>
      <c r="B190" s="3" t="s">
        <v>116</v>
      </c>
      <c r="C190" s="166" t="str">
        <f t="shared" si="482"/>
        <v>Átalány</v>
      </c>
      <c r="D190" s="4" t="s">
        <v>95</v>
      </c>
      <c r="E190" s="4" t="s">
        <v>118</v>
      </c>
      <c r="F190" s="3" t="s">
        <v>163</v>
      </c>
      <c r="G190" s="3" t="s">
        <v>9</v>
      </c>
      <c r="H190" s="7">
        <v>907000</v>
      </c>
      <c r="I190" s="7">
        <f t="shared" ref="I190:I194" si="528">ROUND(H190*Q190,0)</f>
        <v>117910</v>
      </c>
      <c r="J190" s="138">
        <f t="shared" ref="J190:J194" si="529">L190/K190</f>
        <v>9.9999999999999992E-2</v>
      </c>
      <c r="K190" s="6">
        <v>174</v>
      </c>
      <c r="L190" s="6">
        <v>17.399999999999999</v>
      </c>
      <c r="M190" s="145">
        <f t="shared" ref="M190:M194" si="530">ROUND(H190*J190,0)</f>
        <v>90700</v>
      </c>
      <c r="N190" s="145">
        <f t="shared" si="418"/>
        <v>11791</v>
      </c>
      <c r="O190" s="8">
        <f t="shared" ref="O190:O194" si="531">M190/H190</f>
        <v>0.1</v>
      </c>
      <c r="P190" s="11">
        <f t="shared" ref="P190:P194" si="532">J190-O190</f>
        <v>0</v>
      </c>
      <c r="Q190" s="11">
        <v>0.13</v>
      </c>
      <c r="R190" s="114">
        <v>45706</v>
      </c>
      <c r="S190" s="98" t="s">
        <v>102</v>
      </c>
      <c r="T190" s="98">
        <v>8397461884</v>
      </c>
      <c r="U190" s="106"/>
      <c r="V190">
        <v>0</v>
      </c>
      <c r="W190">
        <v>0</v>
      </c>
      <c r="X190"/>
      <c r="Y190"/>
    </row>
    <row r="191" spans="1:30" s="12" customFormat="1" ht="15" hidden="1" customHeight="1" x14ac:dyDescent="0.25">
      <c r="A191" s="3"/>
      <c r="B191" s="3" t="s">
        <v>116</v>
      </c>
      <c r="C191" s="166" t="str">
        <f t="shared" si="482"/>
        <v>Átalány</v>
      </c>
      <c r="D191" s="4" t="s">
        <v>96</v>
      </c>
      <c r="E191" s="4" t="s">
        <v>118</v>
      </c>
      <c r="F191" s="3" t="s">
        <v>163</v>
      </c>
      <c r="G191" s="3" t="s">
        <v>9</v>
      </c>
      <c r="H191" s="7">
        <v>906999</v>
      </c>
      <c r="I191" s="7">
        <f t="shared" si="528"/>
        <v>117910</v>
      </c>
      <c r="J191" s="138">
        <f t="shared" si="529"/>
        <v>9.9999999999999992E-2</v>
      </c>
      <c r="K191" s="6">
        <v>174</v>
      </c>
      <c r="L191" s="6">
        <v>17.399999999999999</v>
      </c>
      <c r="M191" s="145">
        <f t="shared" si="530"/>
        <v>90700</v>
      </c>
      <c r="N191" s="145">
        <f t="shared" si="418"/>
        <v>11791</v>
      </c>
      <c r="O191" s="8">
        <f t="shared" si="531"/>
        <v>0.1000001102537048</v>
      </c>
      <c r="P191" s="11">
        <f t="shared" si="532"/>
        <v>-1.102537048047747E-7</v>
      </c>
      <c r="Q191" s="11">
        <v>0.13</v>
      </c>
      <c r="R191" s="114">
        <v>45706</v>
      </c>
      <c r="S191" s="98" t="s">
        <v>102</v>
      </c>
      <c r="T191" s="98">
        <v>8397461884</v>
      </c>
      <c r="U191" s="106"/>
      <c r="V191">
        <v>1</v>
      </c>
      <c r="W191">
        <v>0</v>
      </c>
      <c r="X191"/>
      <c r="Y191"/>
    </row>
    <row r="192" spans="1:30" s="12" customFormat="1" ht="15" hidden="1" customHeight="1" x14ac:dyDescent="0.25">
      <c r="A192" s="3"/>
      <c r="B192" s="3" t="s">
        <v>116</v>
      </c>
      <c r="C192" s="166" t="str">
        <f t="shared" si="482"/>
        <v>Átalány</v>
      </c>
      <c r="D192" s="4" t="s">
        <v>97</v>
      </c>
      <c r="E192" s="4" t="s">
        <v>118</v>
      </c>
      <c r="F192" s="3" t="s">
        <v>163</v>
      </c>
      <c r="G192" s="3" t="s">
        <v>9</v>
      </c>
      <c r="H192" s="7">
        <v>907000</v>
      </c>
      <c r="I192" s="7">
        <f t="shared" si="528"/>
        <v>117910</v>
      </c>
      <c r="J192" s="138">
        <f t="shared" si="529"/>
        <v>9.9999999999999992E-2</v>
      </c>
      <c r="K192" s="6">
        <v>174</v>
      </c>
      <c r="L192" s="6">
        <v>17.399999999999999</v>
      </c>
      <c r="M192" s="145">
        <f t="shared" si="530"/>
        <v>90700</v>
      </c>
      <c r="N192" s="145">
        <f t="shared" si="418"/>
        <v>11791</v>
      </c>
      <c r="O192" s="8">
        <f t="shared" si="531"/>
        <v>0.1</v>
      </c>
      <c r="P192" s="11">
        <f t="shared" si="532"/>
        <v>0</v>
      </c>
      <c r="Q192" s="11">
        <v>0.13</v>
      </c>
      <c r="R192" s="114">
        <v>45706</v>
      </c>
      <c r="S192" s="98" t="s">
        <v>102</v>
      </c>
      <c r="T192" s="98">
        <v>8397461884</v>
      </c>
      <c r="U192" s="106"/>
      <c r="V192">
        <v>0</v>
      </c>
      <c r="W192">
        <v>0</v>
      </c>
      <c r="X192"/>
      <c r="Y192"/>
    </row>
    <row r="193" spans="1:30" s="12" customFormat="1" ht="15" customHeight="1" x14ac:dyDescent="0.25">
      <c r="A193" s="3"/>
      <c r="B193" s="3" t="s">
        <v>116</v>
      </c>
      <c r="C193" s="166" t="str">
        <f t="shared" si="482"/>
        <v>Átalány</v>
      </c>
      <c r="D193" s="4" t="s">
        <v>98</v>
      </c>
      <c r="E193" s="4" t="s">
        <v>118</v>
      </c>
      <c r="F193" s="3" t="s">
        <v>163</v>
      </c>
      <c r="G193" s="3" t="s">
        <v>9</v>
      </c>
      <c r="H193" s="7">
        <v>881501</v>
      </c>
      <c r="I193" s="7">
        <f t="shared" si="528"/>
        <v>114595</v>
      </c>
      <c r="J193" s="138">
        <f t="shared" si="529"/>
        <v>9.9999999999999992E-2</v>
      </c>
      <c r="K193" s="6">
        <v>174</v>
      </c>
      <c r="L193" s="6">
        <v>17.399999999999999</v>
      </c>
      <c r="M193" s="127">
        <f t="shared" si="530"/>
        <v>88150</v>
      </c>
      <c r="N193" s="127">
        <f t="shared" si="418"/>
        <v>11460</v>
      </c>
      <c r="O193" s="8">
        <f t="shared" si="531"/>
        <v>9.9999886557133794E-2</v>
      </c>
      <c r="P193" s="11">
        <f t="shared" si="532"/>
        <v>1.1344286619807686E-7</v>
      </c>
      <c r="Q193" s="11">
        <v>0.13</v>
      </c>
      <c r="R193" s="114">
        <v>45706</v>
      </c>
      <c r="S193" s="98" t="s">
        <v>102</v>
      </c>
      <c r="T193" s="98">
        <v>8397461884</v>
      </c>
      <c r="U193" s="106"/>
      <c r="V193" s="139">
        <v>2063</v>
      </c>
      <c r="W193" s="139">
        <v>269</v>
      </c>
      <c r="X193" s="200">
        <v>86087</v>
      </c>
      <c r="Y193" s="200">
        <v>11191</v>
      </c>
    </row>
    <row r="194" spans="1:30" s="12" customFormat="1" ht="15" hidden="1" customHeight="1" x14ac:dyDescent="0.25">
      <c r="A194" s="3"/>
      <c r="B194" s="3" t="s">
        <v>116</v>
      </c>
      <c r="C194" s="166" t="str">
        <f t="shared" si="482"/>
        <v>Átalány</v>
      </c>
      <c r="D194" s="4" t="s">
        <v>99</v>
      </c>
      <c r="E194" s="4" t="s">
        <v>118</v>
      </c>
      <c r="F194" s="3" t="s">
        <v>163</v>
      </c>
      <c r="G194" s="3" t="s">
        <v>13</v>
      </c>
      <c r="H194" s="7">
        <v>907000</v>
      </c>
      <c r="I194" s="7">
        <f t="shared" si="528"/>
        <v>117910</v>
      </c>
      <c r="J194" s="138">
        <f t="shared" si="529"/>
        <v>9.9999999999999992E-2</v>
      </c>
      <c r="K194" s="6">
        <v>174</v>
      </c>
      <c r="L194" s="6">
        <v>17.399999999999999</v>
      </c>
      <c r="M194" s="127">
        <f t="shared" si="530"/>
        <v>90700</v>
      </c>
      <c r="N194" s="127">
        <f t="shared" si="418"/>
        <v>11791</v>
      </c>
      <c r="O194" s="8">
        <f t="shared" si="531"/>
        <v>0.1</v>
      </c>
      <c r="P194" s="11">
        <f t="shared" si="532"/>
        <v>0</v>
      </c>
      <c r="Q194" s="11">
        <v>0.13</v>
      </c>
      <c r="R194" s="114">
        <v>45706</v>
      </c>
      <c r="S194" s="98" t="s">
        <v>102</v>
      </c>
      <c r="T194" s="98">
        <v>8397461884</v>
      </c>
      <c r="U194" s="106"/>
    </row>
    <row r="195" spans="1:30" s="12" customFormat="1" ht="15" hidden="1" customHeight="1" x14ac:dyDescent="0.25">
      <c r="A195" s="3"/>
      <c r="B195" s="3" t="s">
        <v>309</v>
      </c>
      <c r="C195" s="166" t="str">
        <f t="shared" si="482"/>
        <v>Átalány</v>
      </c>
      <c r="D195" s="4" t="s">
        <v>91</v>
      </c>
      <c r="E195" s="4" t="s">
        <v>121</v>
      </c>
      <c r="F195" s="3" t="s">
        <v>310</v>
      </c>
      <c r="G195" s="3" t="s">
        <v>9</v>
      </c>
      <c r="H195" s="7">
        <v>869000</v>
      </c>
      <c r="I195" s="7">
        <f t="shared" si="518"/>
        <v>112970</v>
      </c>
      <c r="J195" s="138">
        <f t="shared" si="519"/>
        <v>0.12</v>
      </c>
      <c r="K195" s="6">
        <v>174</v>
      </c>
      <c r="L195" s="6">
        <v>20.88</v>
      </c>
      <c r="M195" s="145">
        <f t="shared" si="520"/>
        <v>104280</v>
      </c>
      <c r="N195" s="145">
        <f t="shared" ref="N195:N202" si="533">ROUND(M195*Q195,0)</f>
        <v>13556</v>
      </c>
      <c r="O195" s="8">
        <f t="shared" si="521"/>
        <v>0.12</v>
      </c>
      <c r="P195" s="11">
        <f t="shared" si="522"/>
        <v>0</v>
      </c>
      <c r="Q195" s="11">
        <v>0.13</v>
      </c>
      <c r="R195" s="114">
        <v>45670</v>
      </c>
      <c r="S195" s="98" t="s">
        <v>102</v>
      </c>
      <c r="T195" s="98">
        <v>8377274515</v>
      </c>
      <c r="U195" s="106"/>
      <c r="V195">
        <v>0</v>
      </c>
      <c r="W195">
        <v>0</v>
      </c>
      <c r="X195"/>
      <c r="Y195"/>
    </row>
    <row r="196" spans="1:30" s="12" customFormat="1" ht="15" hidden="1" customHeight="1" x14ac:dyDescent="0.25">
      <c r="A196" s="3"/>
      <c r="B196" s="3" t="s">
        <v>309</v>
      </c>
      <c r="C196" s="166" t="str">
        <f t="shared" si="482"/>
        <v>Átalány</v>
      </c>
      <c r="D196" s="4" t="s">
        <v>92</v>
      </c>
      <c r="E196" s="4" t="s">
        <v>121</v>
      </c>
      <c r="F196" s="3" t="s">
        <v>310</v>
      </c>
      <c r="G196" s="3" t="s">
        <v>9</v>
      </c>
      <c r="H196" s="7">
        <v>869000</v>
      </c>
      <c r="I196" s="7">
        <f t="shared" ref="I196" si="534">ROUND(H196*Q196,0)</f>
        <v>112970</v>
      </c>
      <c r="J196" s="138">
        <f t="shared" ref="J196" si="535">L196/K196</f>
        <v>0.12</v>
      </c>
      <c r="K196" s="6">
        <v>174</v>
      </c>
      <c r="L196" s="6">
        <v>20.88</v>
      </c>
      <c r="M196" s="145">
        <f t="shared" ref="M196" si="536">ROUND(H196*J196,0)</f>
        <v>104280</v>
      </c>
      <c r="N196" s="145">
        <f t="shared" si="533"/>
        <v>13556</v>
      </c>
      <c r="O196" s="8">
        <f t="shared" ref="O196" si="537">M196/H196</f>
        <v>0.12</v>
      </c>
      <c r="P196" s="11">
        <f t="shared" ref="P196" si="538">J196-O196</f>
        <v>0</v>
      </c>
      <c r="Q196" s="11">
        <v>0.13</v>
      </c>
      <c r="R196" s="114">
        <v>45670</v>
      </c>
      <c r="S196" s="98" t="s">
        <v>102</v>
      </c>
      <c r="T196" s="98">
        <v>8377274515</v>
      </c>
      <c r="U196" s="106"/>
      <c r="V196">
        <v>0</v>
      </c>
      <c r="W196">
        <v>0</v>
      </c>
      <c r="X196"/>
      <c r="Y196"/>
    </row>
    <row r="197" spans="1:30" s="12" customFormat="1" ht="15" hidden="1" customHeight="1" x14ac:dyDescent="0.25">
      <c r="A197" s="3"/>
      <c r="B197" s="3" t="s">
        <v>309</v>
      </c>
      <c r="C197" s="166" t="str">
        <f t="shared" si="482"/>
        <v>Átalány</v>
      </c>
      <c r="D197" s="4" t="s">
        <v>93</v>
      </c>
      <c r="E197" s="4" t="s">
        <v>121</v>
      </c>
      <c r="F197" s="3" t="s">
        <v>310</v>
      </c>
      <c r="G197" s="3" t="s">
        <v>9</v>
      </c>
      <c r="H197" s="7">
        <v>869000</v>
      </c>
      <c r="I197" s="7">
        <f t="shared" ref="I197" si="539">ROUND(H197*Q197,0)</f>
        <v>112970</v>
      </c>
      <c r="J197" s="138">
        <f t="shared" ref="J197" si="540">L197/K197</f>
        <v>0.12</v>
      </c>
      <c r="K197" s="6">
        <v>174</v>
      </c>
      <c r="L197" s="6">
        <v>20.88</v>
      </c>
      <c r="M197" s="145">
        <f t="shared" ref="M197" si="541">ROUND(H197*J197,0)</f>
        <v>104280</v>
      </c>
      <c r="N197" s="145">
        <f t="shared" si="533"/>
        <v>13556</v>
      </c>
      <c r="O197" s="8">
        <f t="shared" ref="O197" si="542">M197/H197</f>
        <v>0.12</v>
      </c>
      <c r="P197" s="11">
        <f t="shared" ref="P197" si="543">J197-O197</f>
        <v>0</v>
      </c>
      <c r="Q197" s="11">
        <v>0.13</v>
      </c>
      <c r="R197" s="114">
        <v>45712</v>
      </c>
      <c r="S197" s="98" t="s">
        <v>102</v>
      </c>
      <c r="T197" s="98">
        <v>8377274515</v>
      </c>
      <c r="U197" s="106"/>
      <c r="V197">
        <v>0</v>
      </c>
      <c r="W197">
        <v>0</v>
      </c>
      <c r="X197"/>
      <c r="Y197"/>
    </row>
    <row r="198" spans="1:30" s="12" customFormat="1" ht="15" hidden="1" customHeight="1" x14ac:dyDescent="0.25">
      <c r="A198" s="3"/>
      <c r="B198" s="3" t="s">
        <v>309</v>
      </c>
      <c r="C198" s="166" t="str">
        <f t="shared" si="482"/>
        <v>Átalány</v>
      </c>
      <c r="D198" s="4" t="s">
        <v>95</v>
      </c>
      <c r="E198" s="4" t="s">
        <v>121</v>
      </c>
      <c r="F198" s="3" t="s">
        <v>310</v>
      </c>
      <c r="G198" s="3" t="s">
        <v>9</v>
      </c>
      <c r="H198" s="7">
        <v>869000</v>
      </c>
      <c r="I198" s="7">
        <f t="shared" ref="I198:I202" si="544">ROUND(H198*Q198,0)</f>
        <v>112970</v>
      </c>
      <c r="J198" s="138">
        <f t="shared" ref="J198:J202" si="545">L198/K198</f>
        <v>0.12</v>
      </c>
      <c r="K198" s="6">
        <v>174</v>
      </c>
      <c r="L198" s="6">
        <v>20.88</v>
      </c>
      <c r="M198" s="145">
        <f t="shared" ref="M198:M202" si="546">ROUND(H198*J198,0)</f>
        <v>104280</v>
      </c>
      <c r="N198" s="145">
        <f t="shared" si="533"/>
        <v>13556</v>
      </c>
      <c r="O198" s="8">
        <f t="shared" ref="O198:O202" si="547">M198/H198</f>
        <v>0.12</v>
      </c>
      <c r="P198" s="11">
        <f t="shared" ref="P198:P202" si="548">J198-O198</f>
        <v>0</v>
      </c>
      <c r="Q198" s="11">
        <v>0.13</v>
      </c>
      <c r="R198" s="114">
        <v>45712</v>
      </c>
      <c r="S198" s="98" t="s">
        <v>102</v>
      </c>
      <c r="T198" s="98">
        <v>8377274515</v>
      </c>
      <c r="U198" s="106"/>
      <c r="V198">
        <v>0</v>
      </c>
      <c r="W198">
        <v>0</v>
      </c>
      <c r="X198"/>
      <c r="Y198"/>
    </row>
    <row r="199" spans="1:30" s="12" customFormat="1" ht="15" hidden="1" customHeight="1" x14ac:dyDescent="0.25">
      <c r="A199" s="3"/>
      <c r="B199" s="3" t="s">
        <v>309</v>
      </c>
      <c r="C199" s="166" t="str">
        <f t="shared" si="482"/>
        <v>Átalány</v>
      </c>
      <c r="D199" s="4" t="s">
        <v>96</v>
      </c>
      <c r="E199" s="4" t="s">
        <v>121</v>
      </c>
      <c r="F199" s="3" t="s">
        <v>310</v>
      </c>
      <c r="G199" s="3" t="s">
        <v>9</v>
      </c>
      <c r="H199" s="7">
        <v>869000</v>
      </c>
      <c r="I199" s="7">
        <f t="shared" si="544"/>
        <v>112970</v>
      </c>
      <c r="J199" s="138">
        <f t="shared" si="545"/>
        <v>0.12</v>
      </c>
      <c r="K199" s="6">
        <v>174</v>
      </c>
      <c r="L199" s="6">
        <v>20.88</v>
      </c>
      <c r="M199" s="145">
        <f t="shared" si="546"/>
        <v>104280</v>
      </c>
      <c r="N199" s="145">
        <f t="shared" si="533"/>
        <v>13556</v>
      </c>
      <c r="O199" s="8">
        <f t="shared" si="547"/>
        <v>0.12</v>
      </c>
      <c r="P199" s="11">
        <f t="shared" si="548"/>
        <v>0</v>
      </c>
      <c r="Q199" s="11">
        <v>0.13</v>
      </c>
      <c r="R199" s="114">
        <v>45712</v>
      </c>
      <c r="S199" s="98" t="s">
        <v>102</v>
      </c>
      <c r="T199" s="98">
        <v>8377274515</v>
      </c>
      <c r="U199" s="106"/>
      <c r="V199">
        <v>0</v>
      </c>
      <c r="W199">
        <v>0</v>
      </c>
      <c r="X199"/>
      <c r="Y199"/>
    </row>
    <row r="200" spans="1:30" s="12" customFormat="1" ht="15" hidden="1" customHeight="1" x14ac:dyDescent="0.25">
      <c r="A200" s="3"/>
      <c r="B200" s="3" t="s">
        <v>309</v>
      </c>
      <c r="C200" s="166" t="str">
        <f t="shared" si="482"/>
        <v>Átalány</v>
      </c>
      <c r="D200" s="4" t="s">
        <v>97</v>
      </c>
      <c r="E200" s="4" t="s">
        <v>121</v>
      </c>
      <c r="F200" s="3" t="s">
        <v>310</v>
      </c>
      <c r="G200" s="3" t="s">
        <v>9</v>
      </c>
      <c r="H200" s="7">
        <v>869000</v>
      </c>
      <c r="I200" s="7">
        <f t="shared" si="544"/>
        <v>112970</v>
      </c>
      <c r="J200" s="138">
        <f t="shared" si="545"/>
        <v>0.12</v>
      </c>
      <c r="K200" s="6">
        <v>174</v>
      </c>
      <c r="L200" s="6">
        <v>20.88</v>
      </c>
      <c r="M200" s="145">
        <f t="shared" si="546"/>
        <v>104280</v>
      </c>
      <c r="N200" s="145">
        <f t="shared" si="533"/>
        <v>13556</v>
      </c>
      <c r="O200" s="8">
        <f t="shared" si="547"/>
        <v>0.12</v>
      </c>
      <c r="P200" s="11">
        <f t="shared" si="548"/>
        <v>0</v>
      </c>
      <c r="Q200" s="11">
        <v>0.13</v>
      </c>
      <c r="R200" s="114">
        <v>45712</v>
      </c>
      <c r="S200" s="98" t="s">
        <v>102</v>
      </c>
      <c r="T200" s="98">
        <v>8377274515</v>
      </c>
      <c r="U200" s="106"/>
      <c r="V200">
        <v>0</v>
      </c>
      <c r="W200">
        <v>0</v>
      </c>
      <c r="X200"/>
      <c r="Y200"/>
    </row>
    <row r="201" spans="1:30" s="12" customFormat="1" ht="15" customHeight="1" x14ac:dyDescent="0.25">
      <c r="A201" s="3"/>
      <c r="B201" s="3" t="s">
        <v>309</v>
      </c>
      <c r="C201" s="166" t="str">
        <f t="shared" si="482"/>
        <v>Átalány</v>
      </c>
      <c r="D201" s="4" t="s">
        <v>98</v>
      </c>
      <c r="E201" s="4" t="s">
        <v>121</v>
      </c>
      <c r="F201" s="3" t="s">
        <v>310</v>
      </c>
      <c r="G201" s="3" t="s">
        <v>9</v>
      </c>
      <c r="H201" s="7">
        <v>869000</v>
      </c>
      <c r="I201" s="7">
        <f t="shared" si="544"/>
        <v>112970</v>
      </c>
      <c r="J201" s="138">
        <f t="shared" si="545"/>
        <v>0.12</v>
      </c>
      <c r="K201" s="6">
        <v>174</v>
      </c>
      <c r="L201" s="6">
        <v>20.88</v>
      </c>
      <c r="M201" s="127">
        <f t="shared" si="546"/>
        <v>104280</v>
      </c>
      <c r="N201" s="127">
        <f t="shared" si="533"/>
        <v>13556</v>
      </c>
      <c r="O201" s="8">
        <f t="shared" si="547"/>
        <v>0.12</v>
      </c>
      <c r="P201" s="11">
        <f t="shared" si="548"/>
        <v>0</v>
      </c>
      <c r="Q201" s="11">
        <v>0.13</v>
      </c>
      <c r="R201" s="114">
        <v>45712</v>
      </c>
      <c r="S201" s="98" t="s">
        <v>102</v>
      </c>
      <c r="T201" s="98">
        <v>8377274515</v>
      </c>
      <c r="U201" s="106"/>
      <c r="V201" s="139">
        <v>0</v>
      </c>
      <c r="W201" s="139">
        <v>0</v>
      </c>
      <c r="X201" s="200">
        <v>104280</v>
      </c>
      <c r="Y201" s="200">
        <v>13556</v>
      </c>
    </row>
    <row r="202" spans="1:30" s="12" customFormat="1" ht="15" hidden="1" customHeight="1" x14ac:dyDescent="0.25">
      <c r="A202" s="3"/>
      <c r="B202" s="3" t="s">
        <v>309</v>
      </c>
      <c r="C202" s="166" t="str">
        <f t="shared" si="482"/>
        <v>Átalány</v>
      </c>
      <c r="D202" s="4" t="s">
        <v>99</v>
      </c>
      <c r="E202" s="4" t="s">
        <v>121</v>
      </c>
      <c r="F202" s="3" t="s">
        <v>310</v>
      </c>
      <c r="G202" s="3" t="s">
        <v>13</v>
      </c>
      <c r="H202" s="7">
        <v>869000</v>
      </c>
      <c r="I202" s="7">
        <f t="shared" si="544"/>
        <v>112970</v>
      </c>
      <c r="J202" s="138">
        <f t="shared" si="545"/>
        <v>0.12</v>
      </c>
      <c r="K202" s="6">
        <v>174</v>
      </c>
      <c r="L202" s="6">
        <v>20.88</v>
      </c>
      <c r="M202" s="127">
        <f t="shared" si="546"/>
        <v>104280</v>
      </c>
      <c r="N202" s="127">
        <f t="shared" si="533"/>
        <v>13556</v>
      </c>
      <c r="O202" s="8">
        <f t="shared" si="547"/>
        <v>0.12</v>
      </c>
      <c r="P202" s="11">
        <f t="shared" si="548"/>
        <v>0</v>
      </c>
      <c r="Q202" s="11">
        <v>0.13</v>
      </c>
      <c r="R202" s="114">
        <v>45712</v>
      </c>
      <c r="S202" s="98" t="s">
        <v>102</v>
      </c>
      <c r="T202" s="98">
        <v>8377274515</v>
      </c>
      <c r="U202" s="106"/>
    </row>
    <row r="203" spans="1:30" s="12" customFormat="1" ht="15" hidden="1" customHeight="1" x14ac:dyDescent="0.25">
      <c r="A203" s="164">
        <v>1</v>
      </c>
      <c r="B203" s="3" t="s">
        <v>211</v>
      </c>
      <c r="C203" s="166" t="str">
        <f t="shared" ref="C203:C217" si="549">IF(OR(E203="A017200260",E203="C017200261"),"Szakmai","Átalány")</f>
        <v>Szakmai</v>
      </c>
      <c r="D203" s="4" t="s">
        <v>85</v>
      </c>
      <c r="E203" s="4" t="s">
        <v>120</v>
      </c>
      <c r="F203" s="3" t="s">
        <v>210</v>
      </c>
      <c r="G203" s="3" t="s">
        <v>9</v>
      </c>
      <c r="H203" s="7">
        <v>921499</v>
      </c>
      <c r="I203" s="7">
        <f t="shared" si="498"/>
        <v>119795</v>
      </c>
      <c r="J203" s="138">
        <f t="shared" si="499"/>
        <v>0.44</v>
      </c>
      <c r="K203" s="6">
        <v>174</v>
      </c>
      <c r="L203" s="6">
        <v>76.56</v>
      </c>
      <c r="M203" s="145">
        <f t="shared" si="500"/>
        <v>405460</v>
      </c>
      <c r="N203" s="145">
        <f t="shared" ref="N203:N206" si="550">ROUND(M203*Q203,0)</f>
        <v>52710</v>
      </c>
      <c r="O203" s="8">
        <f t="shared" si="501"/>
        <v>0.44000047748288384</v>
      </c>
      <c r="P203" s="11">
        <f t="shared" si="502"/>
        <v>-4.7748288384275028E-7</v>
      </c>
      <c r="Q203" s="11">
        <v>0.13</v>
      </c>
      <c r="R203" s="114">
        <v>45460</v>
      </c>
      <c r="S203" s="98" t="s">
        <v>102</v>
      </c>
      <c r="T203" s="98">
        <v>8438311180</v>
      </c>
      <c r="U203" s="106"/>
      <c r="V203">
        <v>0</v>
      </c>
      <c r="W203">
        <v>0</v>
      </c>
      <c r="X203"/>
      <c r="Y203"/>
      <c r="Z203" s="61">
        <v>45474</v>
      </c>
      <c r="AA203" s="61">
        <v>45504</v>
      </c>
      <c r="AB203">
        <v>184</v>
      </c>
      <c r="AC203" s="167">
        <f>ROUNDUP(AB203*J203,2)</f>
        <v>80.959999999999994</v>
      </c>
      <c r="AD203" s="61">
        <v>45509</v>
      </c>
    </row>
    <row r="204" spans="1:30" s="12" customFormat="1" ht="15" hidden="1" customHeight="1" x14ac:dyDescent="0.25">
      <c r="A204" s="164">
        <v>1</v>
      </c>
      <c r="B204" s="3" t="s">
        <v>211</v>
      </c>
      <c r="C204" s="166" t="str">
        <f t="shared" si="549"/>
        <v>Szakmai</v>
      </c>
      <c r="D204" s="4" t="s">
        <v>86</v>
      </c>
      <c r="E204" s="4" t="s">
        <v>120</v>
      </c>
      <c r="F204" s="3" t="s">
        <v>210</v>
      </c>
      <c r="G204" s="3" t="s">
        <v>9</v>
      </c>
      <c r="H204" s="7">
        <v>921500</v>
      </c>
      <c r="I204" s="7">
        <f t="shared" ref="I204" si="551">ROUND(H204*Q204,0)</f>
        <v>119795</v>
      </c>
      <c r="J204" s="138">
        <f t="shared" ref="J204" si="552">L204/K204</f>
        <v>0.44</v>
      </c>
      <c r="K204" s="6">
        <v>174</v>
      </c>
      <c r="L204" s="6">
        <v>76.56</v>
      </c>
      <c r="M204" s="145">
        <f t="shared" ref="M204" si="553">ROUND(H204*J204,0)</f>
        <v>405460</v>
      </c>
      <c r="N204" s="145">
        <f t="shared" si="550"/>
        <v>52710</v>
      </c>
      <c r="O204" s="8">
        <f t="shared" ref="O204" si="554">M204/H204</f>
        <v>0.44</v>
      </c>
      <c r="P204" s="11">
        <f t="shared" ref="P204" si="555">J204-O204</f>
        <v>0</v>
      </c>
      <c r="Q204" s="11">
        <v>0.13</v>
      </c>
      <c r="R204" s="114">
        <v>45460</v>
      </c>
      <c r="S204" s="98" t="s">
        <v>102</v>
      </c>
      <c r="T204" s="98">
        <v>8438311180</v>
      </c>
      <c r="U204" s="106"/>
      <c r="V204">
        <v>0</v>
      </c>
      <c r="W204">
        <v>0</v>
      </c>
      <c r="X204"/>
      <c r="Y204"/>
      <c r="Z204" s="61">
        <v>45505</v>
      </c>
      <c r="AA204" s="61">
        <v>45535</v>
      </c>
      <c r="AB204">
        <v>168</v>
      </c>
      <c r="AC204" s="167">
        <f>ROUNDUP(AB204*J204,2)</f>
        <v>73.92</v>
      </c>
      <c r="AD204" s="61">
        <v>45540</v>
      </c>
    </row>
    <row r="205" spans="1:30" s="12" customFormat="1" ht="15" hidden="1" customHeight="1" x14ac:dyDescent="0.25">
      <c r="A205" s="164"/>
      <c r="B205" s="3" t="s">
        <v>211</v>
      </c>
      <c r="C205" s="166" t="str">
        <f t="shared" si="549"/>
        <v>Szakmai</v>
      </c>
      <c r="D205" s="4" t="s">
        <v>99</v>
      </c>
      <c r="E205" s="4" t="s">
        <v>120</v>
      </c>
      <c r="F205" s="3" t="s">
        <v>210</v>
      </c>
      <c r="G205" s="3" t="s">
        <v>13</v>
      </c>
      <c r="H205" s="7">
        <v>921500</v>
      </c>
      <c r="I205" s="7">
        <f t="shared" ref="I205" si="556">ROUND(H205*Q205,0)</f>
        <v>119795</v>
      </c>
      <c r="J205" s="138">
        <f t="shared" ref="J205" si="557">L205/K205</f>
        <v>0.44</v>
      </c>
      <c r="K205" s="6">
        <v>174</v>
      </c>
      <c r="L205" s="6">
        <v>76.56</v>
      </c>
      <c r="M205" s="127">
        <f t="shared" ref="M205" si="558">ROUND(H205*J205,0)</f>
        <v>405460</v>
      </c>
      <c r="N205" s="127">
        <f t="shared" si="550"/>
        <v>52710</v>
      </c>
      <c r="O205" s="8">
        <f t="shared" ref="O205" si="559">M205/H205</f>
        <v>0.44</v>
      </c>
      <c r="P205" s="11">
        <f t="shared" ref="P205" si="560">J205-O205</f>
        <v>0</v>
      </c>
      <c r="Q205" s="11">
        <v>0.13</v>
      </c>
      <c r="R205" s="114">
        <v>45839</v>
      </c>
      <c r="S205" s="98" t="s">
        <v>102</v>
      </c>
      <c r="T205" s="98">
        <v>8438311180</v>
      </c>
      <c r="U205" s="106"/>
      <c r="V205"/>
      <c r="W205"/>
      <c r="X205"/>
      <c r="Y205"/>
      <c r="Z205" s="61"/>
      <c r="AA205" s="61"/>
      <c r="AB205"/>
      <c r="AC205" s="167"/>
      <c r="AD205" s="61"/>
    </row>
    <row r="206" spans="1:30" s="12" customFormat="1" ht="15" hidden="1" customHeight="1" x14ac:dyDescent="0.25">
      <c r="A206" s="164"/>
      <c r="B206" s="3" t="s">
        <v>211</v>
      </c>
      <c r="C206" s="166" t="str">
        <f t="shared" ref="C206" si="561">IF(OR(E206="A017200260",E206="C017200261"),"Szakmai","Átalány")</f>
        <v>Szakmai</v>
      </c>
      <c r="D206" s="4" t="s">
        <v>100</v>
      </c>
      <c r="E206" s="4" t="s">
        <v>120</v>
      </c>
      <c r="F206" s="3" t="s">
        <v>210</v>
      </c>
      <c r="G206" s="3" t="s">
        <v>13</v>
      </c>
      <c r="H206" s="7">
        <v>921500</v>
      </c>
      <c r="I206" s="7">
        <f t="shared" ref="I206" si="562">ROUND(H206*Q206,0)</f>
        <v>119795</v>
      </c>
      <c r="J206" s="138">
        <f t="shared" ref="J206" si="563">L206/K206</f>
        <v>0.44</v>
      </c>
      <c r="K206" s="6">
        <v>174</v>
      </c>
      <c r="L206" s="6">
        <v>76.56</v>
      </c>
      <c r="M206" s="127">
        <f t="shared" ref="M206" si="564">ROUND(H206*J206,0)</f>
        <v>405460</v>
      </c>
      <c r="N206" s="127">
        <f t="shared" si="550"/>
        <v>52710</v>
      </c>
      <c r="O206" s="8">
        <f t="shared" ref="O206" si="565">M206/H206</f>
        <v>0.44</v>
      </c>
      <c r="P206" s="11">
        <f t="shared" ref="P206" si="566">J206-O206</f>
        <v>0</v>
      </c>
      <c r="Q206" s="11">
        <v>0.13</v>
      </c>
      <c r="R206" s="114">
        <v>45839</v>
      </c>
      <c r="S206" s="98" t="s">
        <v>102</v>
      </c>
      <c r="T206" s="98">
        <v>8438311180</v>
      </c>
      <c r="U206" s="106"/>
      <c r="V206"/>
      <c r="W206"/>
      <c r="X206"/>
      <c r="Y206"/>
      <c r="Z206" s="61"/>
      <c r="AA206" s="61"/>
      <c r="AB206"/>
      <c r="AC206" s="167"/>
      <c r="AD206" s="61"/>
    </row>
    <row r="207" spans="1:30" s="12" customFormat="1" ht="15" hidden="1" customHeight="1" x14ac:dyDescent="0.25">
      <c r="A207" s="164">
        <v>1</v>
      </c>
      <c r="B207" s="3" t="s">
        <v>129</v>
      </c>
      <c r="C207" s="166" t="str">
        <f t="shared" si="549"/>
        <v>Szakmai</v>
      </c>
      <c r="D207" s="4" t="s">
        <v>79</v>
      </c>
      <c r="E207" s="4" t="s">
        <v>120</v>
      </c>
      <c r="F207" s="3" t="s">
        <v>126</v>
      </c>
      <c r="G207" s="3" t="s">
        <v>9</v>
      </c>
      <c r="H207" s="7">
        <v>875000</v>
      </c>
      <c r="I207" s="7">
        <f>ROUND(H207*Q207,0)</f>
        <v>113750</v>
      </c>
      <c r="J207" s="138">
        <f>L207/K207</f>
        <v>0.52</v>
      </c>
      <c r="K207" s="6">
        <v>174</v>
      </c>
      <c r="L207" s="6">
        <v>90.48</v>
      </c>
      <c r="M207" s="145">
        <f>ROUND(H207*J207,0)</f>
        <v>455000</v>
      </c>
      <c r="N207" s="145">
        <f t="shared" ref="N207:N229" si="567">ROUND(M207*Q207,0)</f>
        <v>59150</v>
      </c>
      <c r="O207" s="8">
        <f>M207/H207</f>
        <v>0.52</v>
      </c>
      <c r="P207" s="11">
        <f>J207-O207</f>
        <v>0</v>
      </c>
      <c r="Q207" s="11">
        <v>0.13</v>
      </c>
      <c r="R207" s="114"/>
      <c r="S207" s="98" t="s">
        <v>102</v>
      </c>
      <c r="T207" s="98">
        <v>8410920832</v>
      </c>
      <c r="U207" s="106"/>
      <c r="V207" s="12">
        <v>0</v>
      </c>
      <c r="W207" s="12">
        <v>0</v>
      </c>
      <c r="Z207" s="165">
        <v>45292</v>
      </c>
      <c r="AA207" s="165">
        <v>45322</v>
      </c>
      <c r="AB207" s="12">
        <v>176</v>
      </c>
      <c r="AC207" s="167">
        <f t="shared" ref="AC207:AC217" si="568">ROUNDUP(AB207*J207,2)</f>
        <v>91.52</v>
      </c>
      <c r="AD207" s="165">
        <v>45327</v>
      </c>
    </row>
    <row r="208" spans="1:30" s="12" customFormat="1" ht="15" hidden="1" customHeight="1" x14ac:dyDescent="0.25">
      <c r="A208" s="164">
        <v>1</v>
      </c>
      <c r="B208" s="3" t="s">
        <v>129</v>
      </c>
      <c r="C208" s="166" t="str">
        <f t="shared" si="549"/>
        <v>Szakmai</v>
      </c>
      <c r="D208" s="4" t="s">
        <v>80</v>
      </c>
      <c r="E208" s="4" t="s">
        <v>120</v>
      </c>
      <c r="F208" s="3" t="s">
        <v>126</v>
      </c>
      <c r="G208" s="3" t="s">
        <v>9</v>
      </c>
      <c r="H208" s="7">
        <v>875000</v>
      </c>
      <c r="I208" s="7">
        <f t="shared" ref="I208" si="569">ROUND(H208*Q208,0)</f>
        <v>113750</v>
      </c>
      <c r="J208" s="138">
        <f t="shared" ref="J208" si="570">L208/K208</f>
        <v>0.52</v>
      </c>
      <c r="K208" s="6">
        <v>174</v>
      </c>
      <c r="L208" s="6">
        <v>90.48</v>
      </c>
      <c r="M208" s="145">
        <f t="shared" ref="M208" si="571">ROUND(H208*J208,0)</f>
        <v>455000</v>
      </c>
      <c r="N208" s="145">
        <f t="shared" si="567"/>
        <v>59150</v>
      </c>
      <c r="O208" s="8">
        <f t="shared" ref="O208" si="572">M208/H208</f>
        <v>0.52</v>
      </c>
      <c r="P208" s="11">
        <f t="shared" ref="P208" si="573">J208-O208</f>
        <v>0</v>
      </c>
      <c r="Q208" s="11">
        <v>0.13</v>
      </c>
      <c r="R208" s="114"/>
      <c r="S208" s="98" t="s">
        <v>102</v>
      </c>
      <c r="T208" s="98">
        <v>8410920832</v>
      </c>
      <c r="U208" s="106"/>
      <c r="V208" s="12">
        <v>0</v>
      </c>
      <c r="W208" s="12">
        <v>0</v>
      </c>
      <c r="Z208" s="165">
        <v>45323</v>
      </c>
      <c r="AA208" s="165">
        <v>45351</v>
      </c>
      <c r="AB208" s="12">
        <v>168</v>
      </c>
      <c r="AC208" s="167">
        <f t="shared" si="568"/>
        <v>87.36</v>
      </c>
      <c r="AD208" s="165">
        <v>45356</v>
      </c>
    </row>
    <row r="209" spans="1:31" s="12" customFormat="1" ht="15" hidden="1" customHeight="1" x14ac:dyDescent="0.25">
      <c r="A209" s="164">
        <v>1</v>
      </c>
      <c r="B209" s="3" t="s">
        <v>129</v>
      </c>
      <c r="C209" s="166" t="str">
        <f t="shared" si="549"/>
        <v>Szakmai</v>
      </c>
      <c r="D209" s="4" t="s">
        <v>81</v>
      </c>
      <c r="E209" s="4" t="s">
        <v>120</v>
      </c>
      <c r="F209" s="3" t="s">
        <v>126</v>
      </c>
      <c r="G209" s="3" t="s">
        <v>9</v>
      </c>
      <c r="H209" s="7">
        <v>875000</v>
      </c>
      <c r="I209" s="7">
        <f t="shared" ref="I209" si="574">ROUND(H209*Q209,0)</f>
        <v>113750</v>
      </c>
      <c r="J209" s="138">
        <f t="shared" ref="J209" si="575">L209/K209</f>
        <v>0.52</v>
      </c>
      <c r="K209" s="6">
        <v>174</v>
      </c>
      <c r="L209" s="6">
        <v>90.48</v>
      </c>
      <c r="M209" s="145">
        <f t="shared" ref="M209" si="576">ROUND(H209*J209,0)</f>
        <v>455000</v>
      </c>
      <c r="N209" s="145">
        <f t="shared" si="567"/>
        <v>59150</v>
      </c>
      <c r="O209" s="8">
        <f t="shared" ref="O209" si="577">M209/H209</f>
        <v>0.52</v>
      </c>
      <c r="P209" s="11">
        <f t="shared" ref="P209" si="578">J209-O209</f>
        <v>0</v>
      </c>
      <c r="Q209" s="11">
        <v>0.13</v>
      </c>
      <c r="R209" s="114">
        <v>45337</v>
      </c>
      <c r="S209" s="98" t="s">
        <v>102</v>
      </c>
      <c r="T209" s="98">
        <v>8410920832</v>
      </c>
      <c r="U209" s="106"/>
      <c r="V209">
        <v>0</v>
      </c>
      <c r="W209">
        <v>0</v>
      </c>
      <c r="X209"/>
      <c r="Y209"/>
      <c r="Z209" s="61">
        <v>45352</v>
      </c>
      <c r="AA209" s="61">
        <v>45382</v>
      </c>
      <c r="AB209">
        <v>152</v>
      </c>
      <c r="AC209" s="167">
        <f t="shared" si="568"/>
        <v>79.040000000000006</v>
      </c>
      <c r="AD209" s="61">
        <v>45387</v>
      </c>
    </row>
    <row r="210" spans="1:31" s="12" customFormat="1" ht="15" hidden="1" customHeight="1" x14ac:dyDescent="0.25">
      <c r="A210" s="164">
        <v>1</v>
      </c>
      <c r="B210" s="3" t="s">
        <v>129</v>
      </c>
      <c r="C210" s="166" t="str">
        <f t="shared" si="549"/>
        <v>Szakmai</v>
      </c>
      <c r="D210" s="4" t="s">
        <v>82</v>
      </c>
      <c r="E210" s="4" t="s">
        <v>120</v>
      </c>
      <c r="F210" s="3" t="s">
        <v>126</v>
      </c>
      <c r="G210" s="3" t="s">
        <v>9</v>
      </c>
      <c r="H210" s="7">
        <v>875000</v>
      </c>
      <c r="I210" s="7">
        <f t="shared" ref="I210:I211" si="579">ROUND(H210*Q210,0)</f>
        <v>113750</v>
      </c>
      <c r="J210" s="138">
        <f t="shared" ref="J210:J211" si="580">L210/K210</f>
        <v>0.52</v>
      </c>
      <c r="K210" s="6">
        <v>174</v>
      </c>
      <c r="L210" s="6">
        <v>90.48</v>
      </c>
      <c r="M210" s="145">
        <f t="shared" ref="M210:M211" si="581">ROUND(H210*J210,0)</f>
        <v>455000</v>
      </c>
      <c r="N210" s="145">
        <f t="shared" si="567"/>
        <v>59150</v>
      </c>
      <c r="O210" s="8">
        <f t="shared" ref="O210:O211" si="582">M210/H210</f>
        <v>0.52</v>
      </c>
      <c r="P210" s="11">
        <f t="shared" ref="P210:P211" si="583">J210-O210</f>
        <v>0</v>
      </c>
      <c r="Q210" s="11">
        <v>0.13</v>
      </c>
      <c r="R210" s="114">
        <v>45337</v>
      </c>
      <c r="S210" s="98" t="s">
        <v>102</v>
      </c>
      <c r="T210" s="98">
        <v>8410920832</v>
      </c>
      <c r="U210" s="106"/>
      <c r="V210">
        <v>0</v>
      </c>
      <c r="W210">
        <v>0</v>
      </c>
      <c r="X210"/>
      <c r="Y210"/>
      <c r="Z210" s="61">
        <v>45383</v>
      </c>
      <c r="AA210" s="61">
        <v>45412</v>
      </c>
      <c r="AB210">
        <v>168</v>
      </c>
      <c r="AC210" s="167">
        <f t="shared" si="568"/>
        <v>87.36</v>
      </c>
      <c r="AD210" s="61">
        <v>45415</v>
      </c>
    </row>
    <row r="211" spans="1:31" s="12" customFormat="1" ht="15" hidden="1" customHeight="1" x14ac:dyDescent="0.25">
      <c r="A211" s="164">
        <v>1</v>
      </c>
      <c r="B211" s="3" t="s">
        <v>129</v>
      </c>
      <c r="C211" s="166" t="str">
        <f t="shared" si="549"/>
        <v>Szakmai</v>
      </c>
      <c r="D211" s="4" t="s">
        <v>83</v>
      </c>
      <c r="E211" s="4" t="s">
        <v>120</v>
      </c>
      <c r="F211" s="3" t="s">
        <v>126</v>
      </c>
      <c r="G211" s="3" t="s">
        <v>9</v>
      </c>
      <c r="H211" s="7">
        <v>875000</v>
      </c>
      <c r="I211" s="7">
        <f t="shared" si="579"/>
        <v>113750</v>
      </c>
      <c r="J211" s="138">
        <f t="shared" si="580"/>
        <v>0.52</v>
      </c>
      <c r="K211" s="6">
        <v>174</v>
      </c>
      <c r="L211" s="6">
        <v>90.48</v>
      </c>
      <c r="M211" s="145">
        <f t="shared" si="581"/>
        <v>455000</v>
      </c>
      <c r="N211" s="145">
        <f t="shared" si="567"/>
        <v>59150</v>
      </c>
      <c r="O211" s="8">
        <f t="shared" si="582"/>
        <v>0.52</v>
      </c>
      <c r="P211" s="11">
        <f t="shared" si="583"/>
        <v>0</v>
      </c>
      <c r="Q211" s="11">
        <v>0.13</v>
      </c>
      <c r="R211" s="114">
        <v>45337</v>
      </c>
      <c r="S211" s="98" t="s">
        <v>102</v>
      </c>
      <c r="T211" s="98">
        <v>8410920832</v>
      </c>
      <c r="U211" s="106"/>
      <c r="V211" s="143">
        <v>1</v>
      </c>
      <c r="W211">
        <v>0</v>
      </c>
      <c r="X211"/>
      <c r="Y211"/>
      <c r="Z211" s="61">
        <v>45413</v>
      </c>
      <c r="AA211" s="61">
        <v>45443</v>
      </c>
      <c r="AB211">
        <v>168</v>
      </c>
      <c r="AC211" s="167">
        <f t="shared" si="568"/>
        <v>87.36</v>
      </c>
      <c r="AD211" s="61">
        <v>45448</v>
      </c>
    </row>
    <row r="212" spans="1:31" s="12" customFormat="1" ht="15" hidden="1" customHeight="1" x14ac:dyDescent="0.25">
      <c r="A212" s="164">
        <v>1</v>
      </c>
      <c r="B212" s="3" t="s">
        <v>129</v>
      </c>
      <c r="C212" s="166" t="str">
        <f t="shared" si="549"/>
        <v>Szakmai</v>
      </c>
      <c r="D212" s="4" t="s">
        <v>84</v>
      </c>
      <c r="E212" s="4" t="s">
        <v>120</v>
      </c>
      <c r="F212" s="3" t="s">
        <v>126</v>
      </c>
      <c r="G212" s="3" t="s">
        <v>9</v>
      </c>
      <c r="H212" s="7">
        <v>891500</v>
      </c>
      <c r="I212" s="7">
        <f t="shared" ref="I212" si="584">ROUND(H212*Q212,0)</f>
        <v>115895</v>
      </c>
      <c r="J212" s="138">
        <f t="shared" ref="J212" si="585">L212/K212</f>
        <v>0.52</v>
      </c>
      <c r="K212" s="6">
        <v>174</v>
      </c>
      <c r="L212" s="6">
        <v>90.48</v>
      </c>
      <c r="M212" s="145">
        <f t="shared" ref="M212" si="586">ROUND(H212*J212,0)</f>
        <v>463580</v>
      </c>
      <c r="N212" s="145">
        <f t="shared" si="567"/>
        <v>60265</v>
      </c>
      <c r="O212" s="8">
        <f t="shared" ref="O212" si="587">M212/H212</f>
        <v>0.52</v>
      </c>
      <c r="P212" s="11">
        <f t="shared" ref="P212" si="588">J212-O212</f>
        <v>0</v>
      </c>
      <c r="Q212" s="11">
        <v>0.13</v>
      </c>
      <c r="R212" s="114">
        <v>45435</v>
      </c>
      <c r="S212" s="98" t="s">
        <v>102</v>
      </c>
      <c r="T212" s="98">
        <v>8410920832</v>
      </c>
      <c r="U212" s="106"/>
      <c r="V212">
        <v>0</v>
      </c>
      <c r="W212">
        <v>0</v>
      </c>
      <c r="X212"/>
      <c r="Y212"/>
      <c r="Z212" s="61">
        <v>45444</v>
      </c>
      <c r="AA212" s="61">
        <v>45473</v>
      </c>
      <c r="AB212">
        <v>160</v>
      </c>
      <c r="AC212" s="167">
        <f t="shared" si="568"/>
        <v>83.2</v>
      </c>
      <c r="AD212" s="61">
        <v>45478</v>
      </c>
    </row>
    <row r="213" spans="1:31" s="12" customFormat="1" ht="15" hidden="1" customHeight="1" x14ac:dyDescent="0.25">
      <c r="A213" s="164">
        <v>1</v>
      </c>
      <c r="B213" s="3" t="s">
        <v>129</v>
      </c>
      <c r="C213" s="166" t="str">
        <f t="shared" si="549"/>
        <v>Szakmai</v>
      </c>
      <c r="D213" s="4" t="s">
        <v>85</v>
      </c>
      <c r="E213" s="4" t="s">
        <v>120</v>
      </c>
      <c r="F213" s="3" t="s">
        <v>126</v>
      </c>
      <c r="G213" s="3" t="s">
        <v>9</v>
      </c>
      <c r="H213" s="7">
        <v>891500</v>
      </c>
      <c r="I213" s="7">
        <f t="shared" ref="I213" si="589">ROUND(H213*Q213,0)</f>
        <v>115895</v>
      </c>
      <c r="J213" s="138">
        <f t="shared" ref="J213" si="590">L213/K213</f>
        <v>0.52</v>
      </c>
      <c r="K213" s="6">
        <v>174</v>
      </c>
      <c r="L213" s="6">
        <v>90.48</v>
      </c>
      <c r="M213" s="145">
        <f t="shared" ref="M213" si="591">ROUND(H213*J213,0)</f>
        <v>463580</v>
      </c>
      <c r="N213" s="145">
        <f t="shared" si="567"/>
        <v>60265</v>
      </c>
      <c r="O213" s="8">
        <f t="shared" ref="O213" si="592">M213/H213</f>
        <v>0.52</v>
      </c>
      <c r="P213" s="11">
        <f t="shared" ref="P213" si="593">J213-O213</f>
        <v>0</v>
      </c>
      <c r="Q213" s="11">
        <v>0.13</v>
      </c>
      <c r="R213" s="114">
        <v>45460</v>
      </c>
      <c r="S213" s="98" t="s">
        <v>102</v>
      </c>
      <c r="T213" s="98">
        <v>8410920832</v>
      </c>
      <c r="U213" s="106"/>
      <c r="V213">
        <v>0</v>
      </c>
      <c r="W213">
        <v>0</v>
      </c>
      <c r="X213"/>
      <c r="Y213"/>
      <c r="Z213" s="61">
        <v>45474</v>
      </c>
      <c r="AA213" s="61">
        <v>45504</v>
      </c>
      <c r="AB213">
        <v>184</v>
      </c>
      <c r="AC213" s="167">
        <f t="shared" si="568"/>
        <v>95.68</v>
      </c>
      <c r="AD213" s="61">
        <v>45509</v>
      </c>
    </row>
    <row r="214" spans="1:31" s="12" customFormat="1" ht="15" hidden="1" customHeight="1" x14ac:dyDescent="0.25">
      <c r="A214" s="164">
        <v>1</v>
      </c>
      <c r="B214" s="3" t="s">
        <v>129</v>
      </c>
      <c r="C214" s="166" t="str">
        <f t="shared" si="549"/>
        <v>Szakmai</v>
      </c>
      <c r="D214" s="4" t="s">
        <v>86</v>
      </c>
      <c r="E214" s="4" t="s">
        <v>120</v>
      </c>
      <c r="F214" s="3" t="s">
        <v>126</v>
      </c>
      <c r="G214" s="3" t="s">
        <v>9</v>
      </c>
      <c r="H214" s="7">
        <v>891500</v>
      </c>
      <c r="I214" s="7">
        <f t="shared" ref="I214:I230" si="594">ROUND(H214*Q214,0)</f>
        <v>115895</v>
      </c>
      <c r="J214" s="138">
        <f t="shared" ref="J214:J230" si="595">L214/K214</f>
        <v>0.52</v>
      </c>
      <c r="K214" s="6">
        <v>174</v>
      </c>
      <c r="L214" s="6">
        <v>90.48</v>
      </c>
      <c r="M214" s="145">
        <f t="shared" ref="M214:M230" si="596">ROUND(H214*J214,0)</f>
        <v>463580</v>
      </c>
      <c r="N214" s="145">
        <f t="shared" si="567"/>
        <v>60265</v>
      </c>
      <c r="O214" s="8">
        <f t="shared" ref="O214:O230" si="597">M214/H214</f>
        <v>0.52</v>
      </c>
      <c r="P214" s="11">
        <f t="shared" ref="P214:P230" si="598">J214-O214</f>
        <v>0</v>
      </c>
      <c r="Q214" s="11">
        <v>0.13</v>
      </c>
      <c r="R214" s="114">
        <v>45460</v>
      </c>
      <c r="S214" s="98" t="s">
        <v>102</v>
      </c>
      <c r="T214" s="98">
        <v>8410920832</v>
      </c>
      <c r="U214" s="106"/>
      <c r="V214">
        <v>0</v>
      </c>
      <c r="W214">
        <v>0</v>
      </c>
      <c r="X214"/>
      <c r="Y214"/>
      <c r="Z214" s="61">
        <v>45505</v>
      </c>
      <c r="AA214" s="61">
        <v>45535</v>
      </c>
      <c r="AB214">
        <v>168</v>
      </c>
      <c r="AC214" s="167">
        <f t="shared" si="568"/>
        <v>87.36</v>
      </c>
      <c r="AD214" s="61">
        <v>45540</v>
      </c>
    </row>
    <row r="215" spans="1:31" s="12" customFormat="1" ht="15" hidden="1" customHeight="1" x14ac:dyDescent="0.25">
      <c r="A215" s="164">
        <v>1</v>
      </c>
      <c r="B215" s="3" t="s">
        <v>129</v>
      </c>
      <c r="C215" s="166" t="str">
        <f t="shared" si="549"/>
        <v>Szakmai</v>
      </c>
      <c r="D215" s="4" t="s">
        <v>87</v>
      </c>
      <c r="E215" s="4" t="s">
        <v>120</v>
      </c>
      <c r="F215" s="3" t="s">
        <v>126</v>
      </c>
      <c r="G215" s="3" t="s">
        <v>9</v>
      </c>
      <c r="H215" s="7">
        <v>891500</v>
      </c>
      <c r="I215" s="7">
        <f t="shared" ref="I215" si="599">ROUND(H215*Q215,0)</f>
        <v>115895</v>
      </c>
      <c r="J215" s="138">
        <f t="shared" ref="J215" si="600">L215/K215</f>
        <v>0.52</v>
      </c>
      <c r="K215" s="6">
        <v>174</v>
      </c>
      <c r="L215" s="6">
        <v>90.48</v>
      </c>
      <c r="M215" s="145">
        <f t="shared" ref="M215" si="601">ROUND(H215*J215,0)</f>
        <v>463580</v>
      </c>
      <c r="N215" s="145">
        <f t="shared" si="567"/>
        <v>60265</v>
      </c>
      <c r="O215" s="8">
        <f t="shared" ref="O215" si="602">M215/H215</f>
        <v>0.52</v>
      </c>
      <c r="P215" s="11">
        <f t="shared" ref="P215" si="603">J215-O215</f>
        <v>0</v>
      </c>
      <c r="Q215" s="11">
        <v>0.13</v>
      </c>
      <c r="R215" s="114">
        <v>45526</v>
      </c>
      <c r="S215" s="98" t="s">
        <v>102</v>
      </c>
      <c r="T215" s="98">
        <v>8410920832</v>
      </c>
      <c r="U215" s="106"/>
      <c r="V215">
        <v>0</v>
      </c>
      <c r="W215">
        <v>0</v>
      </c>
      <c r="X215"/>
      <c r="Y215"/>
      <c r="Z215" s="61">
        <v>45536</v>
      </c>
      <c r="AA215" s="61">
        <v>45565</v>
      </c>
      <c r="AB215">
        <v>168</v>
      </c>
      <c r="AC215" s="167">
        <f t="shared" si="568"/>
        <v>87.36</v>
      </c>
      <c r="AD215" s="61">
        <v>45569</v>
      </c>
      <c r="AE215" s="179" t="str">
        <f>CONCATENATE($M$360," 
",TEXT(M215,"# ##0")," Ft bér + ",TEXT(N215,"# ##0")," Ft járulék"," ",$M$361)</f>
        <v>A 2020-2.1.1-ED-2023-00247 számú okirat keretében 
463 580 Ft bér + 60 265 Ft járulék került elszámolásra.</v>
      </c>
    </row>
    <row r="216" spans="1:31" s="12" customFormat="1" ht="15" hidden="1" customHeight="1" x14ac:dyDescent="0.25">
      <c r="A216" s="164">
        <v>1</v>
      </c>
      <c r="B216" s="3" t="s">
        <v>129</v>
      </c>
      <c r="C216" s="166" t="str">
        <f t="shared" si="549"/>
        <v>Szakmai</v>
      </c>
      <c r="D216" s="4" t="s">
        <v>88</v>
      </c>
      <c r="E216" s="4" t="s">
        <v>120</v>
      </c>
      <c r="F216" s="3" t="s">
        <v>126</v>
      </c>
      <c r="G216" s="3" t="s">
        <v>9</v>
      </c>
      <c r="H216" s="7">
        <v>891500</v>
      </c>
      <c r="I216" s="7">
        <f t="shared" ref="I216:I217" si="604">ROUND(H216*Q216,0)</f>
        <v>115895</v>
      </c>
      <c r="J216" s="138">
        <f t="shared" ref="J216:J217" si="605">L216/K216</f>
        <v>0.52</v>
      </c>
      <c r="K216" s="6">
        <v>174</v>
      </c>
      <c r="L216" s="6">
        <v>90.48</v>
      </c>
      <c r="M216" s="145">
        <f t="shared" ref="M216:M217" si="606">ROUND(H216*J216,0)</f>
        <v>463580</v>
      </c>
      <c r="N216" s="145">
        <f t="shared" si="567"/>
        <v>60265</v>
      </c>
      <c r="O216" s="8">
        <f t="shared" ref="O216:O217" si="607">M216/H216</f>
        <v>0.52</v>
      </c>
      <c r="P216" s="11">
        <f t="shared" ref="P216:P217" si="608">J216-O216</f>
        <v>0</v>
      </c>
      <c r="Q216" s="11">
        <v>0.13</v>
      </c>
      <c r="R216" s="114">
        <v>45526</v>
      </c>
      <c r="S216" s="98" t="s">
        <v>102</v>
      </c>
      <c r="T216" s="98">
        <v>8410920832</v>
      </c>
      <c r="U216" s="106"/>
      <c r="V216">
        <v>0</v>
      </c>
      <c r="W216">
        <v>0</v>
      </c>
      <c r="X216"/>
      <c r="Y216"/>
      <c r="Z216" s="61">
        <v>45566</v>
      </c>
      <c r="AA216" s="61">
        <v>45596</v>
      </c>
      <c r="AB216">
        <v>176</v>
      </c>
      <c r="AC216" s="167">
        <f t="shared" si="568"/>
        <v>91.52</v>
      </c>
      <c r="AD216" s="61">
        <v>45601</v>
      </c>
      <c r="AE216" s="179" t="str">
        <f>CONCATENATE($M$360," 
",TEXT(M216,"# ##0")," Ft bér + ",TEXT(N216,"# ##0")," Ft járulék"," ",$M$361)</f>
        <v>A 2020-2.1.1-ED-2023-00247 számú okirat keretében 
463 580 Ft bér + 60 265 Ft járulék került elszámolásra.</v>
      </c>
    </row>
    <row r="217" spans="1:31" s="12" customFormat="1" ht="15" hidden="1" customHeight="1" x14ac:dyDescent="0.25">
      <c r="A217" s="164">
        <v>1</v>
      </c>
      <c r="B217" s="3" t="s">
        <v>129</v>
      </c>
      <c r="C217" s="166" t="str">
        <f t="shared" si="549"/>
        <v>Szakmai</v>
      </c>
      <c r="D217" s="4" t="s">
        <v>89</v>
      </c>
      <c r="E217" s="4" t="s">
        <v>120</v>
      </c>
      <c r="F217" s="3" t="s">
        <v>126</v>
      </c>
      <c r="G217" s="3" t="s">
        <v>9</v>
      </c>
      <c r="H217" s="7">
        <v>891500</v>
      </c>
      <c r="I217" s="7">
        <f t="shared" si="604"/>
        <v>115895</v>
      </c>
      <c r="J217" s="138">
        <f t="shared" si="605"/>
        <v>0.52</v>
      </c>
      <c r="K217" s="6">
        <v>174</v>
      </c>
      <c r="L217" s="6">
        <v>90.48</v>
      </c>
      <c r="M217" s="145">
        <f t="shared" si="606"/>
        <v>463580</v>
      </c>
      <c r="N217" s="145">
        <f t="shared" si="567"/>
        <v>60265</v>
      </c>
      <c r="O217" s="8">
        <f t="shared" si="607"/>
        <v>0.52</v>
      </c>
      <c r="P217" s="11">
        <f t="shared" si="608"/>
        <v>0</v>
      </c>
      <c r="Q217" s="11">
        <v>0.13</v>
      </c>
      <c r="R217" s="114">
        <v>45526</v>
      </c>
      <c r="S217" s="98" t="s">
        <v>102</v>
      </c>
      <c r="T217" s="98">
        <v>8410920832</v>
      </c>
      <c r="U217" s="106"/>
      <c r="V217">
        <v>0</v>
      </c>
      <c r="W217">
        <v>0</v>
      </c>
      <c r="X217"/>
      <c r="Y217"/>
      <c r="Z217" s="61">
        <v>45597</v>
      </c>
      <c r="AA217" s="61">
        <v>45626</v>
      </c>
      <c r="AB217">
        <v>160</v>
      </c>
      <c r="AC217" s="167">
        <f t="shared" si="568"/>
        <v>83.2</v>
      </c>
      <c r="AD217" s="61">
        <v>45631</v>
      </c>
      <c r="AE217" s="179" t="str">
        <f>CONCATENATE($M$360," 
",TEXT(M217,"# ##0")," Ft bér + ",TEXT(N217,"# ##0")," Ft járulék"," ",$M$361)</f>
        <v>A 2020-2.1.1-ED-2023-00247 számú okirat keretében 
463 580 Ft bér + 60 265 Ft járulék került elszámolásra.</v>
      </c>
    </row>
    <row r="218" spans="1:31" s="12" customFormat="1" ht="15" hidden="1" customHeight="1" x14ac:dyDescent="0.25">
      <c r="A218" s="3"/>
      <c r="B218" s="3" t="s">
        <v>129</v>
      </c>
      <c r="C218" s="166" t="str">
        <f t="shared" si="292"/>
        <v>Szakmai</v>
      </c>
      <c r="D218" s="4" t="s">
        <v>90</v>
      </c>
      <c r="E218" s="4" t="s">
        <v>120</v>
      </c>
      <c r="F218" s="3" t="s">
        <v>126</v>
      </c>
      <c r="G218" s="3" t="s">
        <v>9</v>
      </c>
      <c r="H218" s="7">
        <v>891500</v>
      </c>
      <c r="I218" s="7">
        <f t="shared" ref="I218" si="609">ROUND(H218*Q218,0)</f>
        <v>115895</v>
      </c>
      <c r="J218" s="138">
        <f t="shared" ref="J218" si="610">L218/K218</f>
        <v>0.51</v>
      </c>
      <c r="K218" s="6">
        <v>174</v>
      </c>
      <c r="L218" s="6">
        <v>88.74</v>
      </c>
      <c r="M218" s="145">
        <f t="shared" ref="M218" si="611">ROUND(H218*J218,0)</f>
        <v>454665</v>
      </c>
      <c r="N218" s="145">
        <f t="shared" si="567"/>
        <v>59106</v>
      </c>
      <c r="O218" s="8">
        <f t="shared" ref="O218" si="612">M218/H218</f>
        <v>0.51</v>
      </c>
      <c r="P218" s="11">
        <f t="shared" ref="P218" si="613">J218-O218</f>
        <v>0</v>
      </c>
      <c r="Q218" s="11">
        <v>0.13</v>
      </c>
      <c r="R218" s="114">
        <v>45608</v>
      </c>
      <c r="S218" s="98" t="s">
        <v>102</v>
      </c>
      <c r="T218" s="98">
        <v>8410920832</v>
      </c>
      <c r="U218" s="106"/>
      <c r="V218">
        <v>0</v>
      </c>
      <c r="W218">
        <v>0</v>
      </c>
      <c r="X218"/>
      <c r="Y218"/>
    </row>
    <row r="219" spans="1:31" s="12" customFormat="1" ht="15" hidden="1" customHeight="1" x14ac:dyDescent="0.25">
      <c r="A219" s="3"/>
      <c r="B219" s="3" t="s">
        <v>129</v>
      </c>
      <c r="C219" s="166" t="str">
        <f t="shared" si="292"/>
        <v>Szakmai</v>
      </c>
      <c r="D219" s="4" t="s">
        <v>91</v>
      </c>
      <c r="E219" s="4" t="s">
        <v>120</v>
      </c>
      <c r="F219" s="3" t="s">
        <v>126</v>
      </c>
      <c r="G219" s="3" t="s">
        <v>9</v>
      </c>
      <c r="H219" s="7">
        <v>891500</v>
      </c>
      <c r="I219" s="7">
        <f t="shared" ref="I219" si="614">ROUND(H219*Q219,0)</f>
        <v>115895</v>
      </c>
      <c r="J219" s="138">
        <f t="shared" ref="J219" si="615">L219/K219</f>
        <v>0.51</v>
      </c>
      <c r="K219" s="6">
        <v>174</v>
      </c>
      <c r="L219" s="6">
        <v>88.74</v>
      </c>
      <c r="M219" s="145">
        <f t="shared" ref="M219" si="616">ROUND(H219*J219,0)</f>
        <v>454665</v>
      </c>
      <c r="N219" s="145">
        <f t="shared" si="567"/>
        <v>59106</v>
      </c>
      <c r="O219" s="8">
        <f t="shared" ref="O219" si="617">M219/H219</f>
        <v>0.51</v>
      </c>
      <c r="P219" s="11">
        <f t="shared" ref="P219" si="618">J219-O219</f>
        <v>0</v>
      </c>
      <c r="Q219" s="11">
        <v>0.13</v>
      </c>
      <c r="R219" s="114">
        <v>45637</v>
      </c>
      <c r="S219" s="98" t="s">
        <v>102</v>
      </c>
      <c r="T219" s="98">
        <v>8410920832</v>
      </c>
      <c r="U219" s="106"/>
      <c r="V219">
        <v>0</v>
      </c>
      <c r="W219">
        <v>0</v>
      </c>
      <c r="X219"/>
      <c r="Y219"/>
    </row>
    <row r="220" spans="1:31" s="12" customFormat="1" ht="15" hidden="1" customHeight="1" x14ac:dyDescent="0.25">
      <c r="A220" s="3"/>
      <c r="B220" s="3" t="s">
        <v>129</v>
      </c>
      <c r="C220" s="166" t="str">
        <f t="shared" ref="C220:C267" si="619">IF(OR(F220="A017200260",F220="C017200261"),"Átalány","Szakmai")</f>
        <v>Szakmai</v>
      </c>
      <c r="D220" s="4" t="s">
        <v>92</v>
      </c>
      <c r="E220" s="4" t="s">
        <v>120</v>
      </c>
      <c r="F220" s="3" t="s">
        <v>126</v>
      </c>
      <c r="G220" s="3" t="s">
        <v>9</v>
      </c>
      <c r="H220" s="7">
        <v>891500</v>
      </c>
      <c r="I220" s="7">
        <f t="shared" ref="I220" si="620">ROUND(H220*Q220,0)</f>
        <v>115895</v>
      </c>
      <c r="J220" s="138">
        <f t="shared" ref="J220" si="621">L220/K220</f>
        <v>0.51</v>
      </c>
      <c r="K220" s="6">
        <v>174</v>
      </c>
      <c r="L220" s="6">
        <v>88.74</v>
      </c>
      <c r="M220" s="145">
        <f t="shared" ref="M220" si="622">ROUND(H220*J220,0)</f>
        <v>454665</v>
      </c>
      <c r="N220" s="145">
        <f t="shared" si="567"/>
        <v>59106</v>
      </c>
      <c r="O220" s="8">
        <f t="shared" ref="O220" si="623">M220/H220</f>
        <v>0.51</v>
      </c>
      <c r="P220" s="11">
        <f t="shared" ref="P220" si="624">J220-O220</f>
        <v>0</v>
      </c>
      <c r="Q220" s="11">
        <v>0.13</v>
      </c>
      <c r="R220" s="114">
        <v>45637</v>
      </c>
      <c r="S220" s="98" t="s">
        <v>102</v>
      </c>
      <c r="T220" s="98">
        <v>8410920832</v>
      </c>
      <c r="U220" s="106"/>
      <c r="V220">
        <v>0</v>
      </c>
      <c r="W220">
        <v>0</v>
      </c>
      <c r="X220"/>
      <c r="Y220"/>
    </row>
    <row r="221" spans="1:31" s="12" customFormat="1" ht="15" hidden="1" customHeight="1" x14ac:dyDescent="0.25">
      <c r="A221" s="3"/>
      <c r="B221" s="3" t="s">
        <v>129</v>
      </c>
      <c r="C221" s="166" t="str">
        <f t="shared" ref="C221:C226" si="625">IF(OR(F221="A017200260",F221="C017200261"),"Átalány","Szakmai")</f>
        <v>Szakmai</v>
      </c>
      <c r="D221" s="4" t="s">
        <v>93</v>
      </c>
      <c r="E221" s="4" t="s">
        <v>120</v>
      </c>
      <c r="F221" s="3" t="s">
        <v>126</v>
      </c>
      <c r="G221" s="3" t="s">
        <v>9</v>
      </c>
      <c r="H221" s="7">
        <v>891500</v>
      </c>
      <c r="I221" s="7">
        <f t="shared" ref="I221" si="626">ROUND(H221*Q221,0)</f>
        <v>115895</v>
      </c>
      <c r="J221" s="138">
        <f t="shared" ref="J221" si="627">L221/K221</f>
        <v>0.42999999999999994</v>
      </c>
      <c r="K221" s="6">
        <v>174</v>
      </c>
      <c r="L221" s="6">
        <v>74.819999999999993</v>
      </c>
      <c r="M221" s="145">
        <f t="shared" ref="M221" si="628">ROUND(H221*J221,0)</f>
        <v>383345</v>
      </c>
      <c r="N221" s="145">
        <f t="shared" si="567"/>
        <v>49835</v>
      </c>
      <c r="O221" s="8">
        <f t="shared" ref="O221" si="629">M221/H221</f>
        <v>0.43</v>
      </c>
      <c r="P221" s="11">
        <f t="shared" ref="P221" si="630">J221-O221</f>
        <v>0</v>
      </c>
      <c r="Q221" s="11">
        <v>0.13</v>
      </c>
      <c r="R221" s="114">
        <v>45706</v>
      </c>
      <c r="S221" s="98" t="s">
        <v>102</v>
      </c>
      <c r="T221" s="98">
        <v>8410920832</v>
      </c>
      <c r="U221" s="106"/>
      <c r="V221">
        <v>0</v>
      </c>
      <c r="W221">
        <v>0</v>
      </c>
      <c r="X221"/>
      <c r="Y221"/>
    </row>
    <row r="222" spans="1:31" s="12" customFormat="1" ht="15" hidden="1" customHeight="1" x14ac:dyDescent="0.25">
      <c r="A222" s="3"/>
      <c r="B222" s="3" t="s">
        <v>129</v>
      </c>
      <c r="C222" s="166" t="str">
        <f t="shared" si="625"/>
        <v>Szakmai</v>
      </c>
      <c r="D222" s="4" t="s">
        <v>95</v>
      </c>
      <c r="E222" s="4" t="s">
        <v>120</v>
      </c>
      <c r="F222" s="3" t="s">
        <v>126</v>
      </c>
      <c r="G222" s="3" t="s">
        <v>9</v>
      </c>
      <c r="H222" s="7">
        <v>891500</v>
      </c>
      <c r="I222" s="7">
        <f t="shared" ref="I222:I226" si="631">ROUND(H222*Q222,0)</f>
        <v>115895</v>
      </c>
      <c r="J222" s="138">
        <f t="shared" ref="J222:J226" si="632">L222/K222</f>
        <v>0.42999999999999994</v>
      </c>
      <c r="K222" s="6">
        <v>174</v>
      </c>
      <c r="L222" s="6">
        <v>74.819999999999993</v>
      </c>
      <c r="M222" s="145">
        <f t="shared" ref="M222:M226" si="633">ROUND(H222*J222,0)</f>
        <v>383345</v>
      </c>
      <c r="N222" s="145">
        <f t="shared" si="567"/>
        <v>49835</v>
      </c>
      <c r="O222" s="8">
        <f t="shared" ref="O222:O226" si="634">M222/H222</f>
        <v>0.43</v>
      </c>
      <c r="P222" s="11">
        <f t="shared" ref="P222:P226" si="635">J222-O222</f>
        <v>0</v>
      </c>
      <c r="Q222" s="11">
        <v>0.13</v>
      </c>
      <c r="R222" s="114">
        <v>45706</v>
      </c>
      <c r="S222" s="98" t="s">
        <v>102</v>
      </c>
      <c r="T222" s="98">
        <v>8410920832</v>
      </c>
      <c r="U222" s="106"/>
      <c r="V222">
        <v>0</v>
      </c>
      <c r="W222">
        <v>0</v>
      </c>
      <c r="X222"/>
      <c r="Y222"/>
    </row>
    <row r="223" spans="1:31" s="12" customFormat="1" ht="15" hidden="1" customHeight="1" x14ac:dyDescent="0.25">
      <c r="A223" s="3"/>
      <c r="B223" s="3" t="s">
        <v>129</v>
      </c>
      <c r="C223" s="166" t="str">
        <f t="shared" si="625"/>
        <v>Szakmai</v>
      </c>
      <c r="D223" s="4" t="s">
        <v>96</v>
      </c>
      <c r="E223" s="4" t="s">
        <v>120</v>
      </c>
      <c r="F223" s="3" t="s">
        <v>126</v>
      </c>
      <c r="G223" s="3" t="s">
        <v>9</v>
      </c>
      <c r="H223" s="7">
        <v>891499</v>
      </c>
      <c r="I223" s="7">
        <f t="shared" si="631"/>
        <v>115895</v>
      </c>
      <c r="J223" s="138">
        <f t="shared" si="632"/>
        <v>0.42999999999999994</v>
      </c>
      <c r="K223" s="6">
        <v>174</v>
      </c>
      <c r="L223" s="6">
        <v>74.819999999999993</v>
      </c>
      <c r="M223" s="145">
        <f t="shared" si="633"/>
        <v>383345</v>
      </c>
      <c r="N223" s="145">
        <f t="shared" si="567"/>
        <v>49835</v>
      </c>
      <c r="O223" s="8">
        <f t="shared" si="634"/>
        <v>0.43000048233368743</v>
      </c>
      <c r="P223" s="11">
        <f t="shared" si="635"/>
        <v>-4.823336874903994E-7</v>
      </c>
      <c r="Q223" s="11">
        <v>0.13</v>
      </c>
      <c r="R223" s="114">
        <v>45706</v>
      </c>
      <c r="S223" s="98" t="s">
        <v>102</v>
      </c>
      <c r="T223" s="98">
        <v>8410920832</v>
      </c>
      <c r="U223" s="106"/>
      <c r="V223">
        <v>1</v>
      </c>
      <c r="W223">
        <v>0</v>
      </c>
      <c r="X223"/>
      <c r="Y223"/>
    </row>
    <row r="224" spans="1:31" s="12" customFormat="1" ht="15" hidden="1" customHeight="1" x14ac:dyDescent="0.25">
      <c r="A224" s="3"/>
      <c r="B224" s="3" t="s">
        <v>129</v>
      </c>
      <c r="C224" s="166" t="str">
        <f t="shared" si="625"/>
        <v>Szakmai</v>
      </c>
      <c r="D224" s="4" t="s">
        <v>97</v>
      </c>
      <c r="E224" s="4" t="s">
        <v>120</v>
      </c>
      <c r="F224" s="3" t="s">
        <v>126</v>
      </c>
      <c r="G224" s="3" t="s">
        <v>9</v>
      </c>
      <c r="H224" s="7">
        <v>891500</v>
      </c>
      <c r="I224" s="7">
        <f t="shared" si="631"/>
        <v>115895</v>
      </c>
      <c r="J224" s="138">
        <f t="shared" si="632"/>
        <v>0.42999999999999994</v>
      </c>
      <c r="K224" s="6">
        <v>174</v>
      </c>
      <c r="L224" s="6">
        <v>74.819999999999993</v>
      </c>
      <c r="M224" s="145">
        <f t="shared" si="633"/>
        <v>383345</v>
      </c>
      <c r="N224" s="145">
        <f t="shared" si="567"/>
        <v>49835</v>
      </c>
      <c r="O224" s="8">
        <f t="shared" si="634"/>
        <v>0.43</v>
      </c>
      <c r="P224" s="11">
        <f t="shared" si="635"/>
        <v>0</v>
      </c>
      <c r="Q224" s="11">
        <v>0.13</v>
      </c>
      <c r="R224" s="114">
        <v>45706</v>
      </c>
      <c r="S224" s="98" t="s">
        <v>102</v>
      </c>
      <c r="T224" s="98">
        <v>8410920832</v>
      </c>
      <c r="U224" s="106"/>
      <c r="V224">
        <v>0</v>
      </c>
      <c r="W224">
        <v>0</v>
      </c>
      <c r="X224"/>
      <c r="Y224"/>
    </row>
    <row r="225" spans="1:30" s="12" customFormat="1" ht="15" customHeight="1" x14ac:dyDescent="0.25">
      <c r="A225" s="3"/>
      <c r="B225" s="3" t="s">
        <v>129</v>
      </c>
      <c r="C225" s="166" t="str">
        <f t="shared" si="625"/>
        <v>Szakmai</v>
      </c>
      <c r="D225" s="4" t="s">
        <v>98</v>
      </c>
      <c r="E225" s="4" t="s">
        <v>120</v>
      </c>
      <c r="F225" s="3" t="s">
        <v>126</v>
      </c>
      <c r="G225" s="3" t="s">
        <v>9</v>
      </c>
      <c r="H225" s="7">
        <v>891500</v>
      </c>
      <c r="I225" s="7">
        <f t="shared" si="631"/>
        <v>115895</v>
      </c>
      <c r="J225" s="138">
        <f t="shared" si="632"/>
        <v>0.42999999999999994</v>
      </c>
      <c r="K225" s="6">
        <v>174</v>
      </c>
      <c r="L225" s="6">
        <v>74.819999999999993</v>
      </c>
      <c r="M225" s="127">
        <f t="shared" si="633"/>
        <v>383345</v>
      </c>
      <c r="N225" s="127">
        <f t="shared" si="567"/>
        <v>49835</v>
      </c>
      <c r="O225" s="8">
        <f t="shared" si="634"/>
        <v>0.43</v>
      </c>
      <c r="P225" s="11">
        <f t="shared" si="635"/>
        <v>0</v>
      </c>
      <c r="Q225" s="11">
        <v>0.13</v>
      </c>
      <c r="R225" s="114">
        <v>45706</v>
      </c>
      <c r="S225" s="98" t="s">
        <v>102</v>
      </c>
      <c r="T225" s="98">
        <v>8410920832</v>
      </c>
      <c r="U225" s="106"/>
      <c r="V225" s="139">
        <v>-2</v>
      </c>
      <c r="W225" s="139">
        <v>0</v>
      </c>
      <c r="X225" s="200">
        <v>383347</v>
      </c>
      <c r="Y225" s="200">
        <v>49835</v>
      </c>
    </row>
    <row r="226" spans="1:30" s="12" customFormat="1" ht="15" hidden="1" customHeight="1" x14ac:dyDescent="0.25">
      <c r="A226" s="3"/>
      <c r="B226" s="3" t="s">
        <v>129</v>
      </c>
      <c r="C226" s="166" t="str">
        <f t="shared" si="625"/>
        <v>Szakmai</v>
      </c>
      <c r="D226" s="4" t="s">
        <v>99</v>
      </c>
      <c r="E226" s="4" t="s">
        <v>120</v>
      </c>
      <c r="F226" s="3" t="s">
        <v>126</v>
      </c>
      <c r="G226" s="3" t="s">
        <v>13</v>
      </c>
      <c r="H226" s="7">
        <v>891500</v>
      </c>
      <c r="I226" s="7">
        <f t="shared" si="631"/>
        <v>115895</v>
      </c>
      <c r="J226" s="138">
        <f t="shared" si="632"/>
        <v>0.42999999999999994</v>
      </c>
      <c r="K226" s="6">
        <v>174</v>
      </c>
      <c r="L226" s="6">
        <v>74.819999999999993</v>
      </c>
      <c r="M226" s="127">
        <f t="shared" si="633"/>
        <v>383345</v>
      </c>
      <c r="N226" s="127">
        <f t="shared" si="567"/>
        <v>49835</v>
      </c>
      <c r="O226" s="8">
        <f t="shared" si="634"/>
        <v>0.43</v>
      </c>
      <c r="P226" s="11">
        <f t="shared" si="635"/>
        <v>0</v>
      </c>
      <c r="Q226" s="11">
        <v>0.13</v>
      </c>
      <c r="R226" s="114">
        <v>45706</v>
      </c>
      <c r="S226" s="98" t="s">
        <v>102</v>
      </c>
      <c r="T226" s="98">
        <v>8410920832</v>
      </c>
      <c r="U226" s="106"/>
    </row>
    <row r="227" spans="1:30" s="12" customFormat="1" ht="15" hidden="1" customHeight="1" x14ac:dyDescent="0.25">
      <c r="A227" s="3"/>
      <c r="B227" s="3" t="s">
        <v>129</v>
      </c>
      <c r="C227" s="166" t="str">
        <f t="shared" ref="C227:C229" si="636">IF(OR(F227="A017200260",F227="C017200261"),"Átalány","Szakmai")</f>
        <v>Szakmai</v>
      </c>
      <c r="D227" s="4" t="s">
        <v>100</v>
      </c>
      <c r="E227" s="4" t="s">
        <v>120</v>
      </c>
      <c r="F227" s="3" t="s">
        <v>126</v>
      </c>
      <c r="G227" s="3" t="s">
        <v>13</v>
      </c>
      <c r="H227" s="7">
        <v>891500</v>
      </c>
      <c r="I227" s="7">
        <f t="shared" ref="I227" si="637">ROUND(H227*Q227,0)</f>
        <v>115895</v>
      </c>
      <c r="J227" s="138">
        <f t="shared" ref="J227" si="638">L227/K227</f>
        <v>0.42</v>
      </c>
      <c r="K227" s="6">
        <v>174</v>
      </c>
      <c r="L227" s="6">
        <v>73.08</v>
      </c>
      <c r="M227" s="127">
        <f t="shared" ref="M227" si="639">ROUND(H227*J227,0)</f>
        <v>374430</v>
      </c>
      <c r="N227" s="127">
        <f t="shared" si="567"/>
        <v>48676</v>
      </c>
      <c r="O227" s="8">
        <f t="shared" ref="O227" si="640">M227/H227</f>
        <v>0.42</v>
      </c>
      <c r="P227" s="11">
        <f t="shared" ref="P227" si="641">J227-O227</f>
        <v>0</v>
      </c>
      <c r="Q227" s="11">
        <v>0.13</v>
      </c>
      <c r="R227" s="114">
        <v>45873</v>
      </c>
      <c r="S227" s="98" t="s">
        <v>102</v>
      </c>
      <c r="T227" s="98">
        <v>8410920832</v>
      </c>
      <c r="U227" s="106"/>
    </row>
    <row r="228" spans="1:30" s="12" customFormat="1" ht="15" hidden="1" customHeight="1" x14ac:dyDescent="0.25">
      <c r="A228" s="3"/>
      <c r="B228" s="3" t="s">
        <v>129</v>
      </c>
      <c r="C228" s="166" t="str">
        <f t="shared" si="636"/>
        <v>Szakmai</v>
      </c>
      <c r="D228" s="4" t="s">
        <v>134</v>
      </c>
      <c r="E228" s="4" t="s">
        <v>120</v>
      </c>
      <c r="F228" s="3" t="s">
        <v>126</v>
      </c>
      <c r="G228" s="3" t="s">
        <v>13</v>
      </c>
      <c r="H228" s="7">
        <v>891500</v>
      </c>
      <c r="I228" s="7">
        <f t="shared" ref="I228:I229" si="642">ROUND(H228*Q228,0)</f>
        <v>115895</v>
      </c>
      <c r="J228" s="138">
        <f t="shared" ref="J228:J229" si="643">L228/K228</f>
        <v>0.42</v>
      </c>
      <c r="K228" s="6">
        <v>174</v>
      </c>
      <c r="L228" s="6">
        <v>73.08</v>
      </c>
      <c r="M228" s="127">
        <f t="shared" ref="M228:M229" si="644">ROUND(H228*J228,0)</f>
        <v>374430</v>
      </c>
      <c r="N228" s="127">
        <f t="shared" si="567"/>
        <v>48676</v>
      </c>
      <c r="O228" s="8">
        <f t="shared" ref="O228:O229" si="645">M228/H228</f>
        <v>0.42</v>
      </c>
      <c r="P228" s="11">
        <f t="shared" ref="P228:P229" si="646">J228-O228</f>
        <v>0</v>
      </c>
      <c r="Q228" s="11">
        <v>0.13</v>
      </c>
      <c r="R228" s="114">
        <v>45873</v>
      </c>
      <c r="S228" s="98" t="s">
        <v>102</v>
      </c>
      <c r="T228" s="98">
        <v>8410920832</v>
      </c>
      <c r="U228" s="106"/>
    </row>
    <row r="229" spans="1:30" s="12" customFormat="1" ht="15" hidden="1" customHeight="1" x14ac:dyDescent="0.25">
      <c r="A229" s="3"/>
      <c r="B229" s="3" t="s">
        <v>129</v>
      </c>
      <c r="C229" s="166" t="str">
        <f t="shared" si="636"/>
        <v>Szakmai</v>
      </c>
      <c r="D229" s="4" t="s">
        <v>135</v>
      </c>
      <c r="E229" s="4" t="s">
        <v>120</v>
      </c>
      <c r="F229" s="3" t="s">
        <v>126</v>
      </c>
      <c r="G229" s="3" t="s">
        <v>13</v>
      </c>
      <c r="H229" s="7">
        <v>891500</v>
      </c>
      <c r="I229" s="7">
        <f t="shared" si="642"/>
        <v>115895</v>
      </c>
      <c r="J229" s="138">
        <f t="shared" si="643"/>
        <v>0.42</v>
      </c>
      <c r="K229" s="6">
        <v>174</v>
      </c>
      <c r="L229" s="6">
        <v>73.08</v>
      </c>
      <c r="M229" s="127">
        <f t="shared" si="644"/>
        <v>374430</v>
      </c>
      <c r="N229" s="127">
        <f t="shared" si="567"/>
        <v>48676</v>
      </c>
      <c r="O229" s="8">
        <f t="shared" si="645"/>
        <v>0.42</v>
      </c>
      <c r="P229" s="11">
        <f t="shared" si="646"/>
        <v>0</v>
      </c>
      <c r="Q229" s="11">
        <v>0.13</v>
      </c>
      <c r="R229" s="114">
        <v>45873</v>
      </c>
      <c r="S229" s="98" t="s">
        <v>102</v>
      </c>
      <c r="T229" s="98">
        <v>8410920832</v>
      </c>
      <c r="U229" s="106"/>
    </row>
    <row r="230" spans="1:30" s="12" customFormat="1" ht="15" hidden="1" customHeight="1" x14ac:dyDescent="0.25">
      <c r="A230" s="164">
        <v>1</v>
      </c>
      <c r="B230" s="3" t="s">
        <v>212</v>
      </c>
      <c r="C230" s="166" t="str">
        <f t="shared" ref="C230:C242" si="647">IF(OR(E230="A017200260",E230="C017200261"),"Szakmai","Átalány")</f>
        <v>Szakmai</v>
      </c>
      <c r="D230" s="4" t="s">
        <v>85</v>
      </c>
      <c r="E230" s="4" t="s">
        <v>120</v>
      </c>
      <c r="F230" s="3" t="s">
        <v>210</v>
      </c>
      <c r="G230" s="3" t="s">
        <v>9</v>
      </c>
      <c r="H230" s="7">
        <v>1108250</v>
      </c>
      <c r="I230" s="7">
        <f t="shared" si="594"/>
        <v>144073</v>
      </c>
      <c r="J230" s="138">
        <f t="shared" si="595"/>
        <v>0.45</v>
      </c>
      <c r="K230" s="6">
        <v>174</v>
      </c>
      <c r="L230" s="6">
        <v>78.3</v>
      </c>
      <c r="M230" s="145">
        <f t="shared" si="596"/>
        <v>498713</v>
      </c>
      <c r="N230" s="145">
        <f t="shared" ref="N230:N255" si="648">ROUND(M230*Q230,0)</f>
        <v>64833</v>
      </c>
      <c r="O230" s="8">
        <f t="shared" si="597"/>
        <v>0.45000045116174148</v>
      </c>
      <c r="P230" s="11">
        <f t="shared" si="598"/>
        <v>-4.5116174146597743E-7</v>
      </c>
      <c r="Q230" s="11">
        <v>0.13</v>
      </c>
      <c r="R230" s="114">
        <v>45460</v>
      </c>
      <c r="S230" s="98" t="s">
        <v>102</v>
      </c>
      <c r="T230" s="98">
        <v>8411312577</v>
      </c>
      <c r="U230" s="106"/>
      <c r="V230">
        <v>0</v>
      </c>
      <c r="W230">
        <v>0</v>
      </c>
      <c r="X230"/>
      <c r="Y230"/>
      <c r="Z230" s="61">
        <v>45474</v>
      </c>
      <c r="AA230" s="61">
        <v>45504</v>
      </c>
      <c r="AB230">
        <v>184</v>
      </c>
      <c r="AC230" s="167">
        <f t="shared" ref="AC230:AC242" si="649">ROUNDUP(AB230*J230,2)</f>
        <v>82.8</v>
      </c>
      <c r="AD230" s="61">
        <v>45509</v>
      </c>
    </row>
    <row r="231" spans="1:30" s="12" customFormat="1" ht="15" hidden="1" customHeight="1" x14ac:dyDescent="0.25">
      <c r="A231" s="164">
        <v>1</v>
      </c>
      <c r="B231" s="3" t="s">
        <v>212</v>
      </c>
      <c r="C231" s="166" t="str">
        <f t="shared" si="647"/>
        <v>Szakmai</v>
      </c>
      <c r="D231" s="4" t="s">
        <v>86</v>
      </c>
      <c r="E231" s="4" t="s">
        <v>120</v>
      </c>
      <c r="F231" s="3" t="s">
        <v>210</v>
      </c>
      <c r="G231" s="3" t="s">
        <v>9</v>
      </c>
      <c r="H231" s="7">
        <v>1108250</v>
      </c>
      <c r="I231" s="7">
        <f t="shared" ref="I231" si="650">ROUND(H231*Q231,0)</f>
        <v>144073</v>
      </c>
      <c r="J231" s="138">
        <f t="shared" ref="J231" si="651">L231/K231</f>
        <v>0.45</v>
      </c>
      <c r="K231" s="6">
        <v>174</v>
      </c>
      <c r="L231" s="6">
        <v>78.3</v>
      </c>
      <c r="M231" s="145">
        <f t="shared" ref="M231" si="652">ROUND(H231*J231,0)</f>
        <v>498713</v>
      </c>
      <c r="N231" s="145">
        <f t="shared" si="648"/>
        <v>64833</v>
      </c>
      <c r="O231" s="8">
        <f t="shared" ref="O231" si="653">M231/H231</f>
        <v>0.45000045116174148</v>
      </c>
      <c r="P231" s="11">
        <f t="shared" ref="P231" si="654">J231-O231</f>
        <v>-4.5116174146597743E-7</v>
      </c>
      <c r="Q231" s="11">
        <v>0.13</v>
      </c>
      <c r="R231" s="114">
        <v>45460</v>
      </c>
      <c r="S231" s="98" t="s">
        <v>102</v>
      </c>
      <c r="T231" s="98">
        <v>8411312577</v>
      </c>
      <c r="U231" s="106"/>
      <c r="V231" s="143">
        <v>1</v>
      </c>
      <c r="W231">
        <v>0</v>
      </c>
      <c r="X231"/>
      <c r="Y231"/>
      <c r="Z231" s="61">
        <v>45505</v>
      </c>
      <c r="AA231" s="61">
        <v>45535</v>
      </c>
      <c r="AB231">
        <v>168</v>
      </c>
      <c r="AC231" s="167">
        <f t="shared" si="649"/>
        <v>75.599999999999994</v>
      </c>
      <c r="AD231" s="61">
        <v>45540</v>
      </c>
    </row>
    <row r="232" spans="1:30" s="12" customFormat="1" ht="15" hidden="1" customHeight="1" x14ac:dyDescent="0.25">
      <c r="A232" s="164">
        <v>1</v>
      </c>
      <c r="B232" s="3" t="s">
        <v>133</v>
      </c>
      <c r="C232" s="166" t="str">
        <f t="shared" si="647"/>
        <v>Szakmai</v>
      </c>
      <c r="D232" s="4" t="s">
        <v>79</v>
      </c>
      <c r="E232" s="4" t="s">
        <v>119</v>
      </c>
      <c r="F232" s="3" t="s">
        <v>128</v>
      </c>
      <c r="G232" s="3" t="s">
        <v>9</v>
      </c>
      <c r="H232" s="7">
        <v>890000</v>
      </c>
      <c r="I232" s="7">
        <f>ROUND(H232*Q232,0)</f>
        <v>115700</v>
      </c>
      <c r="J232" s="138">
        <f>L232/K232</f>
        <v>0.28999994252873562</v>
      </c>
      <c r="K232" s="6">
        <v>174</v>
      </c>
      <c r="L232" s="6">
        <v>50.459989999999998</v>
      </c>
      <c r="M232" s="145">
        <f>ROUND(H232*J232,0)</f>
        <v>258100</v>
      </c>
      <c r="N232" s="145">
        <f t="shared" si="648"/>
        <v>33553</v>
      </c>
      <c r="O232" s="8">
        <f>M232/H232</f>
        <v>0.28999999999999998</v>
      </c>
      <c r="P232" s="11">
        <f>J232-O232</f>
        <v>-5.747126435862171E-8</v>
      </c>
      <c r="Q232" s="11">
        <v>0.13</v>
      </c>
      <c r="R232" s="114"/>
      <c r="S232" s="98" t="s">
        <v>102</v>
      </c>
      <c r="T232" s="98">
        <v>8427312350</v>
      </c>
      <c r="U232" s="106"/>
      <c r="V232" s="12">
        <v>0</v>
      </c>
      <c r="W232" s="12">
        <v>0</v>
      </c>
      <c r="Z232" s="165">
        <v>45292</v>
      </c>
      <c r="AA232" s="165">
        <v>45322</v>
      </c>
      <c r="AB232" s="12">
        <v>176</v>
      </c>
      <c r="AC232" s="167">
        <f t="shared" si="649"/>
        <v>51.04</v>
      </c>
      <c r="AD232" s="165">
        <v>45327</v>
      </c>
    </row>
    <row r="233" spans="1:30" s="12" customFormat="1" ht="15" hidden="1" customHeight="1" x14ac:dyDescent="0.25">
      <c r="A233" s="164">
        <v>1</v>
      </c>
      <c r="B233" s="3" t="s">
        <v>133</v>
      </c>
      <c r="C233" s="166" t="str">
        <f t="shared" si="647"/>
        <v>Szakmai</v>
      </c>
      <c r="D233" s="4" t="s">
        <v>80</v>
      </c>
      <c r="E233" s="4" t="s">
        <v>119</v>
      </c>
      <c r="F233" s="3" t="s">
        <v>128</v>
      </c>
      <c r="G233" s="3" t="s">
        <v>9</v>
      </c>
      <c r="H233" s="7">
        <v>890000</v>
      </c>
      <c r="I233" s="7">
        <f t="shared" ref="I233" si="655">ROUND(H233*Q233,0)</f>
        <v>115700</v>
      </c>
      <c r="J233" s="138">
        <f t="shared" ref="J233" si="656">L233/K233</f>
        <v>0.28999994252873562</v>
      </c>
      <c r="K233" s="6">
        <v>174</v>
      </c>
      <c r="L233" s="6">
        <v>50.459989999999998</v>
      </c>
      <c r="M233" s="145">
        <f t="shared" ref="M233" si="657">ROUND(H233*J233,0)</f>
        <v>258100</v>
      </c>
      <c r="N233" s="145">
        <f t="shared" si="648"/>
        <v>33553</v>
      </c>
      <c r="O233" s="8">
        <f t="shared" ref="O233" si="658">M233/H233</f>
        <v>0.28999999999999998</v>
      </c>
      <c r="P233" s="11">
        <f t="shared" ref="P233" si="659">J233-O233</f>
        <v>-5.747126435862171E-8</v>
      </c>
      <c r="Q233" s="11">
        <v>0.13</v>
      </c>
      <c r="R233" s="114"/>
      <c r="S233" s="98" t="s">
        <v>102</v>
      </c>
      <c r="T233" s="98">
        <v>8427312350</v>
      </c>
      <c r="U233" s="106"/>
      <c r="V233" s="12">
        <v>0</v>
      </c>
      <c r="W233" s="12">
        <v>0</v>
      </c>
      <c r="Z233" s="165">
        <v>45323</v>
      </c>
      <c r="AA233" s="165">
        <v>45351</v>
      </c>
      <c r="AB233" s="12">
        <v>168</v>
      </c>
      <c r="AC233" s="167">
        <f t="shared" si="649"/>
        <v>48.72</v>
      </c>
      <c r="AD233" s="165">
        <v>45356</v>
      </c>
    </row>
    <row r="234" spans="1:30" s="12" customFormat="1" ht="15" hidden="1" customHeight="1" x14ac:dyDescent="0.25">
      <c r="A234" s="164">
        <v>1</v>
      </c>
      <c r="B234" s="3" t="s">
        <v>133</v>
      </c>
      <c r="C234" s="166" t="str">
        <f t="shared" si="647"/>
        <v>Szakmai</v>
      </c>
      <c r="D234" s="4" t="s">
        <v>81</v>
      </c>
      <c r="E234" s="4" t="s">
        <v>119</v>
      </c>
      <c r="F234" s="3" t="s">
        <v>128</v>
      </c>
      <c r="G234" s="3" t="s">
        <v>9</v>
      </c>
      <c r="H234" s="7">
        <v>890000</v>
      </c>
      <c r="I234" s="7">
        <f t="shared" ref="I234" si="660">ROUND(H234*Q234,0)</f>
        <v>115700</v>
      </c>
      <c r="J234" s="138">
        <f t="shared" ref="J234" si="661">L234/K234</f>
        <v>0.28999994252873562</v>
      </c>
      <c r="K234" s="6">
        <v>174</v>
      </c>
      <c r="L234" s="6">
        <v>50.459989999999998</v>
      </c>
      <c r="M234" s="145">
        <f t="shared" ref="M234" si="662">ROUND(H234*J234,0)</f>
        <v>258100</v>
      </c>
      <c r="N234" s="145">
        <f t="shared" si="648"/>
        <v>33553</v>
      </c>
      <c r="O234" s="8">
        <f t="shared" ref="O234" si="663">M234/H234</f>
        <v>0.28999999999999998</v>
      </c>
      <c r="P234" s="11">
        <f t="shared" ref="P234" si="664">J234-O234</f>
        <v>-5.747126435862171E-8</v>
      </c>
      <c r="Q234" s="11">
        <v>0.13</v>
      </c>
      <c r="R234" s="114">
        <v>45356</v>
      </c>
      <c r="S234" s="98" t="s">
        <v>102</v>
      </c>
      <c r="T234" s="98">
        <v>8427312350</v>
      </c>
      <c r="U234" s="106"/>
      <c r="V234">
        <v>0</v>
      </c>
      <c r="W234">
        <v>0</v>
      </c>
      <c r="X234"/>
      <c r="Y234"/>
      <c r="Z234" s="61">
        <v>45352</v>
      </c>
      <c r="AA234" s="61">
        <v>45382</v>
      </c>
      <c r="AB234">
        <v>152</v>
      </c>
      <c r="AC234" s="167">
        <f t="shared" si="649"/>
        <v>44.08</v>
      </c>
      <c r="AD234" s="61">
        <v>45387</v>
      </c>
    </row>
    <row r="235" spans="1:30" s="12" customFormat="1" ht="15" hidden="1" customHeight="1" x14ac:dyDescent="0.25">
      <c r="A235" s="164">
        <v>1</v>
      </c>
      <c r="B235" s="3" t="s">
        <v>133</v>
      </c>
      <c r="C235" s="166" t="str">
        <f t="shared" si="647"/>
        <v>Szakmai</v>
      </c>
      <c r="D235" s="4" t="s">
        <v>82</v>
      </c>
      <c r="E235" s="4" t="s">
        <v>119</v>
      </c>
      <c r="F235" s="3" t="s">
        <v>128</v>
      </c>
      <c r="G235" s="3" t="s">
        <v>9</v>
      </c>
      <c r="H235" s="7">
        <v>890000</v>
      </c>
      <c r="I235" s="7">
        <f t="shared" ref="I235" si="665">ROUND(H235*Q235,0)</f>
        <v>115700</v>
      </c>
      <c r="J235" s="138">
        <f t="shared" ref="J235" si="666">L235/K235</f>
        <v>0.28999994252873562</v>
      </c>
      <c r="K235" s="6">
        <v>174</v>
      </c>
      <c r="L235" s="6">
        <v>50.459989999999998</v>
      </c>
      <c r="M235" s="145">
        <f t="shared" ref="M235" si="667">ROUND(H235*J235,0)</f>
        <v>258100</v>
      </c>
      <c r="N235" s="145">
        <f t="shared" si="648"/>
        <v>33553</v>
      </c>
      <c r="O235" s="8">
        <f t="shared" ref="O235" si="668">M235/H235</f>
        <v>0.28999999999999998</v>
      </c>
      <c r="P235" s="11">
        <f t="shared" ref="P235" si="669">J235-O235</f>
        <v>-5.747126435862171E-8</v>
      </c>
      <c r="Q235" s="11">
        <v>0.13</v>
      </c>
      <c r="R235" s="114">
        <v>45379</v>
      </c>
      <c r="S235" s="98" t="s">
        <v>102</v>
      </c>
      <c r="T235" s="98">
        <v>8427312350</v>
      </c>
      <c r="U235" s="106"/>
      <c r="V235">
        <v>0</v>
      </c>
      <c r="W235" s="143">
        <v>81421</v>
      </c>
      <c r="X235" s="143"/>
      <c r="Y235" s="143"/>
      <c r="Z235" s="61">
        <v>45383</v>
      </c>
      <c r="AA235" s="61">
        <v>45412</v>
      </c>
      <c r="AB235">
        <v>168</v>
      </c>
      <c r="AC235" s="167">
        <f t="shared" si="649"/>
        <v>48.72</v>
      </c>
      <c r="AD235" s="61">
        <v>45415</v>
      </c>
    </row>
    <row r="236" spans="1:30" s="12" customFormat="1" ht="15" hidden="1" customHeight="1" x14ac:dyDescent="0.25">
      <c r="A236" s="164">
        <v>1</v>
      </c>
      <c r="B236" s="3" t="s">
        <v>133</v>
      </c>
      <c r="C236" s="166" t="str">
        <f t="shared" si="647"/>
        <v>Szakmai</v>
      </c>
      <c r="D236" s="4" t="s">
        <v>83</v>
      </c>
      <c r="E236" s="4" t="s">
        <v>119</v>
      </c>
      <c r="F236" s="3" t="s">
        <v>128</v>
      </c>
      <c r="G236" s="3" t="s">
        <v>9</v>
      </c>
      <c r="H236" s="7">
        <v>890000</v>
      </c>
      <c r="I236" s="7">
        <f t="shared" ref="I236:I237" si="670">ROUND(H236*Q236,0)</f>
        <v>115700</v>
      </c>
      <c r="J236" s="138">
        <f t="shared" ref="J236:J237" si="671">L236/K236</f>
        <v>0.28999994252873562</v>
      </c>
      <c r="K236" s="6">
        <v>174</v>
      </c>
      <c r="L236" s="6">
        <v>50.459989999999998</v>
      </c>
      <c r="M236" s="145">
        <f t="shared" ref="M236:M237" si="672">ROUND(H236*J236,0)</f>
        <v>258100</v>
      </c>
      <c r="N236" s="145">
        <f t="shared" si="648"/>
        <v>33553</v>
      </c>
      <c r="O236" s="8">
        <f t="shared" ref="O236:O237" si="673">M236/H236</f>
        <v>0.28999999999999998</v>
      </c>
      <c r="P236" s="11">
        <f t="shared" ref="P236:P237" si="674">J236-O236</f>
        <v>-5.747126435862171E-8</v>
      </c>
      <c r="Q236" s="11">
        <v>0.13</v>
      </c>
      <c r="R236" s="114">
        <v>45379</v>
      </c>
      <c r="S236" s="98" t="s">
        <v>102</v>
      </c>
      <c r="T236" s="98">
        <v>8427312350</v>
      </c>
      <c r="U236" s="106"/>
      <c r="V236">
        <v>0</v>
      </c>
      <c r="W236">
        <v>0</v>
      </c>
      <c r="X236"/>
      <c r="Y236"/>
      <c r="Z236" s="61">
        <v>45413</v>
      </c>
      <c r="AA236" s="61">
        <v>45443</v>
      </c>
      <c r="AB236">
        <v>168</v>
      </c>
      <c r="AC236" s="167">
        <f t="shared" si="649"/>
        <v>48.72</v>
      </c>
      <c r="AD236" s="61">
        <v>45448</v>
      </c>
    </row>
    <row r="237" spans="1:30" s="12" customFormat="1" ht="15" hidden="1" customHeight="1" x14ac:dyDescent="0.25">
      <c r="A237" s="164">
        <v>1</v>
      </c>
      <c r="B237" s="3" t="s">
        <v>133</v>
      </c>
      <c r="C237" s="166" t="str">
        <f t="shared" si="647"/>
        <v>Szakmai</v>
      </c>
      <c r="D237" s="4" t="s">
        <v>84</v>
      </c>
      <c r="E237" s="4" t="s">
        <v>119</v>
      </c>
      <c r="F237" s="3" t="s">
        <v>128</v>
      </c>
      <c r="G237" s="3" t="s">
        <v>9</v>
      </c>
      <c r="H237" s="7">
        <v>770000</v>
      </c>
      <c r="I237" s="7">
        <f t="shared" si="670"/>
        <v>100100</v>
      </c>
      <c r="J237" s="138">
        <f t="shared" si="671"/>
        <v>0.33</v>
      </c>
      <c r="K237" s="6">
        <v>174</v>
      </c>
      <c r="L237" s="6">
        <v>57.42</v>
      </c>
      <c r="M237" s="145">
        <f t="shared" si="672"/>
        <v>254100</v>
      </c>
      <c r="N237" s="145">
        <f t="shared" si="648"/>
        <v>33033</v>
      </c>
      <c r="O237" s="8">
        <f t="shared" si="673"/>
        <v>0.33</v>
      </c>
      <c r="P237" s="11">
        <f t="shared" si="674"/>
        <v>0</v>
      </c>
      <c r="Q237" s="11">
        <v>0.13</v>
      </c>
      <c r="R237" s="114">
        <v>45441</v>
      </c>
      <c r="S237" s="98" t="s">
        <v>102</v>
      </c>
      <c r="T237" s="98">
        <v>8427312350</v>
      </c>
      <c r="U237" s="106"/>
      <c r="V237">
        <v>0</v>
      </c>
      <c r="W237">
        <v>0</v>
      </c>
      <c r="X237"/>
      <c r="Y237"/>
      <c r="Z237" s="61">
        <v>45444</v>
      </c>
      <c r="AA237" s="61">
        <v>45473</v>
      </c>
      <c r="AB237">
        <v>160</v>
      </c>
      <c r="AC237" s="167">
        <f t="shared" si="649"/>
        <v>52.8</v>
      </c>
      <c r="AD237" s="61">
        <v>45478</v>
      </c>
    </row>
    <row r="238" spans="1:30" s="12" customFormat="1" ht="15" hidden="1" customHeight="1" x14ac:dyDescent="0.25">
      <c r="A238" s="164">
        <v>1</v>
      </c>
      <c r="B238" s="3" t="s">
        <v>133</v>
      </c>
      <c r="C238" s="166" t="str">
        <f t="shared" si="647"/>
        <v>Szakmai</v>
      </c>
      <c r="D238" s="4" t="s">
        <v>85</v>
      </c>
      <c r="E238" s="4" t="s">
        <v>119</v>
      </c>
      <c r="F238" s="3" t="s">
        <v>128</v>
      </c>
      <c r="G238" s="3" t="s">
        <v>9</v>
      </c>
      <c r="H238" s="7">
        <v>770000</v>
      </c>
      <c r="I238" s="7">
        <f t="shared" ref="I238" si="675">ROUND(H238*Q238,0)</f>
        <v>100100</v>
      </c>
      <c r="J238" s="138">
        <f t="shared" ref="J238" si="676">L238/K238</f>
        <v>0.33</v>
      </c>
      <c r="K238" s="6">
        <v>174</v>
      </c>
      <c r="L238" s="6">
        <v>57.42</v>
      </c>
      <c r="M238" s="145">
        <f t="shared" ref="M238" si="677">ROUND(H238*J238,0)</f>
        <v>254100</v>
      </c>
      <c r="N238" s="145">
        <f t="shared" si="648"/>
        <v>33033</v>
      </c>
      <c r="O238" s="8">
        <f t="shared" ref="O238" si="678">M238/H238</f>
        <v>0.33</v>
      </c>
      <c r="P238" s="11">
        <f t="shared" ref="P238" si="679">J238-O238</f>
        <v>0</v>
      </c>
      <c r="Q238" s="11">
        <v>0.13</v>
      </c>
      <c r="R238" s="114">
        <v>45474</v>
      </c>
      <c r="S238" s="98" t="s">
        <v>102</v>
      </c>
      <c r="T238" s="98">
        <v>8427312350</v>
      </c>
      <c r="U238" s="106"/>
      <c r="V238">
        <v>0</v>
      </c>
      <c r="W238">
        <v>0</v>
      </c>
      <c r="X238"/>
      <c r="Y238"/>
      <c r="Z238" s="61">
        <v>45474</v>
      </c>
      <c r="AA238" s="61">
        <v>45504</v>
      </c>
      <c r="AB238">
        <v>184</v>
      </c>
      <c r="AC238" s="167">
        <f t="shared" si="649"/>
        <v>60.72</v>
      </c>
      <c r="AD238" s="61">
        <v>45509</v>
      </c>
    </row>
    <row r="239" spans="1:30" s="12" customFormat="1" ht="15" hidden="1" customHeight="1" x14ac:dyDescent="0.25">
      <c r="A239" s="164">
        <v>1</v>
      </c>
      <c r="B239" s="3" t="s">
        <v>133</v>
      </c>
      <c r="C239" s="166" t="str">
        <f t="shared" si="647"/>
        <v>Szakmai</v>
      </c>
      <c r="D239" s="4" t="s">
        <v>86</v>
      </c>
      <c r="E239" s="4" t="s">
        <v>119</v>
      </c>
      <c r="F239" s="3" t="s">
        <v>128</v>
      </c>
      <c r="G239" s="3" t="s">
        <v>9</v>
      </c>
      <c r="H239" s="7">
        <v>770000</v>
      </c>
      <c r="I239" s="7">
        <f t="shared" ref="I239:I240" si="680">ROUND(H239*Q239,0)</f>
        <v>100100</v>
      </c>
      <c r="J239" s="138">
        <f t="shared" ref="J239:J240" si="681">L239/K239</f>
        <v>0.33</v>
      </c>
      <c r="K239" s="6">
        <v>174</v>
      </c>
      <c r="L239" s="6">
        <v>57.42</v>
      </c>
      <c r="M239" s="145">
        <f t="shared" ref="M239:M240" si="682">ROUND(H239*J239,0)</f>
        <v>254100</v>
      </c>
      <c r="N239" s="145">
        <f t="shared" si="648"/>
        <v>33033</v>
      </c>
      <c r="O239" s="8">
        <f t="shared" ref="O239:O240" si="683">M239/H239</f>
        <v>0.33</v>
      </c>
      <c r="P239" s="11">
        <f t="shared" ref="P239:P240" si="684">J239-O239</f>
        <v>0</v>
      </c>
      <c r="Q239" s="11">
        <v>0.13</v>
      </c>
      <c r="R239" s="114">
        <v>45474</v>
      </c>
      <c r="S239" s="98" t="s">
        <v>102</v>
      </c>
      <c r="T239" s="98">
        <v>8427312350</v>
      </c>
      <c r="U239" s="106"/>
      <c r="V239" s="143">
        <v>2</v>
      </c>
      <c r="W239">
        <v>0</v>
      </c>
      <c r="X239"/>
      <c r="Y239"/>
      <c r="Z239" s="61">
        <v>45505</v>
      </c>
      <c r="AA239" s="61">
        <v>45535</v>
      </c>
      <c r="AB239">
        <v>168</v>
      </c>
      <c r="AC239" s="167">
        <f t="shared" si="649"/>
        <v>55.44</v>
      </c>
      <c r="AD239" s="61">
        <v>45540</v>
      </c>
    </row>
    <row r="240" spans="1:30" s="12" customFormat="1" ht="15" hidden="1" customHeight="1" x14ac:dyDescent="0.25">
      <c r="A240" s="164">
        <v>1</v>
      </c>
      <c r="B240" s="3" t="s">
        <v>133</v>
      </c>
      <c r="C240" s="166" t="str">
        <f t="shared" si="647"/>
        <v>Szakmai</v>
      </c>
      <c r="D240" s="4" t="s">
        <v>87</v>
      </c>
      <c r="E240" s="4" t="s">
        <v>119</v>
      </c>
      <c r="F240" s="3" t="s">
        <v>128</v>
      </c>
      <c r="G240" s="3" t="s">
        <v>9</v>
      </c>
      <c r="H240" s="7">
        <v>770000</v>
      </c>
      <c r="I240" s="7">
        <f t="shared" si="680"/>
        <v>100100</v>
      </c>
      <c r="J240" s="138">
        <f t="shared" si="681"/>
        <v>0.33</v>
      </c>
      <c r="K240" s="6">
        <v>174</v>
      </c>
      <c r="L240" s="6">
        <v>57.42</v>
      </c>
      <c r="M240" s="145">
        <f t="shared" si="682"/>
        <v>254100</v>
      </c>
      <c r="N240" s="145">
        <f t="shared" si="648"/>
        <v>33033</v>
      </c>
      <c r="O240" s="8">
        <f t="shared" si="683"/>
        <v>0.33</v>
      </c>
      <c r="P240" s="11">
        <f t="shared" si="684"/>
        <v>0</v>
      </c>
      <c r="Q240" s="11">
        <v>0.13</v>
      </c>
      <c r="R240" s="114">
        <v>45474</v>
      </c>
      <c r="S240" s="98" t="s">
        <v>102</v>
      </c>
      <c r="T240" s="98">
        <v>8427312350</v>
      </c>
      <c r="U240" s="106"/>
      <c r="V240">
        <v>0</v>
      </c>
      <c r="W240">
        <v>0</v>
      </c>
      <c r="X240"/>
      <c r="Y240"/>
      <c r="Z240" s="61">
        <v>45536</v>
      </c>
      <c r="AA240" s="61">
        <v>45565</v>
      </c>
      <c r="AB240">
        <v>168</v>
      </c>
      <c r="AC240" s="167">
        <f t="shared" si="649"/>
        <v>55.44</v>
      </c>
      <c r="AD240" s="61">
        <v>45569</v>
      </c>
    </row>
    <row r="241" spans="1:30" s="12" customFormat="1" ht="15" hidden="1" customHeight="1" x14ac:dyDescent="0.25">
      <c r="A241" s="164">
        <v>1</v>
      </c>
      <c r="B241" s="3" t="s">
        <v>133</v>
      </c>
      <c r="C241" s="166" t="str">
        <f t="shared" si="647"/>
        <v>Szakmai</v>
      </c>
      <c r="D241" s="4" t="s">
        <v>88</v>
      </c>
      <c r="E241" s="4" t="s">
        <v>119</v>
      </c>
      <c r="F241" s="3" t="s">
        <v>128</v>
      </c>
      <c r="G241" s="3" t="s">
        <v>9</v>
      </c>
      <c r="H241" s="7">
        <v>770000</v>
      </c>
      <c r="I241" s="7">
        <f t="shared" ref="I241" si="685">ROUND(H241*Q241,0)</f>
        <v>100100</v>
      </c>
      <c r="J241" s="138">
        <f t="shared" ref="J241" si="686">L241/K241</f>
        <v>0.33</v>
      </c>
      <c r="K241" s="6">
        <v>174</v>
      </c>
      <c r="L241" s="6">
        <v>57.42</v>
      </c>
      <c r="M241" s="145">
        <f t="shared" ref="M241" si="687">ROUND(H241*J241,0)</f>
        <v>254100</v>
      </c>
      <c r="N241" s="145">
        <f t="shared" si="648"/>
        <v>33033</v>
      </c>
      <c r="O241" s="8">
        <f t="shared" ref="O241" si="688">M241/H241</f>
        <v>0.33</v>
      </c>
      <c r="P241" s="11">
        <f t="shared" ref="P241" si="689">J241-O241</f>
        <v>0</v>
      </c>
      <c r="Q241" s="11">
        <v>0.13</v>
      </c>
      <c r="R241" s="114">
        <v>45561</v>
      </c>
      <c r="S241" s="98" t="s">
        <v>102</v>
      </c>
      <c r="T241" s="98">
        <v>8427312350</v>
      </c>
      <c r="U241" s="106"/>
      <c r="V241">
        <v>0</v>
      </c>
      <c r="W241">
        <v>0</v>
      </c>
      <c r="X241"/>
      <c r="Y241"/>
      <c r="Z241" s="61">
        <v>45566</v>
      </c>
      <c r="AA241" s="61">
        <v>45596</v>
      </c>
      <c r="AB241">
        <v>176</v>
      </c>
      <c r="AC241" s="167">
        <f t="shared" si="649"/>
        <v>58.08</v>
      </c>
      <c r="AD241" s="61">
        <v>45601</v>
      </c>
    </row>
    <row r="242" spans="1:30" s="12" customFormat="1" ht="15" hidden="1" customHeight="1" x14ac:dyDescent="0.25">
      <c r="A242" s="164">
        <v>1</v>
      </c>
      <c r="B242" s="3" t="s">
        <v>133</v>
      </c>
      <c r="C242" s="166" t="str">
        <f t="shared" si="647"/>
        <v>Szakmai</v>
      </c>
      <c r="D242" s="4" t="s">
        <v>89</v>
      </c>
      <c r="E242" s="4" t="s">
        <v>119</v>
      </c>
      <c r="F242" s="3" t="s">
        <v>128</v>
      </c>
      <c r="G242" s="3" t="s">
        <v>9</v>
      </c>
      <c r="H242" s="7">
        <v>770000</v>
      </c>
      <c r="I242" s="7">
        <f t="shared" ref="I242:I243" si="690">ROUND(H242*Q242,0)</f>
        <v>100100</v>
      </c>
      <c r="J242" s="138">
        <f t="shared" ref="J242:J243" si="691">L242/K242</f>
        <v>0.33</v>
      </c>
      <c r="K242" s="6">
        <v>174</v>
      </c>
      <c r="L242" s="6">
        <v>57.42</v>
      </c>
      <c r="M242" s="145">
        <f t="shared" ref="M242:M243" si="692">ROUND(H242*J242,0)</f>
        <v>254100</v>
      </c>
      <c r="N242" s="145">
        <f t="shared" si="648"/>
        <v>33033</v>
      </c>
      <c r="O242" s="8">
        <f t="shared" ref="O242:O243" si="693">M242/H242</f>
        <v>0.33</v>
      </c>
      <c r="P242" s="11">
        <f t="shared" ref="P242:P243" si="694">J242-O242</f>
        <v>0</v>
      </c>
      <c r="Q242" s="11">
        <v>0.13</v>
      </c>
      <c r="R242" s="114">
        <v>45561</v>
      </c>
      <c r="S242" s="98" t="s">
        <v>102</v>
      </c>
      <c r="T242" s="98">
        <v>8427312350</v>
      </c>
      <c r="U242" s="106"/>
      <c r="V242">
        <v>0</v>
      </c>
      <c r="W242">
        <v>0</v>
      </c>
      <c r="X242"/>
      <c r="Y242"/>
      <c r="Z242" s="61">
        <v>45597</v>
      </c>
      <c r="AA242" s="61">
        <v>45626</v>
      </c>
      <c r="AB242">
        <v>160</v>
      </c>
      <c r="AC242" s="167">
        <f t="shared" si="649"/>
        <v>52.8</v>
      </c>
      <c r="AD242" s="61">
        <v>45631</v>
      </c>
    </row>
    <row r="243" spans="1:30" s="12" customFormat="1" ht="15" hidden="1" customHeight="1" x14ac:dyDescent="0.25">
      <c r="A243" s="3"/>
      <c r="B243" s="3" t="s">
        <v>133</v>
      </c>
      <c r="C243" s="166" t="str">
        <f t="shared" si="619"/>
        <v>Szakmai</v>
      </c>
      <c r="D243" s="4" t="s">
        <v>90</v>
      </c>
      <c r="E243" s="4" t="s">
        <v>119</v>
      </c>
      <c r="F243" s="3" t="s">
        <v>128</v>
      </c>
      <c r="G243" s="3" t="s">
        <v>9</v>
      </c>
      <c r="H243" s="7">
        <v>770000</v>
      </c>
      <c r="I243" s="7">
        <f t="shared" si="690"/>
        <v>100100</v>
      </c>
      <c r="J243" s="138">
        <f t="shared" si="691"/>
        <v>0.33</v>
      </c>
      <c r="K243" s="6">
        <v>174</v>
      </c>
      <c r="L243" s="6">
        <v>57.42</v>
      </c>
      <c r="M243" s="145">
        <f t="shared" si="692"/>
        <v>254100</v>
      </c>
      <c r="N243" s="145">
        <f t="shared" si="648"/>
        <v>33033</v>
      </c>
      <c r="O243" s="8">
        <f t="shared" si="693"/>
        <v>0.33</v>
      </c>
      <c r="P243" s="11">
        <f t="shared" si="694"/>
        <v>0</v>
      </c>
      <c r="Q243" s="11">
        <v>0.13</v>
      </c>
      <c r="R243" s="114">
        <v>45561</v>
      </c>
      <c r="S243" s="98" t="s">
        <v>102</v>
      </c>
      <c r="T243" s="98">
        <v>8427312350</v>
      </c>
      <c r="U243" s="106"/>
      <c r="V243">
        <v>0</v>
      </c>
      <c r="W243" s="143">
        <v>13000</v>
      </c>
      <c r="X243" s="143"/>
      <c r="Y243" s="143"/>
    </row>
    <row r="244" spans="1:30" s="12" customFormat="1" ht="15" hidden="1" customHeight="1" x14ac:dyDescent="0.25">
      <c r="A244" s="3"/>
      <c r="B244" s="3" t="s">
        <v>133</v>
      </c>
      <c r="C244" s="166" t="str">
        <f t="shared" si="619"/>
        <v>Szakmai</v>
      </c>
      <c r="D244" s="4" t="s">
        <v>91</v>
      </c>
      <c r="E244" s="4" t="s">
        <v>119</v>
      </c>
      <c r="F244" s="3" t="s">
        <v>128</v>
      </c>
      <c r="G244" s="3" t="s">
        <v>9</v>
      </c>
      <c r="H244" s="7">
        <v>770000</v>
      </c>
      <c r="I244" s="7">
        <f t="shared" ref="I244" si="695">ROUND(H244*Q244,0)</f>
        <v>100100</v>
      </c>
      <c r="J244" s="138">
        <f t="shared" ref="J244" si="696">L244/K244</f>
        <v>0.13</v>
      </c>
      <c r="K244" s="6">
        <v>174</v>
      </c>
      <c r="L244" s="6">
        <v>22.62</v>
      </c>
      <c r="M244" s="145">
        <f t="shared" ref="M244" si="697">ROUND(H244*J244,0)</f>
        <v>100100</v>
      </c>
      <c r="N244" s="145">
        <f t="shared" si="648"/>
        <v>13013</v>
      </c>
      <c r="O244" s="8">
        <f t="shared" ref="O244" si="698">M244/H244</f>
        <v>0.13</v>
      </c>
      <c r="P244" s="11">
        <f t="shared" ref="P244" si="699">J244-O244</f>
        <v>0</v>
      </c>
      <c r="Q244" s="11">
        <v>0.13</v>
      </c>
      <c r="R244" s="114">
        <v>45637</v>
      </c>
      <c r="S244" s="98" t="s">
        <v>102</v>
      </c>
      <c r="T244" s="98">
        <v>8427312350</v>
      </c>
      <c r="U244" s="106"/>
      <c r="V244">
        <v>0</v>
      </c>
      <c r="W244">
        <v>0</v>
      </c>
      <c r="X244"/>
      <c r="Y244"/>
    </row>
    <row r="245" spans="1:30" s="12" customFormat="1" ht="15" hidden="1" customHeight="1" x14ac:dyDescent="0.25">
      <c r="A245" s="3"/>
      <c r="B245" s="3" t="s">
        <v>133</v>
      </c>
      <c r="C245" s="166" t="str">
        <f t="shared" si="619"/>
        <v>Szakmai</v>
      </c>
      <c r="D245" s="4" t="s">
        <v>92</v>
      </c>
      <c r="E245" s="4" t="s">
        <v>119</v>
      </c>
      <c r="F245" s="3" t="s">
        <v>128</v>
      </c>
      <c r="G245" s="3" t="s">
        <v>9</v>
      </c>
      <c r="H245" s="7">
        <v>770000</v>
      </c>
      <c r="I245" s="7">
        <f t="shared" ref="I245:I255" si="700">ROUND(H245*Q245,0)</f>
        <v>100100</v>
      </c>
      <c r="J245" s="138">
        <f t="shared" ref="J245:J255" si="701">L245/K245</f>
        <v>0.13</v>
      </c>
      <c r="K245" s="6">
        <v>174</v>
      </c>
      <c r="L245" s="6">
        <v>22.62</v>
      </c>
      <c r="M245" s="145">
        <f t="shared" ref="M245:M255" si="702">ROUND(H245*J245,0)</f>
        <v>100100</v>
      </c>
      <c r="N245" s="145">
        <f t="shared" si="648"/>
        <v>13013</v>
      </c>
      <c r="O245" s="8">
        <f t="shared" ref="O245:O255" si="703">M245/H245</f>
        <v>0.13</v>
      </c>
      <c r="P245" s="11">
        <f t="shared" ref="P245:P255" si="704">J245-O245</f>
        <v>0</v>
      </c>
      <c r="Q245" s="11">
        <v>0.13</v>
      </c>
      <c r="R245" s="114">
        <v>45637</v>
      </c>
      <c r="S245" s="98" t="s">
        <v>102</v>
      </c>
      <c r="T245" s="98">
        <v>8427312350</v>
      </c>
      <c r="U245" s="106"/>
      <c r="V245">
        <v>0</v>
      </c>
      <c r="W245">
        <v>0</v>
      </c>
      <c r="X245"/>
      <c r="Y245"/>
    </row>
    <row r="246" spans="1:30" s="12" customFormat="1" ht="15" hidden="1" customHeight="1" x14ac:dyDescent="0.25">
      <c r="A246" s="3"/>
      <c r="B246" s="3" t="s">
        <v>133</v>
      </c>
      <c r="C246" s="166" t="str">
        <f t="shared" si="619"/>
        <v>Szakmai</v>
      </c>
      <c r="D246" s="4" t="s">
        <v>93</v>
      </c>
      <c r="E246" s="4" t="s">
        <v>119</v>
      </c>
      <c r="F246" s="3" t="s">
        <v>128</v>
      </c>
      <c r="G246" s="3" t="s">
        <v>9</v>
      </c>
      <c r="H246" s="7">
        <v>770000</v>
      </c>
      <c r="I246" s="7">
        <f t="shared" si="700"/>
        <v>100100</v>
      </c>
      <c r="J246" s="138">
        <f t="shared" si="701"/>
        <v>0.13</v>
      </c>
      <c r="K246" s="6">
        <v>174</v>
      </c>
      <c r="L246" s="6">
        <v>22.62</v>
      </c>
      <c r="M246" s="145">
        <f t="shared" si="702"/>
        <v>100100</v>
      </c>
      <c r="N246" s="145">
        <f t="shared" si="648"/>
        <v>13013</v>
      </c>
      <c r="O246" s="8">
        <f t="shared" si="703"/>
        <v>0.13</v>
      </c>
      <c r="P246" s="11">
        <f t="shared" si="704"/>
        <v>0</v>
      </c>
      <c r="Q246" s="11">
        <v>0.13</v>
      </c>
      <c r="R246" s="114">
        <v>45637</v>
      </c>
      <c r="S246" s="98" t="s">
        <v>102</v>
      </c>
      <c r="T246" s="98">
        <v>8427312350</v>
      </c>
      <c r="U246" s="106"/>
      <c r="V246">
        <v>0</v>
      </c>
      <c r="W246">
        <v>0</v>
      </c>
      <c r="X246"/>
      <c r="Y246"/>
    </row>
    <row r="247" spans="1:30" s="12" customFormat="1" ht="15" hidden="1" customHeight="1" x14ac:dyDescent="0.25">
      <c r="A247" s="3"/>
      <c r="B247" s="3" t="s">
        <v>133</v>
      </c>
      <c r="C247" s="166" t="str">
        <f t="shared" si="619"/>
        <v>Szakmai</v>
      </c>
      <c r="D247" s="4" t="s">
        <v>95</v>
      </c>
      <c r="E247" s="4" t="s">
        <v>119</v>
      </c>
      <c r="F247" s="3" t="s">
        <v>128</v>
      </c>
      <c r="G247" s="3" t="s">
        <v>9</v>
      </c>
      <c r="H247" s="7">
        <v>770000</v>
      </c>
      <c r="I247" s="7">
        <f t="shared" si="700"/>
        <v>100100</v>
      </c>
      <c r="J247" s="138">
        <f t="shared" si="701"/>
        <v>0.13</v>
      </c>
      <c r="K247" s="6">
        <v>174</v>
      </c>
      <c r="L247" s="6">
        <v>22.62</v>
      </c>
      <c r="M247" s="145">
        <f t="shared" si="702"/>
        <v>100100</v>
      </c>
      <c r="N247" s="145">
        <f t="shared" si="648"/>
        <v>13013</v>
      </c>
      <c r="O247" s="8">
        <f t="shared" si="703"/>
        <v>0.13</v>
      </c>
      <c r="P247" s="11">
        <f t="shared" si="704"/>
        <v>0</v>
      </c>
      <c r="Q247" s="11">
        <v>0.13</v>
      </c>
      <c r="R247" s="114">
        <v>45637</v>
      </c>
      <c r="S247" s="98" t="s">
        <v>102</v>
      </c>
      <c r="T247" s="98">
        <v>8427312350</v>
      </c>
      <c r="U247" s="106"/>
      <c r="V247">
        <v>0</v>
      </c>
      <c r="W247">
        <v>0</v>
      </c>
      <c r="X247"/>
      <c r="Y247"/>
    </row>
    <row r="248" spans="1:30" s="12" customFormat="1" ht="15" hidden="1" customHeight="1" x14ac:dyDescent="0.25">
      <c r="A248" s="3"/>
      <c r="B248" s="3" t="s">
        <v>133</v>
      </c>
      <c r="C248" s="166" t="str">
        <f t="shared" si="619"/>
        <v>Szakmai</v>
      </c>
      <c r="D248" s="4" t="s">
        <v>96</v>
      </c>
      <c r="E248" s="4" t="s">
        <v>119</v>
      </c>
      <c r="F248" s="3" t="s">
        <v>128</v>
      </c>
      <c r="G248" s="3" t="s">
        <v>9</v>
      </c>
      <c r="H248" s="7">
        <v>770000</v>
      </c>
      <c r="I248" s="7">
        <f t="shared" si="700"/>
        <v>100100</v>
      </c>
      <c r="J248" s="138">
        <f t="shared" si="701"/>
        <v>0.13</v>
      </c>
      <c r="K248" s="6">
        <v>174</v>
      </c>
      <c r="L248" s="6">
        <v>22.62</v>
      </c>
      <c r="M248" s="145">
        <f t="shared" si="702"/>
        <v>100100</v>
      </c>
      <c r="N248" s="145">
        <f t="shared" si="648"/>
        <v>13013</v>
      </c>
      <c r="O248" s="8">
        <f t="shared" si="703"/>
        <v>0.13</v>
      </c>
      <c r="P248" s="11">
        <f t="shared" si="704"/>
        <v>0</v>
      </c>
      <c r="Q248" s="11">
        <v>0.13</v>
      </c>
      <c r="R248" s="114">
        <v>45637</v>
      </c>
      <c r="S248" s="98" t="s">
        <v>102</v>
      </c>
      <c r="T248" s="98">
        <v>8427312350</v>
      </c>
      <c r="U248" s="106"/>
      <c r="V248">
        <v>0</v>
      </c>
      <c r="W248">
        <v>0</v>
      </c>
      <c r="X248"/>
      <c r="Y248"/>
    </row>
    <row r="249" spans="1:30" s="12" customFormat="1" ht="15" hidden="1" customHeight="1" x14ac:dyDescent="0.25">
      <c r="A249" s="3"/>
      <c r="B249" s="3" t="s">
        <v>133</v>
      </c>
      <c r="C249" s="166" t="str">
        <f t="shared" si="619"/>
        <v>Szakmai</v>
      </c>
      <c r="D249" s="4" t="s">
        <v>97</v>
      </c>
      <c r="E249" s="4" t="s">
        <v>119</v>
      </c>
      <c r="F249" s="3" t="s">
        <v>128</v>
      </c>
      <c r="G249" s="3" t="s">
        <v>9</v>
      </c>
      <c r="H249" s="7">
        <v>770000</v>
      </c>
      <c r="I249" s="7">
        <f t="shared" si="700"/>
        <v>100100</v>
      </c>
      <c r="J249" s="138">
        <f t="shared" si="701"/>
        <v>0.13</v>
      </c>
      <c r="K249" s="6">
        <v>174</v>
      </c>
      <c r="L249" s="6">
        <v>22.62</v>
      </c>
      <c r="M249" s="145">
        <f t="shared" si="702"/>
        <v>100100</v>
      </c>
      <c r="N249" s="145">
        <f t="shared" si="648"/>
        <v>13013</v>
      </c>
      <c r="O249" s="8">
        <f t="shared" si="703"/>
        <v>0.13</v>
      </c>
      <c r="P249" s="11">
        <f t="shared" si="704"/>
        <v>0</v>
      </c>
      <c r="Q249" s="11">
        <v>0.13</v>
      </c>
      <c r="R249" s="114">
        <v>45637</v>
      </c>
      <c r="S249" s="98" t="s">
        <v>102</v>
      </c>
      <c r="T249" s="98">
        <v>8427312350</v>
      </c>
      <c r="U249" s="106"/>
      <c r="V249">
        <v>0</v>
      </c>
      <c r="W249">
        <v>0</v>
      </c>
      <c r="X249"/>
      <c r="Y249"/>
    </row>
    <row r="250" spans="1:30" s="12" customFormat="1" ht="15" customHeight="1" x14ac:dyDescent="0.25">
      <c r="A250" s="3"/>
      <c r="B250" s="3" t="s">
        <v>133</v>
      </c>
      <c r="C250" s="166" t="str">
        <f t="shared" si="619"/>
        <v>Szakmai</v>
      </c>
      <c r="D250" s="4" t="s">
        <v>98</v>
      </c>
      <c r="E250" s="4" t="s">
        <v>119</v>
      </c>
      <c r="F250" s="3" t="s">
        <v>128</v>
      </c>
      <c r="G250" s="3" t="s">
        <v>9</v>
      </c>
      <c r="H250" s="7">
        <v>770000</v>
      </c>
      <c r="I250" s="7">
        <f t="shared" si="700"/>
        <v>100100</v>
      </c>
      <c r="J250" s="138">
        <f t="shared" si="701"/>
        <v>0.13</v>
      </c>
      <c r="K250" s="6">
        <v>174</v>
      </c>
      <c r="L250" s="6">
        <v>22.62</v>
      </c>
      <c r="M250" s="127">
        <f t="shared" si="702"/>
        <v>100100</v>
      </c>
      <c r="N250" s="127">
        <f t="shared" si="648"/>
        <v>13013</v>
      </c>
      <c r="O250" s="8">
        <f t="shared" si="703"/>
        <v>0.13</v>
      </c>
      <c r="P250" s="11">
        <f t="shared" si="704"/>
        <v>0</v>
      </c>
      <c r="Q250" s="11">
        <v>0.13</v>
      </c>
      <c r="R250" s="114">
        <v>45637</v>
      </c>
      <c r="S250" s="98" t="s">
        <v>102</v>
      </c>
      <c r="T250" s="98">
        <v>8427312350</v>
      </c>
      <c r="U250" s="106"/>
      <c r="V250" s="139">
        <v>-1</v>
      </c>
      <c r="W250" s="139">
        <v>0</v>
      </c>
      <c r="X250" s="200">
        <v>100101</v>
      </c>
      <c r="Y250" s="200">
        <v>13013</v>
      </c>
    </row>
    <row r="251" spans="1:30" s="12" customFormat="1" ht="15" hidden="1" customHeight="1" x14ac:dyDescent="0.25">
      <c r="A251" s="3"/>
      <c r="B251" s="3" t="s">
        <v>133</v>
      </c>
      <c r="C251" s="166" t="str">
        <f t="shared" si="619"/>
        <v>Szakmai</v>
      </c>
      <c r="D251" s="4" t="s">
        <v>99</v>
      </c>
      <c r="E251" s="4" t="s">
        <v>119</v>
      </c>
      <c r="F251" s="3" t="s">
        <v>128</v>
      </c>
      <c r="G251" s="3" t="s">
        <v>13</v>
      </c>
      <c r="H251" s="7">
        <v>770000</v>
      </c>
      <c r="I251" s="7">
        <f t="shared" si="700"/>
        <v>100100</v>
      </c>
      <c r="J251" s="138">
        <f t="shared" si="701"/>
        <v>0.13</v>
      </c>
      <c r="K251" s="6">
        <v>174</v>
      </c>
      <c r="L251" s="6">
        <v>22.62</v>
      </c>
      <c r="M251" s="127">
        <f t="shared" si="702"/>
        <v>100100</v>
      </c>
      <c r="N251" s="127">
        <f t="shared" si="648"/>
        <v>13013</v>
      </c>
      <c r="O251" s="8">
        <f t="shared" si="703"/>
        <v>0.13</v>
      </c>
      <c r="P251" s="11">
        <f t="shared" si="704"/>
        <v>0</v>
      </c>
      <c r="Q251" s="11">
        <v>0.13</v>
      </c>
      <c r="R251" s="114">
        <v>45637</v>
      </c>
      <c r="S251" s="98" t="s">
        <v>102</v>
      </c>
      <c r="T251" s="98">
        <v>8427312350</v>
      </c>
      <c r="U251" s="106"/>
    </row>
    <row r="252" spans="1:30" s="12" customFormat="1" ht="15" hidden="1" customHeight="1" x14ac:dyDescent="0.25">
      <c r="A252" s="3"/>
      <c r="B252" s="3" t="s">
        <v>133</v>
      </c>
      <c r="C252" s="166" t="str">
        <f t="shared" si="619"/>
        <v>Szakmai</v>
      </c>
      <c r="D252" s="4" t="s">
        <v>100</v>
      </c>
      <c r="E252" s="4" t="s">
        <v>119</v>
      </c>
      <c r="F252" s="3" t="s">
        <v>128</v>
      </c>
      <c r="G252" s="3" t="s">
        <v>13</v>
      </c>
      <c r="H252" s="7">
        <v>770000</v>
      </c>
      <c r="I252" s="7">
        <f t="shared" si="700"/>
        <v>100100</v>
      </c>
      <c r="J252" s="138">
        <f t="shared" si="701"/>
        <v>0.13</v>
      </c>
      <c r="K252" s="6">
        <v>174</v>
      </c>
      <c r="L252" s="6">
        <v>22.62</v>
      </c>
      <c r="M252" s="127">
        <f t="shared" si="702"/>
        <v>100100</v>
      </c>
      <c r="N252" s="127">
        <f t="shared" si="648"/>
        <v>13013</v>
      </c>
      <c r="O252" s="8">
        <f t="shared" si="703"/>
        <v>0.13</v>
      </c>
      <c r="P252" s="11">
        <f t="shared" si="704"/>
        <v>0</v>
      </c>
      <c r="Q252" s="11">
        <v>0.13</v>
      </c>
      <c r="R252" s="114">
        <v>45637</v>
      </c>
      <c r="S252" s="98" t="s">
        <v>102</v>
      </c>
      <c r="T252" s="98">
        <v>8427312350</v>
      </c>
      <c r="U252" s="106"/>
    </row>
    <row r="253" spans="1:30" s="12" customFormat="1" ht="15" hidden="1" customHeight="1" x14ac:dyDescent="0.25">
      <c r="A253" s="3"/>
      <c r="B253" s="3" t="s">
        <v>133</v>
      </c>
      <c r="C253" s="166" t="str">
        <f t="shared" si="619"/>
        <v>Szakmai</v>
      </c>
      <c r="D253" s="4" t="s">
        <v>134</v>
      </c>
      <c r="E253" s="4" t="s">
        <v>119</v>
      </c>
      <c r="F253" s="3" t="s">
        <v>128</v>
      </c>
      <c r="G253" s="3" t="s">
        <v>13</v>
      </c>
      <c r="H253" s="7">
        <v>770000</v>
      </c>
      <c r="I253" s="7">
        <f t="shared" si="700"/>
        <v>100100</v>
      </c>
      <c r="J253" s="138">
        <f t="shared" si="701"/>
        <v>0.13</v>
      </c>
      <c r="K253" s="6">
        <v>174</v>
      </c>
      <c r="L253" s="6">
        <v>22.62</v>
      </c>
      <c r="M253" s="127">
        <f t="shared" si="702"/>
        <v>100100</v>
      </c>
      <c r="N253" s="127">
        <f t="shared" si="648"/>
        <v>13013</v>
      </c>
      <c r="O253" s="8">
        <f t="shared" si="703"/>
        <v>0.13</v>
      </c>
      <c r="P253" s="11">
        <f t="shared" si="704"/>
        <v>0</v>
      </c>
      <c r="Q253" s="11">
        <v>0.13</v>
      </c>
      <c r="R253" s="114">
        <v>45637</v>
      </c>
      <c r="S253" s="98" t="s">
        <v>102</v>
      </c>
      <c r="T253" s="98">
        <v>8427312350</v>
      </c>
      <c r="U253" s="106"/>
    </row>
    <row r="254" spans="1:30" s="12" customFormat="1" ht="15" hidden="1" customHeight="1" x14ac:dyDescent="0.25">
      <c r="A254" s="3"/>
      <c r="B254" s="3" t="s">
        <v>133</v>
      </c>
      <c r="C254" s="166" t="str">
        <f t="shared" si="619"/>
        <v>Szakmai</v>
      </c>
      <c r="D254" s="4" t="s">
        <v>135</v>
      </c>
      <c r="E254" s="4" t="s">
        <v>119</v>
      </c>
      <c r="F254" s="3" t="s">
        <v>128</v>
      </c>
      <c r="G254" s="3" t="s">
        <v>13</v>
      </c>
      <c r="H254" s="7">
        <v>770000</v>
      </c>
      <c r="I254" s="7">
        <f t="shared" si="700"/>
        <v>100100</v>
      </c>
      <c r="J254" s="138">
        <f t="shared" si="701"/>
        <v>0.13</v>
      </c>
      <c r="K254" s="6">
        <v>174</v>
      </c>
      <c r="L254" s="6">
        <v>22.62</v>
      </c>
      <c r="M254" s="127">
        <f t="shared" si="702"/>
        <v>100100</v>
      </c>
      <c r="N254" s="127">
        <f t="shared" si="648"/>
        <v>13013</v>
      </c>
      <c r="O254" s="8">
        <f t="shared" si="703"/>
        <v>0.13</v>
      </c>
      <c r="P254" s="11">
        <f t="shared" si="704"/>
        <v>0</v>
      </c>
      <c r="Q254" s="11">
        <v>0.13</v>
      </c>
      <c r="R254" s="114">
        <v>45637</v>
      </c>
      <c r="S254" s="98" t="s">
        <v>102</v>
      </c>
      <c r="T254" s="98">
        <v>8427312350</v>
      </c>
      <c r="U254" s="106"/>
    </row>
    <row r="255" spans="1:30" s="12" customFormat="1" ht="15" hidden="1" customHeight="1" x14ac:dyDescent="0.25">
      <c r="A255" s="3"/>
      <c r="B255" s="3" t="s">
        <v>133</v>
      </c>
      <c r="C255" s="166" t="str">
        <f t="shared" si="619"/>
        <v>Szakmai</v>
      </c>
      <c r="D255" s="4" t="s">
        <v>136</v>
      </c>
      <c r="E255" s="4" t="s">
        <v>119</v>
      </c>
      <c r="F255" s="3" t="s">
        <v>128</v>
      </c>
      <c r="G255" s="3" t="s">
        <v>13</v>
      </c>
      <c r="H255" s="7">
        <v>770000</v>
      </c>
      <c r="I255" s="7">
        <f t="shared" si="700"/>
        <v>100100</v>
      </c>
      <c r="J255" s="138">
        <f t="shared" si="701"/>
        <v>0.13</v>
      </c>
      <c r="K255" s="6">
        <v>174</v>
      </c>
      <c r="L255" s="6">
        <v>22.62</v>
      </c>
      <c r="M255" s="127">
        <f t="shared" si="702"/>
        <v>100100</v>
      </c>
      <c r="N255" s="127">
        <f t="shared" si="648"/>
        <v>13013</v>
      </c>
      <c r="O255" s="8">
        <f t="shared" si="703"/>
        <v>0.13</v>
      </c>
      <c r="P255" s="11">
        <f t="shared" si="704"/>
        <v>0</v>
      </c>
      <c r="Q255" s="11">
        <v>0.13</v>
      </c>
      <c r="R255" s="114">
        <v>45637</v>
      </c>
      <c r="S255" s="98" t="s">
        <v>102</v>
      </c>
      <c r="T255" s="98">
        <v>8427312350</v>
      </c>
      <c r="U255" s="106"/>
    </row>
    <row r="256" spans="1:30" s="12" customFormat="1" ht="15" hidden="1" customHeight="1" x14ac:dyDescent="0.25">
      <c r="A256" s="164">
        <v>1</v>
      </c>
      <c r="B256" s="3" t="s">
        <v>125</v>
      </c>
      <c r="C256" s="166" t="str">
        <f t="shared" ref="C256:C266" si="705">IF(OR(E256="A017200260",E256="C017200261"),"Szakmai","Átalány")</f>
        <v>Szakmai</v>
      </c>
      <c r="D256" s="4" t="s">
        <v>79</v>
      </c>
      <c r="E256" s="4" t="s">
        <v>120</v>
      </c>
      <c r="F256" s="3" t="s">
        <v>126</v>
      </c>
      <c r="G256" s="3" t="s">
        <v>9</v>
      </c>
      <c r="H256" s="7">
        <v>660000</v>
      </c>
      <c r="I256" s="7">
        <f>ROUND(H256*Q256,0)</f>
        <v>85800</v>
      </c>
      <c r="J256" s="138">
        <f>L256/K256</f>
        <v>0.51</v>
      </c>
      <c r="K256" s="6">
        <v>174</v>
      </c>
      <c r="L256" s="6">
        <v>88.74</v>
      </c>
      <c r="M256" s="145">
        <f>ROUND(H256*J256,0)</f>
        <v>336600</v>
      </c>
      <c r="N256" s="145">
        <f t="shared" ref="N256:N276" si="706">ROUND(M256*Q256,0)</f>
        <v>43758</v>
      </c>
      <c r="O256" s="8">
        <f>M256/H256</f>
        <v>0.51</v>
      </c>
      <c r="P256" s="11">
        <f>J256-O256</f>
        <v>0</v>
      </c>
      <c r="Q256" s="11">
        <v>0.13</v>
      </c>
      <c r="R256" s="114"/>
      <c r="S256" s="98" t="s">
        <v>102</v>
      </c>
      <c r="T256" s="98">
        <v>8426440355</v>
      </c>
      <c r="U256" s="106"/>
      <c r="V256" s="12">
        <v>0</v>
      </c>
      <c r="W256" s="12">
        <v>0</v>
      </c>
      <c r="Z256" s="165">
        <v>45292</v>
      </c>
      <c r="AA256" s="165">
        <v>45322</v>
      </c>
      <c r="AB256" s="12">
        <v>176</v>
      </c>
      <c r="AC256" s="167">
        <f t="shared" ref="AC256:AC266" si="707">ROUNDUP(AB256*J256,2)</f>
        <v>89.76</v>
      </c>
      <c r="AD256" s="165">
        <v>45327</v>
      </c>
    </row>
    <row r="257" spans="1:30" s="12" customFormat="1" ht="15" hidden="1" customHeight="1" x14ac:dyDescent="0.25">
      <c r="A257" s="164">
        <v>1</v>
      </c>
      <c r="B257" s="3" t="s">
        <v>125</v>
      </c>
      <c r="C257" s="166" t="str">
        <f t="shared" si="705"/>
        <v>Szakmai</v>
      </c>
      <c r="D257" s="4" t="s">
        <v>80</v>
      </c>
      <c r="E257" s="4" t="s">
        <v>120</v>
      </c>
      <c r="F257" s="3" t="s">
        <v>126</v>
      </c>
      <c r="G257" s="3" t="s">
        <v>9</v>
      </c>
      <c r="H257" s="7">
        <v>660000</v>
      </c>
      <c r="I257" s="7">
        <f t="shared" ref="I257" si="708">ROUND(H257*Q257,0)</f>
        <v>85800</v>
      </c>
      <c r="J257" s="138">
        <f t="shared" ref="J257" si="709">L257/K257</f>
        <v>0.51</v>
      </c>
      <c r="K257" s="6">
        <v>174</v>
      </c>
      <c r="L257" s="6">
        <v>88.74</v>
      </c>
      <c r="M257" s="145">
        <f t="shared" ref="M257" si="710">ROUND(H257*J257,0)</f>
        <v>336600</v>
      </c>
      <c r="N257" s="145">
        <f t="shared" si="706"/>
        <v>43758</v>
      </c>
      <c r="O257" s="8">
        <f t="shared" ref="O257" si="711">M257/H257</f>
        <v>0.51</v>
      </c>
      <c r="P257" s="11">
        <f t="shared" ref="P257" si="712">J257-O257</f>
        <v>0</v>
      </c>
      <c r="Q257" s="11">
        <v>0.13</v>
      </c>
      <c r="R257" s="114"/>
      <c r="S257" s="98" t="s">
        <v>102</v>
      </c>
      <c r="T257" s="98">
        <v>8426440355</v>
      </c>
      <c r="U257" s="106"/>
      <c r="V257" s="12">
        <v>0</v>
      </c>
      <c r="W257" s="12">
        <v>0</v>
      </c>
      <c r="Z257" s="165">
        <v>45323</v>
      </c>
      <c r="AA257" s="165">
        <v>45351</v>
      </c>
      <c r="AB257" s="12">
        <v>168</v>
      </c>
      <c r="AC257" s="167">
        <f t="shared" si="707"/>
        <v>85.68</v>
      </c>
      <c r="AD257" s="165">
        <v>45356</v>
      </c>
    </row>
    <row r="258" spans="1:30" s="12" customFormat="1" ht="15" hidden="1" customHeight="1" x14ac:dyDescent="0.25">
      <c r="A258" s="164">
        <v>1</v>
      </c>
      <c r="B258" s="3" t="s">
        <v>125</v>
      </c>
      <c r="C258" s="166" t="str">
        <f t="shared" si="705"/>
        <v>Szakmai</v>
      </c>
      <c r="D258" s="4" t="s">
        <v>81</v>
      </c>
      <c r="E258" s="4" t="s">
        <v>120</v>
      </c>
      <c r="F258" s="3" t="s">
        <v>126</v>
      </c>
      <c r="G258" s="3" t="s">
        <v>9</v>
      </c>
      <c r="H258" s="7">
        <v>660000</v>
      </c>
      <c r="I258" s="7">
        <f t="shared" ref="I258" si="713">ROUND(H258*Q258,0)</f>
        <v>85800</v>
      </c>
      <c r="J258" s="138">
        <f t="shared" ref="J258" si="714">L258/K258</f>
        <v>0.51</v>
      </c>
      <c r="K258" s="6">
        <v>174</v>
      </c>
      <c r="L258" s="6">
        <v>88.74</v>
      </c>
      <c r="M258" s="145">
        <f t="shared" ref="M258" si="715">ROUND(H258*J258,0)</f>
        <v>336600</v>
      </c>
      <c r="N258" s="145">
        <f t="shared" si="706"/>
        <v>43758</v>
      </c>
      <c r="O258" s="8">
        <f t="shared" ref="O258" si="716">M258/H258</f>
        <v>0.51</v>
      </c>
      <c r="P258" s="11">
        <f t="shared" ref="P258" si="717">J258-O258</f>
        <v>0</v>
      </c>
      <c r="Q258" s="11">
        <v>0.13</v>
      </c>
      <c r="R258" s="114">
        <v>45341</v>
      </c>
      <c r="S258" s="98" t="s">
        <v>102</v>
      </c>
      <c r="T258" s="98">
        <v>8426440355</v>
      </c>
      <c r="U258" s="106"/>
      <c r="V258">
        <v>0</v>
      </c>
      <c r="W258">
        <v>0</v>
      </c>
      <c r="X258"/>
      <c r="Y258"/>
      <c r="Z258" s="61">
        <v>45352</v>
      </c>
      <c r="AA258" s="61">
        <v>45382</v>
      </c>
      <c r="AB258">
        <v>152</v>
      </c>
      <c r="AC258" s="167">
        <f t="shared" si="707"/>
        <v>77.52</v>
      </c>
      <c r="AD258" s="61">
        <v>45387</v>
      </c>
    </row>
    <row r="259" spans="1:30" s="12" customFormat="1" ht="15" hidden="1" customHeight="1" x14ac:dyDescent="0.25">
      <c r="A259" s="164">
        <v>1</v>
      </c>
      <c r="B259" s="3" t="s">
        <v>125</v>
      </c>
      <c r="C259" s="166" t="str">
        <f t="shared" si="705"/>
        <v>Szakmai</v>
      </c>
      <c r="D259" s="4" t="s">
        <v>82</v>
      </c>
      <c r="E259" s="4" t="s">
        <v>120</v>
      </c>
      <c r="F259" s="3" t="s">
        <v>126</v>
      </c>
      <c r="G259" s="3" t="s">
        <v>9</v>
      </c>
      <c r="H259" s="7">
        <v>660000</v>
      </c>
      <c r="I259" s="7">
        <f t="shared" ref="I259:I260" si="718">ROUND(H259*Q259,0)</f>
        <v>85800</v>
      </c>
      <c r="J259" s="138">
        <f t="shared" ref="J259:J260" si="719">L259/K259</f>
        <v>0.51</v>
      </c>
      <c r="K259" s="6">
        <v>174</v>
      </c>
      <c r="L259" s="6">
        <v>88.74</v>
      </c>
      <c r="M259" s="145">
        <f t="shared" ref="M259:M260" si="720">ROUND(H259*J259,0)</f>
        <v>336600</v>
      </c>
      <c r="N259" s="145">
        <f t="shared" si="706"/>
        <v>43758</v>
      </c>
      <c r="O259" s="8">
        <f t="shared" ref="O259:O260" si="721">M259/H259</f>
        <v>0.51</v>
      </c>
      <c r="P259" s="11">
        <f t="shared" ref="P259:P260" si="722">J259-O259</f>
        <v>0</v>
      </c>
      <c r="Q259" s="11">
        <v>0.13</v>
      </c>
      <c r="R259" s="114">
        <v>45341</v>
      </c>
      <c r="S259" s="98" t="s">
        <v>102</v>
      </c>
      <c r="T259" s="98">
        <v>8426440355</v>
      </c>
      <c r="U259" s="106"/>
      <c r="V259">
        <v>0</v>
      </c>
      <c r="W259" s="143">
        <v>20302</v>
      </c>
      <c r="X259" s="143"/>
      <c r="Y259" s="143"/>
      <c r="Z259" s="61">
        <v>45383</v>
      </c>
      <c r="AA259" s="61">
        <v>45412</v>
      </c>
      <c r="AB259">
        <v>168</v>
      </c>
      <c r="AC259" s="167">
        <f t="shared" si="707"/>
        <v>85.68</v>
      </c>
      <c r="AD259" s="61">
        <v>45415</v>
      </c>
    </row>
    <row r="260" spans="1:30" s="12" customFormat="1" ht="15" hidden="1" customHeight="1" x14ac:dyDescent="0.25">
      <c r="A260" s="164">
        <v>1</v>
      </c>
      <c r="B260" s="3" t="s">
        <v>125</v>
      </c>
      <c r="C260" s="166" t="str">
        <f t="shared" si="705"/>
        <v>Szakmai</v>
      </c>
      <c r="D260" s="4" t="s">
        <v>83</v>
      </c>
      <c r="E260" s="4" t="s">
        <v>120</v>
      </c>
      <c r="F260" s="3" t="s">
        <v>126</v>
      </c>
      <c r="G260" s="3" t="s">
        <v>9</v>
      </c>
      <c r="H260" s="7">
        <v>660000</v>
      </c>
      <c r="I260" s="7">
        <f t="shared" si="718"/>
        <v>85800</v>
      </c>
      <c r="J260" s="138">
        <f t="shared" si="719"/>
        <v>0.51</v>
      </c>
      <c r="K260" s="6">
        <v>174</v>
      </c>
      <c r="L260" s="6">
        <v>88.74</v>
      </c>
      <c r="M260" s="145">
        <f t="shared" si="720"/>
        <v>336600</v>
      </c>
      <c r="N260" s="145">
        <f t="shared" si="706"/>
        <v>43758</v>
      </c>
      <c r="O260" s="8">
        <f t="shared" si="721"/>
        <v>0.51</v>
      </c>
      <c r="P260" s="11">
        <f t="shared" si="722"/>
        <v>0</v>
      </c>
      <c r="Q260" s="11">
        <v>0.13</v>
      </c>
      <c r="R260" s="114">
        <v>45341</v>
      </c>
      <c r="S260" s="98" t="s">
        <v>102</v>
      </c>
      <c r="T260" s="98">
        <v>8426440355</v>
      </c>
      <c r="U260" s="106"/>
      <c r="V260">
        <v>0</v>
      </c>
      <c r="W260">
        <v>0</v>
      </c>
      <c r="X260"/>
      <c r="Y260"/>
      <c r="Z260" s="61">
        <v>45413</v>
      </c>
      <c r="AA260" s="61">
        <v>45443</v>
      </c>
      <c r="AB260">
        <v>168</v>
      </c>
      <c r="AC260" s="167">
        <f t="shared" si="707"/>
        <v>85.68</v>
      </c>
      <c r="AD260" s="61">
        <v>45448</v>
      </c>
    </row>
    <row r="261" spans="1:30" s="12" customFormat="1" ht="15" hidden="1" customHeight="1" x14ac:dyDescent="0.25">
      <c r="A261" s="164">
        <v>1</v>
      </c>
      <c r="B261" s="3" t="s">
        <v>125</v>
      </c>
      <c r="C261" s="166" t="str">
        <f t="shared" si="705"/>
        <v>Szakmai</v>
      </c>
      <c r="D261" s="4" t="s">
        <v>84</v>
      </c>
      <c r="E261" s="4" t="s">
        <v>120</v>
      </c>
      <c r="F261" s="3" t="s">
        <v>126</v>
      </c>
      <c r="G261" s="3" t="s">
        <v>9</v>
      </c>
      <c r="H261" s="7">
        <v>672000</v>
      </c>
      <c r="I261" s="7">
        <f t="shared" ref="I261" si="723">ROUND(H261*Q261,0)</f>
        <v>87360</v>
      </c>
      <c r="J261" s="138">
        <f t="shared" ref="J261" si="724">L261/K261</f>
        <v>0.51</v>
      </c>
      <c r="K261" s="6">
        <v>174</v>
      </c>
      <c r="L261" s="6">
        <v>88.74</v>
      </c>
      <c r="M261" s="145">
        <f t="shared" ref="M261" si="725">ROUND(H261*J261,0)</f>
        <v>342720</v>
      </c>
      <c r="N261" s="145">
        <f t="shared" si="706"/>
        <v>44554</v>
      </c>
      <c r="O261" s="8">
        <f t="shared" ref="O261" si="726">M261/H261</f>
        <v>0.51</v>
      </c>
      <c r="P261" s="11">
        <f t="shared" ref="P261" si="727">J261-O261</f>
        <v>0</v>
      </c>
      <c r="Q261" s="11">
        <v>0.13</v>
      </c>
      <c r="R261" s="114">
        <v>45435</v>
      </c>
      <c r="S261" s="98" t="s">
        <v>102</v>
      </c>
      <c r="T261" s="98">
        <v>8426440355</v>
      </c>
      <c r="U261" s="106"/>
      <c r="V261">
        <v>0</v>
      </c>
      <c r="W261">
        <v>0</v>
      </c>
      <c r="X261"/>
      <c r="Y261"/>
      <c r="Z261" s="61">
        <v>45444</v>
      </c>
      <c r="AA261" s="61">
        <v>45473</v>
      </c>
      <c r="AB261">
        <v>160</v>
      </c>
      <c r="AC261" s="167">
        <f t="shared" si="707"/>
        <v>81.599999999999994</v>
      </c>
      <c r="AD261" s="61">
        <v>45478</v>
      </c>
    </row>
    <row r="262" spans="1:30" s="12" customFormat="1" ht="15" hidden="1" customHeight="1" x14ac:dyDescent="0.25">
      <c r="A262" s="164">
        <v>1</v>
      </c>
      <c r="B262" s="3" t="s">
        <v>125</v>
      </c>
      <c r="C262" s="166" t="str">
        <f t="shared" si="705"/>
        <v>Szakmai</v>
      </c>
      <c r="D262" s="4" t="s">
        <v>85</v>
      </c>
      <c r="E262" s="4" t="s">
        <v>120</v>
      </c>
      <c r="F262" s="3" t="s">
        <v>126</v>
      </c>
      <c r="G262" s="3" t="s">
        <v>9</v>
      </c>
      <c r="H262" s="7">
        <v>672000</v>
      </c>
      <c r="I262" s="7">
        <f t="shared" ref="I262:I263" si="728">ROUND(H262*Q262,0)</f>
        <v>87360</v>
      </c>
      <c r="J262" s="138">
        <f t="shared" ref="J262:J263" si="729">L262/K262</f>
        <v>0.51</v>
      </c>
      <c r="K262" s="6">
        <v>174</v>
      </c>
      <c r="L262" s="6">
        <v>88.74</v>
      </c>
      <c r="M262" s="145">
        <f t="shared" ref="M262:M263" si="730">ROUND(H262*J262,0)</f>
        <v>342720</v>
      </c>
      <c r="N262" s="145">
        <f t="shared" si="706"/>
        <v>44554</v>
      </c>
      <c r="O262" s="8">
        <f t="shared" ref="O262:O263" si="731">M262/H262</f>
        <v>0.51</v>
      </c>
      <c r="P262" s="11">
        <f t="shared" ref="P262:P263" si="732">J262-O262</f>
        <v>0</v>
      </c>
      <c r="Q262" s="11">
        <v>0.13</v>
      </c>
      <c r="R262" s="114">
        <v>45435</v>
      </c>
      <c r="S262" s="98" t="s">
        <v>102</v>
      </c>
      <c r="T262" s="98">
        <v>8426440355</v>
      </c>
      <c r="U262" s="106"/>
      <c r="V262">
        <v>0</v>
      </c>
      <c r="W262">
        <v>0</v>
      </c>
      <c r="X262"/>
      <c r="Y262"/>
      <c r="Z262" s="61">
        <v>45474</v>
      </c>
      <c r="AA262" s="61">
        <v>45504</v>
      </c>
      <c r="AB262">
        <v>184</v>
      </c>
      <c r="AC262" s="167">
        <f t="shared" si="707"/>
        <v>93.84</v>
      </c>
      <c r="AD262" s="61">
        <v>45509</v>
      </c>
    </row>
    <row r="263" spans="1:30" s="12" customFormat="1" ht="15" hidden="1" customHeight="1" x14ac:dyDescent="0.25">
      <c r="A263" s="164">
        <v>1</v>
      </c>
      <c r="B263" s="3" t="s">
        <v>125</v>
      </c>
      <c r="C263" s="166" t="str">
        <f t="shared" si="705"/>
        <v>Szakmai</v>
      </c>
      <c r="D263" s="4" t="s">
        <v>86</v>
      </c>
      <c r="E263" s="4" t="s">
        <v>120</v>
      </c>
      <c r="F263" s="3" t="s">
        <v>126</v>
      </c>
      <c r="G263" s="3" t="s">
        <v>9</v>
      </c>
      <c r="H263" s="7">
        <v>672000</v>
      </c>
      <c r="I263" s="7">
        <f t="shared" si="728"/>
        <v>87360</v>
      </c>
      <c r="J263" s="138">
        <f t="shared" si="729"/>
        <v>0.51</v>
      </c>
      <c r="K263" s="6">
        <v>174</v>
      </c>
      <c r="L263" s="6">
        <v>88.74</v>
      </c>
      <c r="M263" s="145">
        <f t="shared" si="730"/>
        <v>342720</v>
      </c>
      <c r="N263" s="145">
        <f t="shared" si="706"/>
        <v>44554</v>
      </c>
      <c r="O263" s="8">
        <f t="shared" si="731"/>
        <v>0.51</v>
      </c>
      <c r="P263" s="11">
        <f t="shared" si="732"/>
        <v>0</v>
      </c>
      <c r="Q263" s="11">
        <v>0.13</v>
      </c>
      <c r="R263" s="114">
        <v>45435</v>
      </c>
      <c r="S263" s="98" t="s">
        <v>102</v>
      </c>
      <c r="T263" s="98">
        <v>8426440355</v>
      </c>
      <c r="U263" s="106"/>
      <c r="V263">
        <v>0</v>
      </c>
      <c r="W263">
        <v>0</v>
      </c>
      <c r="X263"/>
      <c r="Y263"/>
      <c r="Z263" s="61">
        <v>45505</v>
      </c>
      <c r="AA263" s="61">
        <v>45535</v>
      </c>
      <c r="AB263">
        <v>168</v>
      </c>
      <c r="AC263" s="167">
        <f t="shared" si="707"/>
        <v>85.68</v>
      </c>
      <c r="AD263" s="61">
        <v>45540</v>
      </c>
    </row>
    <row r="264" spans="1:30" s="12" customFormat="1" ht="15" hidden="1" customHeight="1" x14ac:dyDescent="0.25">
      <c r="A264" s="164">
        <v>1</v>
      </c>
      <c r="B264" s="3" t="s">
        <v>125</v>
      </c>
      <c r="C264" s="166" t="str">
        <f t="shared" si="705"/>
        <v>Szakmai</v>
      </c>
      <c r="D264" s="4" t="s">
        <v>87</v>
      </c>
      <c r="E264" s="4" t="s">
        <v>120</v>
      </c>
      <c r="F264" s="3" t="s">
        <v>126</v>
      </c>
      <c r="G264" s="3" t="s">
        <v>9</v>
      </c>
      <c r="H264" s="7">
        <v>672000</v>
      </c>
      <c r="I264" s="7">
        <f t="shared" ref="I264" si="733">ROUND(H264*Q264,0)</f>
        <v>87360</v>
      </c>
      <c r="J264" s="138">
        <f t="shared" ref="J264" si="734">L264/K264</f>
        <v>0.51</v>
      </c>
      <c r="K264" s="6">
        <v>174</v>
      </c>
      <c r="L264" s="6">
        <v>88.74</v>
      </c>
      <c r="M264" s="145">
        <f t="shared" ref="M264" si="735">ROUND(H264*J264,0)</f>
        <v>342720</v>
      </c>
      <c r="N264" s="145">
        <f t="shared" si="706"/>
        <v>44554</v>
      </c>
      <c r="O264" s="8">
        <f t="shared" ref="O264" si="736">M264/H264</f>
        <v>0.51</v>
      </c>
      <c r="P264" s="11">
        <f t="shared" ref="P264" si="737">J264-O264</f>
        <v>0</v>
      </c>
      <c r="Q264" s="11">
        <v>0.13</v>
      </c>
      <c r="R264" s="114">
        <v>45526</v>
      </c>
      <c r="S264" s="98" t="s">
        <v>102</v>
      </c>
      <c r="T264" s="98">
        <v>8426440355</v>
      </c>
      <c r="U264" s="106"/>
      <c r="V264">
        <v>0</v>
      </c>
      <c r="W264">
        <v>0</v>
      </c>
      <c r="X264"/>
      <c r="Y264"/>
      <c r="Z264" s="61">
        <v>45536</v>
      </c>
      <c r="AA264" s="61">
        <v>45565</v>
      </c>
      <c r="AB264">
        <v>168</v>
      </c>
      <c r="AC264" s="167">
        <f t="shared" si="707"/>
        <v>85.68</v>
      </c>
      <c r="AD264" s="61">
        <v>45569</v>
      </c>
    </row>
    <row r="265" spans="1:30" s="12" customFormat="1" ht="15" hidden="1" customHeight="1" x14ac:dyDescent="0.25">
      <c r="A265" s="164">
        <v>1</v>
      </c>
      <c r="B265" s="3" t="s">
        <v>125</v>
      </c>
      <c r="C265" s="166" t="str">
        <f t="shared" si="705"/>
        <v>Szakmai</v>
      </c>
      <c r="D265" s="4" t="s">
        <v>88</v>
      </c>
      <c r="E265" s="4" t="s">
        <v>120</v>
      </c>
      <c r="F265" s="3" t="s">
        <v>126</v>
      </c>
      <c r="G265" s="3" t="s">
        <v>9</v>
      </c>
      <c r="H265" s="7">
        <v>672000</v>
      </c>
      <c r="I265" s="7">
        <f t="shared" ref="I265:I266" si="738">ROUND(H265*Q265,0)</f>
        <v>87360</v>
      </c>
      <c r="J265" s="138">
        <f t="shared" ref="J265:J266" si="739">L265/K265</f>
        <v>0.51</v>
      </c>
      <c r="K265" s="6">
        <v>174</v>
      </c>
      <c r="L265" s="6">
        <v>88.74</v>
      </c>
      <c r="M265" s="145">
        <f t="shared" ref="M265:M266" si="740">ROUND(H265*J265,0)</f>
        <v>342720</v>
      </c>
      <c r="N265" s="145">
        <f t="shared" si="706"/>
        <v>44554</v>
      </c>
      <c r="O265" s="8">
        <f t="shared" ref="O265:O266" si="741">M265/H265</f>
        <v>0.51</v>
      </c>
      <c r="P265" s="11">
        <f t="shared" ref="P265:P266" si="742">J265-O265</f>
        <v>0</v>
      </c>
      <c r="Q265" s="11">
        <v>0.13</v>
      </c>
      <c r="R265" s="114">
        <v>45526</v>
      </c>
      <c r="S265" s="98" t="s">
        <v>102</v>
      </c>
      <c r="T265" s="98">
        <v>8426440355</v>
      </c>
      <c r="U265" s="106"/>
      <c r="V265">
        <v>0</v>
      </c>
      <c r="W265">
        <v>0</v>
      </c>
      <c r="X265"/>
      <c r="Y265"/>
      <c r="Z265" s="61">
        <v>45566</v>
      </c>
      <c r="AA265" s="61">
        <v>45596</v>
      </c>
      <c r="AB265">
        <v>176</v>
      </c>
      <c r="AC265" s="167">
        <f t="shared" si="707"/>
        <v>89.76</v>
      </c>
      <c r="AD265" s="61">
        <v>45601</v>
      </c>
    </row>
    <row r="266" spans="1:30" s="12" customFormat="1" ht="15" hidden="1" customHeight="1" x14ac:dyDescent="0.25">
      <c r="A266" s="164">
        <v>1</v>
      </c>
      <c r="B266" s="3" t="s">
        <v>125</v>
      </c>
      <c r="C266" s="166" t="str">
        <f t="shared" si="705"/>
        <v>Szakmai</v>
      </c>
      <c r="D266" s="4" t="s">
        <v>89</v>
      </c>
      <c r="E266" s="4" t="s">
        <v>120</v>
      </c>
      <c r="F266" s="3" t="s">
        <v>126</v>
      </c>
      <c r="G266" s="3" t="s">
        <v>9</v>
      </c>
      <c r="H266" s="7">
        <v>672000</v>
      </c>
      <c r="I266" s="7">
        <f t="shared" si="738"/>
        <v>87360</v>
      </c>
      <c r="J266" s="138">
        <f t="shared" si="739"/>
        <v>0.51</v>
      </c>
      <c r="K266" s="6">
        <v>174</v>
      </c>
      <c r="L266" s="6">
        <v>88.74</v>
      </c>
      <c r="M266" s="145">
        <f t="shared" si="740"/>
        <v>342720</v>
      </c>
      <c r="N266" s="145">
        <f t="shared" si="706"/>
        <v>44554</v>
      </c>
      <c r="O266" s="8">
        <f t="shared" si="741"/>
        <v>0.51</v>
      </c>
      <c r="P266" s="11">
        <f t="shared" si="742"/>
        <v>0</v>
      </c>
      <c r="Q266" s="11">
        <v>0.13</v>
      </c>
      <c r="R266" s="114">
        <v>45526</v>
      </c>
      <c r="S266" s="98" t="s">
        <v>102</v>
      </c>
      <c r="T266" s="98">
        <v>8426440355</v>
      </c>
      <c r="U266" s="106"/>
      <c r="V266">
        <v>0</v>
      </c>
      <c r="W266">
        <v>0</v>
      </c>
      <c r="X266"/>
      <c r="Y266"/>
      <c r="Z266" s="61">
        <v>45597</v>
      </c>
      <c r="AA266" s="61">
        <v>45626</v>
      </c>
      <c r="AB266">
        <v>160</v>
      </c>
      <c r="AC266" s="167">
        <f t="shared" si="707"/>
        <v>81.599999999999994</v>
      </c>
      <c r="AD266" s="61">
        <v>45631</v>
      </c>
    </row>
    <row r="267" spans="1:30" s="12" customFormat="1" ht="15" hidden="1" customHeight="1" x14ac:dyDescent="0.25">
      <c r="A267" s="3"/>
      <c r="B267" s="3" t="s">
        <v>125</v>
      </c>
      <c r="C267" s="166" t="str">
        <f t="shared" si="619"/>
        <v>Szakmai</v>
      </c>
      <c r="D267" s="4" t="s">
        <v>90</v>
      </c>
      <c r="E267" s="4" t="s">
        <v>120</v>
      </c>
      <c r="F267" s="3" t="s">
        <v>126</v>
      </c>
      <c r="G267" s="3" t="s">
        <v>9</v>
      </c>
      <c r="H267" s="7">
        <v>672000</v>
      </c>
      <c r="I267" s="7">
        <f t="shared" ref="I267" si="743">ROUND(H267*Q267,0)</f>
        <v>87360</v>
      </c>
      <c r="J267" s="138">
        <f t="shared" ref="J267" si="744">L267/K267</f>
        <v>0.51</v>
      </c>
      <c r="K267" s="6">
        <v>174</v>
      </c>
      <c r="L267" s="6">
        <v>88.74</v>
      </c>
      <c r="M267" s="145">
        <f t="shared" ref="M267" si="745">ROUND(H267*J267,0)</f>
        <v>342720</v>
      </c>
      <c r="N267" s="145">
        <f t="shared" si="706"/>
        <v>44554</v>
      </c>
      <c r="O267" s="8">
        <f t="shared" ref="O267" si="746">M267/H267</f>
        <v>0.51</v>
      </c>
      <c r="P267" s="11">
        <f t="shared" ref="P267" si="747">J267-O267</f>
        <v>0</v>
      </c>
      <c r="Q267" s="11">
        <v>0.13</v>
      </c>
      <c r="R267" s="114">
        <v>45608</v>
      </c>
      <c r="S267" s="98" t="s">
        <v>102</v>
      </c>
      <c r="T267" s="98">
        <v>8426440355</v>
      </c>
      <c r="U267" s="106"/>
      <c r="V267">
        <v>0</v>
      </c>
      <c r="W267">
        <v>0</v>
      </c>
      <c r="X267"/>
      <c r="Y267"/>
    </row>
    <row r="268" spans="1:30" s="12" customFormat="1" ht="15" hidden="1" customHeight="1" x14ac:dyDescent="0.25">
      <c r="A268" s="3"/>
      <c r="B268" s="3" t="s">
        <v>125</v>
      </c>
      <c r="C268" s="166" t="str">
        <f t="shared" ref="C268" si="748">IF(OR(F268="A017200260",F268="C017200261"),"Átalány","Szakmai")</f>
        <v>Szakmai</v>
      </c>
      <c r="D268" s="4" t="s">
        <v>93</v>
      </c>
      <c r="E268" s="4" t="s">
        <v>120</v>
      </c>
      <c r="F268" s="3" t="s">
        <v>126</v>
      </c>
      <c r="G268" s="3" t="s">
        <v>9</v>
      </c>
      <c r="H268" s="7">
        <v>672000</v>
      </c>
      <c r="I268" s="7">
        <f t="shared" ref="I268" si="749">ROUND(H268*Q268,0)</f>
        <v>87360</v>
      </c>
      <c r="J268" s="138">
        <f t="shared" ref="J268" si="750">L268/K268</f>
        <v>0.42999999999999994</v>
      </c>
      <c r="K268" s="6">
        <v>174</v>
      </c>
      <c r="L268" s="6">
        <v>74.819999999999993</v>
      </c>
      <c r="M268" s="145">
        <f t="shared" ref="M268" si="751">ROUND(H268*J268,0)</f>
        <v>288960</v>
      </c>
      <c r="N268" s="145">
        <f t="shared" si="706"/>
        <v>37565</v>
      </c>
      <c r="O268" s="8">
        <f t="shared" ref="O268" si="752">M268/H268</f>
        <v>0.43</v>
      </c>
      <c r="P268" s="11">
        <f t="shared" ref="P268" si="753">J268-O268</f>
        <v>0</v>
      </c>
      <c r="Q268" s="11">
        <v>0.13</v>
      </c>
      <c r="R268" s="114">
        <v>45706</v>
      </c>
      <c r="S268" s="98" t="s">
        <v>102</v>
      </c>
      <c r="T268" s="98">
        <v>8426440355</v>
      </c>
      <c r="U268" s="106"/>
      <c r="V268">
        <v>0</v>
      </c>
      <c r="W268">
        <v>0</v>
      </c>
      <c r="X268"/>
      <c r="Y268"/>
    </row>
    <row r="269" spans="1:30" s="12" customFormat="1" ht="15" hidden="1" customHeight="1" x14ac:dyDescent="0.25">
      <c r="A269" s="3"/>
      <c r="B269" s="3" t="s">
        <v>125</v>
      </c>
      <c r="C269" s="166" t="str">
        <f t="shared" ref="C269:C270" si="754">IF(OR(F269="A017200260",F269="C017200261"),"Átalány","Szakmai")</f>
        <v>Szakmai</v>
      </c>
      <c r="D269" s="4" t="s">
        <v>95</v>
      </c>
      <c r="E269" s="4" t="s">
        <v>120</v>
      </c>
      <c r="F269" s="3" t="s">
        <v>126</v>
      </c>
      <c r="G269" s="3" t="s">
        <v>9</v>
      </c>
      <c r="H269" s="7">
        <v>672000</v>
      </c>
      <c r="I269" s="7">
        <f t="shared" ref="I269:I270" si="755">ROUND(H269*Q269,0)</f>
        <v>87360</v>
      </c>
      <c r="J269" s="138">
        <f t="shared" ref="J269:J270" si="756">L269/K269</f>
        <v>0.42999999999999994</v>
      </c>
      <c r="K269" s="6">
        <v>174</v>
      </c>
      <c r="L269" s="6">
        <v>74.819999999999993</v>
      </c>
      <c r="M269" s="145">
        <f t="shared" ref="M269:M270" si="757">ROUND(H269*J269,0)</f>
        <v>288960</v>
      </c>
      <c r="N269" s="145">
        <f t="shared" si="706"/>
        <v>37565</v>
      </c>
      <c r="O269" s="8">
        <f t="shared" ref="O269:O270" si="758">M269/H269</f>
        <v>0.43</v>
      </c>
      <c r="P269" s="11">
        <f t="shared" ref="P269:P270" si="759">J269-O269</f>
        <v>0</v>
      </c>
      <c r="Q269" s="11">
        <v>0.13</v>
      </c>
      <c r="R269" s="114">
        <v>45706</v>
      </c>
      <c r="S269" s="98" t="s">
        <v>102</v>
      </c>
      <c r="T269" s="98">
        <v>8426440355</v>
      </c>
      <c r="U269" s="106"/>
      <c r="V269">
        <v>0</v>
      </c>
      <c r="W269">
        <v>0</v>
      </c>
      <c r="X269"/>
      <c r="Y269"/>
    </row>
    <row r="270" spans="1:30" s="12" customFormat="1" ht="15" hidden="1" customHeight="1" x14ac:dyDescent="0.25">
      <c r="A270" s="3"/>
      <c r="B270" s="3" t="s">
        <v>125</v>
      </c>
      <c r="C270" s="166" t="str">
        <f t="shared" si="754"/>
        <v>Szakmai</v>
      </c>
      <c r="D270" s="4" t="s">
        <v>96</v>
      </c>
      <c r="E270" s="4" t="s">
        <v>120</v>
      </c>
      <c r="F270" s="3" t="s">
        <v>126</v>
      </c>
      <c r="G270" s="3" t="s">
        <v>9</v>
      </c>
      <c r="H270" s="7">
        <v>672000</v>
      </c>
      <c r="I270" s="7">
        <f t="shared" si="755"/>
        <v>87360</v>
      </c>
      <c r="J270" s="138">
        <f t="shared" si="756"/>
        <v>0.42999999999999994</v>
      </c>
      <c r="K270" s="6">
        <v>174</v>
      </c>
      <c r="L270" s="6">
        <v>74.819999999999993</v>
      </c>
      <c r="M270" s="145">
        <f t="shared" si="757"/>
        <v>288960</v>
      </c>
      <c r="N270" s="145">
        <f t="shared" si="706"/>
        <v>37565</v>
      </c>
      <c r="O270" s="8">
        <f t="shared" si="758"/>
        <v>0.43</v>
      </c>
      <c r="P270" s="11">
        <f t="shared" si="759"/>
        <v>0</v>
      </c>
      <c r="Q270" s="11">
        <v>0.13</v>
      </c>
      <c r="R270" s="114">
        <v>45706</v>
      </c>
      <c r="S270" s="98" t="s">
        <v>102</v>
      </c>
      <c r="T270" s="98">
        <v>8426440355</v>
      </c>
      <c r="U270" s="106"/>
      <c r="V270">
        <v>0</v>
      </c>
      <c r="W270">
        <v>0</v>
      </c>
      <c r="X270"/>
      <c r="Y270"/>
    </row>
    <row r="271" spans="1:30" s="12" customFormat="1" ht="15" hidden="1" customHeight="1" x14ac:dyDescent="0.25">
      <c r="A271" s="3"/>
      <c r="B271" s="3" t="s">
        <v>125</v>
      </c>
      <c r="C271" s="166" t="str">
        <f t="shared" ref="C271:C273" si="760">IF(OR(F271="A017200260",F271="C017200261"),"Átalány","Szakmai")</f>
        <v>Szakmai</v>
      </c>
      <c r="D271" s="4" t="s">
        <v>97</v>
      </c>
      <c r="E271" s="4" t="s">
        <v>120</v>
      </c>
      <c r="F271" s="3" t="s">
        <v>126</v>
      </c>
      <c r="G271" s="3" t="s">
        <v>9</v>
      </c>
      <c r="H271" s="7">
        <v>672000</v>
      </c>
      <c r="I271" s="7">
        <f t="shared" ref="I271" si="761">ROUND(H271*Q271,0)</f>
        <v>87360</v>
      </c>
      <c r="J271" s="138">
        <f t="shared" ref="J271" si="762">L271/K271</f>
        <v>0.42999999999999994</v>
      </c>
      <c r="K271" s="6">
        <v>174</v>
      </c>
      <c r="L271" s="6">
        <v>74.819999999999993</v>
      </c>
      <c r="M271" s="145">
        <f t="shared" ref="M271" si="763">ROUND(H271*J271,0)</f>
        <v>288960</v>
      </c>
      <c r="N271" s="145">
        <f t="shared" si="706"/>
        <v>37565</v>
      </c>
      <c r="O271" s="8">
        <f t="shared" ref="O271" si="764">M271/H271</f>
        <v>0.43</v>
      </c>
      <c r="P271" s="11">
        <f t="shared" ref="P271" si="765">J271-O271</f>
        <v>0</v>
      </c>
      <c r="Q271" s="11">
        <v>0.13</v>
      </c>
      <c r="R271" s="114">
        <v>45784</v>
      </c>
      <c r="S271" s="98" t="s">
        <v>102</v>
      </c>
      <c r="T271" s="98">
        <v>8426440355</v>
      </c>
      <c r="U271" s="106"/>
      <c r="V271">
        <v>0</v>
      </c>
      <c r="W271">
        <v>0</v>
      </c>
      <c r="X271"/>
      <c r="Y271"/>
    </row>
    <row r="272" spans="1:30" s="12" customFormat="1" ht="15" customHeight="1" x14ac:dyDescent="0.25">
      <c r="A272" s="3"/>
      <c r="B272" s="3" t="s">
        <v>125</v>
      </c>
      <c r="C272" s="166" t="str">
        <f t="shared" si="760"/>
        <v>Szakmai</v>
      </c>
      <c r="D272" s="4" t="s">
        <v>98</v>
      </c>
      <c r="E272" s="4" t="s">
        <v>120</v>
      </c>
      <c r="F272" s="3" t="s">
        <v>126</v>
      </c>
      <c r="G272" s="3" t="s">
        <v>9</v>
      </c>
      <c r="H272" s="7">
        <v>672000</v>
      </c>
      <c r="I272" s="7">
        <f t="shared" ref="I272:I273" si="766">ROUND(H272*Q272,0)</f>
        <v>87360</v>
      </c>
      <c r="J272" s="138">
        <f t="shared" ref="J272:J273" si="767">L272/K272</f>
        <v>0.42999999999999994</v>
      </c>
      <c r="K272" s="6">
        <v>174</v>
      </c>
      <c r="L272" s="6">
        <v>74.819999999999993</v>
      </c>
      <c r="M272" s="127">
        <f t="shared" ref="M272:M273" si="768">ROUND(H272*J272,0)</f>
        <v>288960</v>
      </c>
      <c r="N272" s="127">
        <f t="shared" si="706"/>
        <v>37565</v>
      </c>
      <c r="O272" s="8">
        <f t="shared" ref="O272:O273" si="769">M272/H272</f>
        <v>0.43</v>
      </c>
      <c r="P272" s="11">
        <f t="shared" ref="P272:P273" si="770">J272-O272</f>
        <v>0</v>
      </c>
      <c r="Q272" s="11">
        <v>0.13</v>
      </c>
      <c r="R272" s="114">
        <v>45784</v>
      </c>
      <c r="S272" s="98" t="s">
        <v>102</v>
      </c>
      <c r="T272" s="98">
        <v>8426440355</v>
      </c>
      <c r="U272" s="106"/>
      <c r="V272" s="139">
        <v>1</v>
      </c>
      <c r="W272" s="139">
        <v>0</v>
      </c>
      <c r="X272" s="200">
        <v>288959</v>
      </c>
      <c r="Y272" s="200">
        <v>37565</v>
      </c>
    </row>
    <row r="273" spans="1:30" s="12" customFormat="1" ht="15" hidden="1" customHeight="1" x14ac:dyDescent="0.25">
      <c r="A273" s="3"/>
      <c r="B273" s="3" t="s">
        <v>125</v>
      </c>
      <c r="C273" s="166" t="str">
        <f t="shared" si="760"/>
        <v>Szakmai</v>
      </c>
      <c r="D273" s="4" t="s">
        <v>99</v>
      </c>
      <c r="E273" s="4" t="s">
        <v>120</v>
      </c>
      <c r="F273" s="3" t="s">
        <v>126</v>
      </c>
      <c r="G273" s="3" t="s">
        <v>13</v>
      </c>
      <c r="H273" s="7">
        <v>672000</v>
      </c>
      <c r="I273" s="7">
        <f t="shared" si="766"/>
        <v>87360</v>
      </c>
      <c r="J273" s="138">
        <f t="shared" si="767"/>
        <v>0.42999999999999994</v>
      </c>
      <c r="K273" s="6">
        <v>174</v>
      </c>
      <c r="L273" s="6">
        <v>74.819999999999993</v>
      </c>
      <c r="M273" s="127">
        <f t="shared" si="768"/>
        <v>288960</v>
      </c>
      <c r="N273" s="127">
        <f t="shared" si="706"/>
        <v>37565</v>
      </c>
      <c r="O273" s="8">
        <f t="shared" si="769"/>
        <v>0.43</v>
      </c>
      <c r="P273" s="11">
        <f t="shared" si="770"/>
        <v>0</v>
      </c>
      <c r="Q273" s="11">
        <v>0.13</v>
      </c>
      <c r="R273" s="114">
        <v>45784</v>
      </c>
      <c r="S273" s="98" t="s">
        <v>102</v>
      </c>
      <c r="T273" s="98">
        <v>8426440355</v>
      </c>
      <c r="U273" s="106"/>
      <c r="V273"/>
      <c r="W273"/>
      <c r="X273"/>
      <c r="Y273"/>
    </row>
    <row r="274" spans="1:30" s="12" customFormat="1" ht="15" hidden="1" customHeight="1" x14ac:dyDescent="0.25">
      <c r="A274" s="3"/>
      <c r="B274" s="3" t="s">
        <v>125</v>
      </c>
      <c r="C274" s="166" t="str">
        <f t="shared" ref="C274:C276" si="771">IF(OR(F274="A017200260",F274="C017200261"),"Átalány","Szakmai")</f>
        <v>Szakmai</v>
      </c>
      <c r="D274" s="4" t="s">
        <v>100</v>
      </c>
      <c r="E274" s="4" t="s">
        <v>120</v>
      </c>
      <c r="F274" s="3" t="s">
        <v>126</v>
      </c>
      <c r="G274" s="3" t="s">
        <v>13</v>
      </c>
      <c r="H274" s="7">
        <v>672000</v>
      </c>
      <c r="I274" s="7">
        <f t="shared" ref="I274" si="772">ROUND(H274*Q274,0)</f>
        <v>87360</v>
      </c>
      <c r="J274" s="138">
        <f t="shared" ref="J274" si="773">L274/K274</f>
        <v>0.42999999999999994</v>
      </c>
      <c r="K274" s="6">
        <v>174</v>
      </c>
      <c r="L274" s="6">
        <v>74.819999999999993</v>
      </c>
      <c r="M274" s="127">
        <f t="shared" ref="M274" si="774">ROUND(H274*J274,0)</f>
        <v>288960</v>
      </c>
      <c r="N274" s="127">
        <f t="shared" si="706"/>
        <v>37565</v>
      </c>
      <c r="O274" s="8">
        <f t="shared" ref="O274" si="775">M274/H274</f>
        <v>0.43</v>
      </c>
      <c r="P274" s="11">
        <f t="shared" ref="P274" si="776">J274-O274</f>
        <v>0</v>
      </c>
      <c r="Q274" s="11">
        <v>0.13</v>
      </c>
      <c r="R274" s="114">
        <v>45873</v>
      </c>
      <c r="S274" s="98" t="s">
        <v>102</v>
      </c>
      <c r="T274" s="98">
        <v>8426440355</v>
      </c>
      <c r="U274" s="106"/>
      <c r="V274"/>
      <c r="W274"/>
      <c r="X274"/>
      <c r="Y274"/>
    </row>
    <row r="275" spans="1:30" s="12" customFormat="1" ht="15" hidden="1" customHeight="1" x14ac:dyDescent="0.25">
      <c r="A275" s="3"/>
      <c r="B275" s="3" t="s">
        <v>125</v>
      </c>
      <c r="C275" s="166" t="str">
        <f t="shared" si="771"/>
        <v>Szakmai</v>
      </c>
      <c r="D275" s="4" t="s">
        <v>134</v>
      </c>
      <c r="E275" s="4" t="s">
        <v>120</v>
      </c>
      <c r="F275" s="3" t="s">
        <v>126</v>
      </c>
      <c r="G275" s="3" t="s">
        <v>13</v>
      </c>
      <c r="H275" s="7">
        <v>672000</v>
      </c>
      <c r="I275" s="7">
        <f t="shared" ref="I275:I276" si="777">ROUND(H275*Q275,0)</f>
        <v>87360</v>
      </c>
      <c r="J275" s="138">
        <f t="shared" ref="J275:J276" si="778">L275/K275</f>
        <v>0.42999999999999994</v>
      </c>
      <c r="K275" s="6">
        <v>174</v>
      </c>
      <c r="L275" s="6">
        <v>74.819999999999993</v>
      </c>
      <c r="M275" s="127">
        <f t="shared" ref="M275:M276" si="779">ROUND(H275*J275,0)</f>
        <v>288960</v>
      </c>
      <c r="N275" s="127">
        <f t="shared" si="706"/>
        <v>37565</v>
      </c>
      <c r="O275" s="8">
        <f t="shared" ref="O275:O276" si="780">M275/H275</f>
        <v>0.43</v>
      </c>
      <c r="P275" s="11">
        <f t="shared" ref="P275:P276" si="781">J275-O275</f>
        <v>0</v>
      </c>
      <c r="Q275" s="11">
        <v>0.13</v>
      </c>
      <c r="R275" s="114">
        <v>45873</v>
      </c>
      <c r="S275" s="98" t="s">
        <v>102</v>
      </c>
      <c r="T275" s="98">
        <v>8426440355</v>
      </c>
      <c r="U275" s="106"/>
      <c r="V275"/>
      <c r="W275"/>
      <c r="X275"/>
      <c r="Y275"/>
    </row>
    <row r="276" spans="1:30" s="12" customFormat="1" ht="15" hidden="1" customHeight="1" x14ac:dyDescent="0.25">
      <c r="A276" s="3"/>
      <c r="B276" s="3" t="s">
        <v>125</v>
      </c>
      <c r="C276" s="166" t="str">
        <f t="shared" si="771"/>
        <v>Szakmai</v>
      </c>
      <c r="D276" s="4" t="s">
        <v>135</v>
      </c>
      <c r="E276" s="4" t="s">
        <v>120</v>
      </c>
      <c r="F276" s="3" t="s">
        <v>126</v>
      </c>
      <c r="G276" s="3" t="s">
        <v>13</v>
      </c>
      <c r="H276" s="7">
        <v>672000</v>
      </c>
      <c r="I276" s="7">
        <f t="shared" si="777"/>
        <v>87360</v>
      </c>
      <c r="J276" s="138">
        <f t="shared" si="778"/>
        <v>0.42999999999999994</v>
      </c>
      <c r="K276" s="6">
        <v>174</v>
      </c>
      <c r="L276" s="6">
        <v>74.819999999999993</v>
      </c>
      <c r="M276" s="127">
        <f t="shared" si="779"/>
        <v>288960</v>
      </c>
      <c r="N276" s="127">
        <f t="shared" si="706"/>
        <v>37565</v>
      </c>
      <c r="O276" s="8">
        <f t="shared" si="780"/>
        <v>0.43</v>
      </c>
      <c r="P276" s="11">
        <f t="shared" si="781"/>
        <v>0</v>
      </c>
      <c r="Q276" s="11">
        <v>0.13</v>
      </c>
      <c r="R276" s="114">
        <v>45873</v>
      </c>
      <c r="S276" s="98" t="s">
        <v>102</v>
      </c>
      <c r="T276" s="98">
        <v>8426440355</v>
      </c>
      <c r="U276" s="106"/>
      <c r="V276"/>
      <c r="W276"/>
      <c r="X276"/>
      <c r="Y276"/>
    </row>
    <row r="277" spans="1:30" s="12" customFormat="1" ht="15" hidden="1" customHeight="1" x14ac:dyDescent="0.25">
      <c r="A277" s="164">
        <v>1</v>
      </c>
      <c r="B277" s="3" t="s">
        <v>130</v>
      </c>
      <c r="C277" s="166" t="str">
        <f t="shared" ref="C277:C288" si="782">IF(OR(E277="A017200260",E277="C017200261"),"Szakmai","Átalány")</f>
        <v>Szakmai</v>
      </c>
      <c r="D277" s="4" t="s">
        <v>79</v>
      </c>
      <c r="E277" s="4" t="s">
        <v>120</v>
      </c>
      <c r="F277" s="3" t="s">
        <v>126</v>
      </c>
      <c r="G277" s="3" t="s">
        <v>9</v>
      </c>
      <c r="H277" s="7">
        <v>560000</v>
      </c>
      <c r="I277" s="7">
        <f t="shared" ref="I277" si="783">ROUND(H277*Q277,0)</f>
        <v>72800</v>
      </c>
      <c r="J277" s="138">
        <f t="shared" ref="J277" si="784">L277/K277</f>
        <v>0.46</v>
      </c>
      <c r="K277" s="6">
        <v>174</v>
      </c>
      <c r="L277" s="6">
        <v>80.040000000000006</v>
      </c>
      <c r="M277" s="145">
        <f t="shared" ref="M277" si="785">ROUND(H277*J277,0)</f>
        <v>257600</v>
      </c>
      <c r="N277" s="145">
        <f t="shared" ref="N277:N295" si="786">ROUND(M277*Q277,0)</f>
        <v>33488</v>
      </c>
      <c r="O277" s="8">
        <f t="shared" ref="O277" si="787">M277/H277</f>
        <v>0.46</v>
      </c>
      <c r="P277" s="11">
        <f t="shared" ref="P277" si="788">J277-O277</f>
        <v>0</v>
      </c>
      <c r="Q277" s="11">
        <v>0.13</v>
      </c>
      <c r="R277" s="114"/>
      <c r="S277" s="98" t="s">
        <v>102</v>
      </c>
      <c r="T277" s="98">
        <v>8450390338</v>
      </c>
      <c r="U277" s="106"/>
      <c r="V277" s="12">
        <v>0</v>
      </c>
      <c r="W277" s="12">
        <v>0</v>
      </c>
      <c r="Z277" s="165">
        <v>45292</v>
      </c>
      <c r="AA277" s="165">
        <v>45322</v>
      </c>
      <c r="AB277" s="12">
        <v>176</v>
      </c>
      <c r="AC277" s="167">
        <f t="shared" ref="AC277:AC287" si="789">ROUNDUP(AB277*J277,2)</f>
        <v>80.959999999999994</v>
      </c>
      <c r="AD277" s="165">
        <v>45327</v>
      </c>
    </row>
    <row r="278" spans="1:30" s="12" customFormat="1" ht="15" hidden="1" customHeight="1" x14ac:dyDescent="0.25">
      <c r="A278" s="164">
        <v>1</v>
      </c>
      <c r="B278" s="3" t="s">
        <v>130</v>
      </c>
      <c r="C278" s="166" t="str">
        <f t="shared" si="782"/>
        <v>Szakmai</v>
      </c>
      <c r="D278" s="4" t="s">
        <v>80</v>
      </c>
      <c r="E278" s="4" t="s">
        <v>120</v>
      </c>
      <c r="F278" s="3" t="s">
        <v>126</v>
      </c>
      <c r="G278" s="3" t="s">
        <v>9</v>
      </c>
      <c r="H278" s="7">
        <v>560000</v>
      </c>
      <c r="I278" s="7">
        <f t="shared" ref="I278:I279" si="790">ROUND(H278*Q278,0)</f>
        <v>72800</v>
      </c>
      <c r="J278" s="138">
        <f t="shared" ref="J278:J279" si="791">L278/K278</f>
        <v>0.46</v>
      </c>
      <c r="K278" s="6">
        <v>174</v>
      </c>
      <c r="L278" s="6">
        <v>80.040000000000006</v>
      </c>
      <c r="M278" s="145">
        <f t="shared" ref="M278:M279" si="792">ROUND(H278*J278,0)</f>
        <v>257600</v>
      </c>
      <c r="N278" s="145">
        <f t="shared" si="786"/>
        <v>33488</v>
      </c>
      <c r="O278" s="8">
        <f t="shared" ref="O278:O279" si="793">M278/H278</f>
        <v>0.46</v>
      </c>
      <c r="P278" s="11">
        <f t="shared" ref="P278:P279" si="794">J278-O278</f>
        <v>0</v>
      </c>
      <c r="Q278" s="11">
        <v>0.13</v>
      </c>
      <c r="R278" s="114"/>
      <c r="S278" s="98" t="s">
        <v>102</v>
      </c>
      <c r="T278" s="98">
        <v>8450390338</v>
      </c>
      <c r="U278" s="106"/>
      <c r="V278" s="12">
        <v>0</v>
      </c>
      <c r="W278" s="12">
        <v>0</v>
      </c>
      <c r="Z278" s="165">
        <v>45323</v>
      </c>
      <c r="AA278" s="165">
        <v>45351</v>
      </c>
      <c r="AB278" s="12">
        <v>168</v>
      </c>
      <c r="AC278" s="167">
        <f t="shared" si="789"/>
        <v>77.28</v>
      </c>
      <c r="AD278" s="165">
        <v>45356</v>
      </c>
    </row>
    <row r="279" spans="1:30" s="12" customFormat="1" ht="15" hidden="1" customHeight="1" x14ac:dyDescent="0.25">
      <c r="A279" s="164">
        <v>1</v>
      </c>
      <c r="B279" s="3" t="s">
        <v>130</v>
      </c>
      <c r="C279" s="166" t="str">
        <f t="shared" si="782"/>
        <v>Szakmai</v>
      </c>
      <c r="D279" s="4" t="s">
        <v>81</v>
      </c>
      <c r="E279" s="4" t="s">
        <v>120</v>
      </c>
      <c r="F279" s="3" t="s">
        <v>126</v>
      </c>
      <c r="G279" s="3" t="s">
        <v>9</v>
      </c>
      <c r="H279" s="7">
        <v>560000</v>
      </c>
      <c r="I279" s="7">
        <f t="shared" si="790"/>
        <v>72800</v>
      </c>
      <c r="J279" s="138">
        <f t="shared" si="791"/>
        <v>0.46</v>
      </c>
      <c r="K279" s="6">
        <v>174</v>
      </c>
      <c r="L279" s="6">
        <v>80.040000000000006</v>
      </c>
      <c r="M279" s="145">
        <f t="shared" si="792"/>
        <v>257600</v>
      </c>
      <c r="N279" s="145">
        <f t="shared" si="786"/>
        <v>33488</v>
      </c>
      <c r="O279" s="8">
        <f t="shared" si="793"/>
        <v>0.46</v>
      </c>
      <c r="P279" s="11">
        <f t="shared" si="794"/>
        <v>0</v>
      </c>
      <c r="Q279" s="11">
        <v>0.13</v>
      </c>
      <c r="R279" s="114"/>
      <c r="S279" s="98" t="s">
        <v>102</v>
      </c>
      <c r="T279" s="98">
        <v>8450390338</v>
      </c>
      <c r="U279" s="106"/>
      <c r="V279">
        <v>0</v>
      </c>
      <c r="W279">
        <v>0</v>
      </c>
      <c r="X279"/>
      <c r="Y279"/>
      <c r="Z279" s="61">
        <v>45352</v>
      </c>
      <c r="AA279" s="61">
        <v>45382</v>
      </c>
      <c r="AB279">
        <v>152</v>
      </c>
      <c r="AC279" s="167">
        <f t="shared" si="789"/>
        <v>69.92</v>
      </c>
      <c r="AD279" s="61">
        <v>45387</v>
      </c>
    </row>
    <row r="280" spans="1:30" s="12" customFormat="1" ht="15" hidden="1" customHeight="1" x14ac:dyDescent="0.25">
      <c r="A280" s="164">
        <v>1</v>
      </c>
      <c r="B280" s="3" t="s">
        <v>130</v>
      </c>
      <c r="C280" s="166" t="str">
        <f t="shared" si="782"/>
        <v>Szakmai</v>
      </c>
      <c r="D280" s="4" t="s">
        <v>82</v>
      </c>
      <c r="E280" s="4" t="s">
        <v>120</v>
      </c>
      <c r="F280" s="3" t="s">
        <v>126</v>
      </c>
      <c r="G280" s="3" t="s">
        <v>9</v>
      </c>
      <c r="H280" s="7">
        <v>560000</v>
      </c>
      <c r="I280" s="7">
        <f t="shared" ref="I280" si="795">ROUND(H280*Q280,0)</f>
        <v>72800</v>
      </c>
      <c r="J280" s="138">
        <f t="shared" ref="J280" si="796">L280/K280</f>
        <v>0.46</v>
      </c>
      <c r="K280" s="6">
        <v>174</v>
      </c>
      <c r="L280" s="6">
        <v>80.040000000000006</v>
      </c>
      <c r="M280" s="145">
        <f t="shared" ref="M280" si="797">ROUND(H280*J280,0)</f>
        <v>257600</v>
      </c>
      <c r="N280" s="145">
        <f t="shared" si="786"/>
        <v>33488</v>
      </c>
      <c r="O280" s="8">
        <f t="shared" ref="O280" si="798">M280/H280</f>
        <v>0.46</v>
      </c>
      <c r="P280" s="11">
        <f t="shared" ref="P280" si="799">J280-O280</f>
        <v>0</v>
      </c>
      <c r="Q280" s="11">
        <v>0.13</v>
      </c>
      <c r="R280" s="114">
        <v>45355</v>
      </c>
      <c r="S280" s="98" t="s">
        <v>102</v>
      </c>
      <c r="T280" s="98">
        <v>8450390338</v>
      </c>
      <c r="U280" s="106"/>
      <c r="V280">
        <v>0</v>
      </c>
      <c r="W280">
        <v>0</v>
      </c>
      <c r="X280"/>
      <c r="Y280"/>
      <c r="Z280" s="61">
        <v>45383</v>
      </c>
      <c r="AA280" s="61">
        <v>45412</v>
      </c>
      <c r="AB280">
        <v>168</v>
      </c>
      <c r="AC280" s="167">
        <f t="shared" si="789"/>
        <v>77.28</v>
      </c>
      <c r="AD280" s="61">
        <v>45415</v>
      </c>
    </row>
    <row r="281" spans="1:30" s="12" customFormat="1" ht="15" hidden="1" customHeight="1" x14ac:dyDescent="0.25">
      <c r="A281" s="164">
        <v>1</v>
      </c>
      <c r="B281" s="3" t="s">
        <v>130</v>
      </c>
      <c r="C281" s="166" t="str">
        <f t="shared" si="782"/>
        <v>Szakmai</v>
      </c>
      <c r="D281" s="4" t="s">
        <v>83</v>
      </c>
      <c r="E281" s="4" t="s">
        <v>120</v>
      </c>
      <c r="F281" s="3" t="s">
        <v>126</v>
      </c>
      <c r="G281" s="3" t="s">
        <v>9</v>
      </c>
      <c r="H281" s="7">
        <v>560000</v>
      </c>
      <c r="I281" s="7">
        <f t="shared" ref="I281:I283" si="800">ROUND(H281*Q281,0)</f>
        <v>72800</v>
      </c>
      <c r="J281" s="138">
        <f t="shared" ref="J281:J283" si="801">L281/K281</f>
        <v>0.46</v>
      </c>
      <c r="K281" s="6">
        <v>174</v>
      </c>
      <c r="L281" s="6">
        <v>80.040000000000006</v>
      </c>
      <c r="M281" s="145">
        <f t="shared" ref="M281:M283" si="802">ROUND(H281*J281,0)</f>
        <v>257600</v>
      </c>
      <c r="N281" s="145">
        <f t="shared" si="786"/>
        <v>33488</v>
      </c>
      <c r="O281" s="8">
        <f t="shared" ref="O281:O283" si="803">M281/H281</f>
        <v>0.46</v>
      </c>
      <c r="P281" s="11">
        <f t="shared" ref="P281:P283" si="804">J281-O281</f>
        <v>0</v>
      </c>
      <c r="Q281" s="11">
        <v>0.13</v>
      </c>
      <c r="R281" s="114">
        <v>45355</v>
      </c>
      <c r="S281" s="98" t="s">
        <v>102</v>
      </c>
      <c r="T281" s="98">
        <v>8450390338</v>
      </c>
      <c r="U281" s="22"/>
      <c r="V281">
        <v>0</v>
      </c>
      <c r="W281">
        <v>0</v>
      </c>
      <c r="X281"/>
      <c r="Y281"/>
      <c r="Z281" s="61">
        <v>45413</v>
      </c>
      <c r="AA281" s="61">
        <v>45443</v>
      </c>
      <c r="AB281">
        <v>168</v>
      </c>
      <c r="AC281" s="167">
        <f t="shared" si="789"/>
        <v>77.28</v>
      </c>
      <c r="AD281" s="61">
        <v>45448</v>
      </c>
    </row>
    <row r="282" spans="1:30" s="12" customFormat="1" ht="15" hidden="1" customHeight="1" x14ac:dyDescent="0.25">
      <c r="A282" s="164">
        <v>1</v>
      </c>
      <c r="B282" s="3" t="s">
        <v>130</v>
      </c>
      <c r="C282" s="166" t="str">
        <f t="shared" si="782"/>
        <v>Szakmai</v>
      </c>
      <c r="D282" s="4" t="s">
        <v>84</v>
      </c>
      <c r="E282" s="4" t="s">
        <v>120</v>
      </c>
      <c r="F282" s="3" t="s">
        <v>126</v>
      </c>
      <c r="G282" s="3" t="s">
        <v>9</v>
      </c>
      <c r="H282" s="7">
        <v>572000</v>
      </c>
      <c r="I282" s="7">
        <f t="shared" si="800"/>
        <v>74360</v>
      </c>
      <c r="J282" s="138">
        <f t="shared" si="801"/>
        <v>0.46</v>
      </c>
      <c r="K282" s="6">
        <v>174</v>
      </c>
      <c r="L282" s="6">
        <v>80.040000000000006</v>
      </c>
      <c r="M282" s="145">
        <f t="shared" si="802"/>
        <v>263120</v>
      </c>
      <c r="N282" s="145">
        <f t="shared" si="786"/>
        <v>34206</v>
      </c>
      <c r="O282" s="8">
        <f t="shared" si="803"/>
        <v>0.46</v>
      </c>
      <c r="P282" s="11">
        <f t="shared" si="804"/>
        <v>0</v>
      </c>
      <c r="Q282" s="11">
        <v>0.13</v>
      </c>
      <c r="R282" s="114">
        <v>45434</v>
      </c>
      <c r="S282" s="98" t="s">
        <v>102</v>
      </c>
      <c r="T282" s="98">
        <v>8450390338</v>
      </c>
      <c r="U282" s="22"/>
      <c r="V282">
        <v>0</v>
      </c>
      <c r="W282">
        <v>0</v>
      </c>
      <c r="X282"/>
      <c r="Y282"/>
      <c r="Z282" s="61">
        <v>45444</v>
      </c>
      <c r="AA282" s="61">
        <v>45473</v>
      </c>
      <c r="AB282">
        <v>160</v>
      </c>
      <c r="AC282" s="167">
        <f t="shared" si="789"/>
        <v>73.599999999999994</v>
      </c>
      <c r="AD282" s="61">
        <v>45478</v>
      </c>
    </row>
    <row r="283" spans="1:30" s="12" customFormat="1" ht="15" hidden="1" customHeight="1" x14ac:dyDescent="0.25">
      <c r="A283" s="164">
        <v>1</v>
      </c>
      <c r="B283" s="3" t="s">
        <v>130</v>
      </c>
      <c r="C283" s="166" t="str">
        <f t="shared" si="782"/>
        <v>Szakmai</v>
      </c>
      <c r="D283" s="4" t="s">
        <v>85</v>
      </c>
      <c r="E283" s="4" t="s">
        <v>120</v>
      </c>
      <c r="F283" s="3" t="s">
        <v>126</v>
      </c>
      <c r="G283" s="3" t="s">
        <v>9</v>
      </c>
      <c r="H283" s="7">
        <v>572000</v>
      </c>
      <c r="I283" s="7">
        <f t="shared" si="800"/>
        <v>74360</v>
      </c>
      <c r="J283" s="138">
        <f t="shared" si="801"/>
        <v>0.46</v>
      </c>
      <c r="K283" s="6">
        <v>174</v>
      </c>
      <c r="L283" s="6">
        <v>80.040000000000006</v>
      </c>
      <c r="M283" s="145">
        <f t="shared" si="802"/>
        <v>263120</v>
      </c>
      <c r="N283" s="145">
        <f t="shared" si="786"/>
        <v>34206</v>
      </c>
      <c r="O283" s="8">
        <f t="shared" si="803"/>
        <v>0.46</v>
      </c>
      <c r="P283" s="11">
        <f t="shared" si="804"/>
        <v>0</v>
      </c>
      <c r="Q283" s="11">
        <v>0.13</v>
      </c>
      <c r="R283" s="114">
        <v>45460</v>
      </c>
      <c r="S283" s="98" t="s">
        <v>102</v>
      </c>
      <c r="T283" s="98">
        <v>8450390338</v>
      </c>
      <c r="U283" s="106"/>
      <c r="V283" s="143">
        <v>1</v>
      </c>
      <c r="W283">
        <v>0</v>
      </c>
      <c r="X283"/>
      <c r="Y283"/>
      <c r="Z283" s="61">
        <v>45474</v>
      </c>
      <c r="AA283" s="61">
        <v>45504</v>
      </c>
      <c r="AB283">
        <v>184</v>
      </c>
      <c r="AC283" s="167">
        <f t="shared" si="789"/>
        <v>84.64</v>
      </c>
      <c r="AD283" s="61">
        <v>45509</v>
      </c>
    </row>
    <row r="284" spans="1:30" s="12" customFormat="1" ht="15" hidden="1" customHeight="1" x14ac:dyDescent="0.25">
      <c r="A284" s="164">
        <v>1</v>
      </c>
      <c r="B284" s="3" t="s">
        <v>130</v>
      </c>
      <c r="C284" s="166" t="str">
        <f t="shared" si="782"/>
        <v>Szakmai</v>
      </c>
      <c r="D284" s="4" t="s">
        <v>86</v>
      </c>
      <c r="E284" s="4" t="s">
        <v>120</v>
      </c>
      <c r="F284" s="3" t="s">
        <v>126</v>
      </c>
      <c r="G284" s="3" t="s">
        <v>9</v>
      </c>
      <c r="H284" s="7">
        <v>571999</v>
      </c>
      <c r="I284" s="7">
        <f t="shared" ref="I284" si="805">ROUND(H284*Q284,0)</f>
        <v>74360</v>
      </c>
      <c r="J284" s="138">
        <f t="shared" ref="J284" si="806">L284/K284</f>
        <v>0.46</v>
      </c>
      <c r="K284" s="6">
        <v>174</v>
      </c>
      <c r="L284" s="6">
        <v>80.040000000000006</v>
      </c>
      <c r="M284" s="145">
        <f t="shared" ref="M284" si="807">ROUND(H284*J284,0)</f>
        <v>263120</v>
      </c>
      <c r="N284" s="145">
        <f t="shared" si="786"/>
        <v>34206</v>
      </c>
      <c r="O284" s="8">
        <f t="shared" ref="O284" si="808">M284/H284</f>
        <v>0.46000080419721012</v>
      </c>
      <c r="P284" s="11">
        <f t="shared" ref="P284" si="809">J284-O284</f>
        <v>-8.0419721010249745E-7</v>
      </c>
      <c r="Q284" s="11">
        <v>0.13</v>
      </c>
      <c r="R284" s="114">
        <v>45460</v>
      </c>
      <c r="S284" s="98" t="s">
        <v>102</v>
      </c>
      <c r="T284" s="98">
        <v>8450390338</v>
      </c>
      <c r="U284" s="106"/>
      <c r="V284">
        <v>0</v>
      </c>
      <c r="W284">
        <v>0</v>
      </c>
      <c r="X284"/>
      <c r="Y284"/>
      <c r="Z284" s="61">
        <v>45505</v>
      </c>
      <c r="AA284" s="61">
        <v>45535</v>
      </c>
      <c r="AB284">
        <v>168</v>
      </c>
      <c r="AC284" s="167">
        <f t="shared" si="789"/>
        <v>77.28</v>
      </c>
      <c r="AD284" s="61">
        <v>45540</v>
      </c>
    </row>
    <row r="285" spans="1:30" s="12" customFormat="1" ht="15" hidden="1" customHeight="1" x14ac:dyDescent="0.25">
      <c r="A285" s="164">
        <v>1</v>
      </c>
      <c r="B285" s="3" t="s">
        <v>130</v>
      </c>
      <c r="C285" s="166" t="str">
        <f t="shared" si="782"/>
        <v>Szakmai</v>
      </c>
      <c r="D285" s="4" t="s">
        <v>87</v>
      </c>
      <c r="E285" s="4" t="s">
        <v>120</v>
      </c>
      <c r="F285" s="3" t="s">
        <v>126</v>
      </c>
      <c r="G285" s="3" t="s">
        <v>9</v>
      </c>
      <c r="H285" s="7">
        <v>572000</v>
      </c>
      <c r="I285" s="7">
        <f t="shared" ref="I285" si="810">ROUND(H285*Q285,0)</f>
        <v>74360</v>
      </c>
      <c r="J285" s="138">
        <f t="shared" ref="J285" si="811">L285/K285</f>
        <v>0.46</v>
      </c>
      <c r="K285" s="6">
        <v>174</v>
      </c>
      <c r="L285" s="6">
        <v>80.040000000000006</v>
      </c>
      <c r="M285" s="145">
        <f t="shared" ref="M285" si="812">ROUND(H285*J285,0)</f>
        <v>263120</v>
      </c>
      <c r="N285" s="145">
        <f t="shared" si="786"/>
        <v>34206</v>
      </c>
      <c r="O285" s="8">
        <f t="shared" ref="O285" si="813">M285/H285</f>
        <v>0.46</v>
      </c>
      <c r="P285" s="11">
        <f t="shared" ref="P285" si="814">J285-O285</f>
        <v>0</v>
      </c>
      <c r="Q285" s="11">
        <v>0.13</v>
      </c>
      <c r="R285" s="114">
        <v>45460</v>
      </c>
      <c r="S285" s="98" t="s">
        <v>102</v>
      </c>
      <c r="T285" s="98">
        <v>8450390338</v>
      </c>
      <c r="U285" s="106"/>
      <c r="V285">
        <v>0</v>
      </c>
      <c r="W285">
        <v>0</v>
      </c>
      <c r="X285"/>
      <c r="Y285"/>
      <c r="Z285" s="61">
        <v>45536</v>
      </c>
      <c r="AA285" s="61">
        <v>45565</v>
      </c>
      <c r="AB285">
        <v>168</v>
      </c>
      <c r="AC285" s="167">
        <f t="shared" si="789"/>
        <v>77.28</v>
      </c>
      <c r="AD285" s="61">
        <v>45569</v>
      </c>
    </row>
    <row r="286" spans="1:30" s="12" customFormat="1" ht="15" hidden="1" customHeight="1" x14ac:dyDescent="0.25">
      <c r="A286" s="164">
        <v>1</v>
      </c>
      <c r="B286" s="3" t="s">
        <v>130</v>
      </c>
      <c r="C286" s="166" t="str">
        <f t="shared" si="782"/>
        <v>Szakmai</v>
      </c>
      <c r="D286" s="4" t="s">
        <v>88</v>
      </c>
      <c r="E286" s="4" t="s">
        <v>120</v>
      </c>
      <c r="F286" s="3" t="s">
        <v>126</v>
      </c>
      <c r="G286" s="3" t="s">
        <v>9</v>
      </c>
      <c r="H286" s="7">
        <v>572000</v>
      </c>
      <c r="I286" s="7">
        <f t="shared" ref="I286" si="815">ROUND(H286*Q286,0)</f>
        <v>74360</v>
      </c>
      <c r="J286" s="138">
        <f t="shared" ref="J286" si="816">L286/K286</f>
        <v>0.46</v>
      </c>
      <c r="K286" s="6">
        <v>174</v>
      </c>
      <c r="L286" s="6">
        <v>80.040000000000006</v>
      </c>
      <c r="M286" s="145">
        <f t="shared" ref="M286" si="817">ROUND(H286*J286,0)</f>
        <v>263120</v>
      </c>
      <c r="N286" s="145">
        <f t="shared" si="786"/>
        <v>34206</v>
      </c>
      <c r="O286" s="8">
        <f t="shared" ref="O286" si="818">M286/H286</f>
        <v>0.46</v>
      </c>
      <c r="P286" s="11">
        <f t="shared" ref="P286" si="819">J286-O286</f>
        <v>0</v>
      </c>
      <c r="Q286" s="11">
        <v>0.13</v>
      </c>
      <c r="R286" s="114">
        <v>45569</v>
      </c>
      <c r="S286" s="98" t="s">
        <v>102</v>
      </c>
      <c r="T286" s="98">
        <v>8450390338</v>
      </c>
      <c r="U286" s="106"/>
      <c r="V286">
        <v>0</v>
      </c>
      <c r="W286">
        <v>0</v>
      </c>
      <c r="X286"/>
      <c r="Y286"/>
      <c r="Z286" s="61">
        <v>45566</v>
      </c>
      <c r="AA286" s="61">
        <v>45596</v>
      </c>
      <c r="AB286">
        <v>176</v>
      </c>
      <c r="AC286" s="167">
        <f t="shared" si="789"/>
        <v>80.959999999999994</v>
      </c>
      <c r="AD286" s="61">
        <v>45601</v>
      </c>
    </row>
    <row r="287" spans="1:30" s="12" customFormat="1" ht="15" hidden="1" customHeight="1" x14ac:dyDescent="0.25">
      <c r="A287" s="164">
        <v>1</v>
      </c>
      <c r="B287" s="3" t="s">
        <v>130</v>
      </c>
      <c r="C287" s="166" t="str">
        <f t="shared" si="782"/>
        <v>Szakmai</v>
      </c>
      <c r="D287" s="4" t="s">
        <v>89</v>
      </c>
      <c r="E287" s="4" t="s">
        <v>120</v>
      </c>
      <c r="F287" s="3" t="s">
        <v>126</v>
      </c>
      <c r="G287" s="3" t="s">
        <v>9</v>
      </c>
      <c r="H287" s="7">
        <v>572000</v>
      </c>
      <c r="I287" s="7">
        <f t="shared" ref="I287:I288" si="820">ROUND(H287*Q287,0)</f>
        <v>74360</v>
      </c>
      <c r="J287" s="138">
        <f t="shared" ref="J287:J288" si="821">L287/K287</f>
        <v>0.46</v>
      </c>
      <c r="K287" s="6">
        <v>174</v>
      </c>
      <c r="L287" s="6">
        <v>80.040000000000006</v>
      </c>
      <c r="M287" s="145">
        <f t="shared" ref="M287:M288" si="822">ROUND(H287*J287,0)</f>
        <v>263120</v>
      </c>
      <c r="N287" s="145">
        <f t="shared" si="786"/>
        <v>34206</v>
      </c>
      <c r="O287" s="8">
        <f t="shared" ref="O287:O288" si="823">M287/H287</f>
        <v>0.46</v>
      </c>
      <c r="P287" s="11">
        <f t="shared" ref="P287:P288" si="824">J287-O287</f>
        <v>0</v>
      </c>
      <c r="Q287" s="11">
        <v>0.13</v>
      </c>
      <c r="R287" s="114">
        <v>45569</v>
      </c>
      <c r="S287" s="98" t="s">
        <v>102</v>
      </c>
      <c r="T287" s="98">
        <v>8450390338</v>
      </c>
      <c r="U287" s="106"/>
      <c r="V287">
        <v>0</v>
      </c>
      <c r="W287">
        <v>0</v>
      </c>
      <c r="X287"/>
      <c r="Y287"/>
      <c r="Z287" s="61">
        <v>45597</v>
      </c>
      <c r="AA287" s="61">
        <v>45626</v>
      </c>
      <c r="AB287">
        <v>160</v>
      </c>
      <c r="AC287" s="167">
        <f t="shared" si="789"/>
        <v>73.599999999999994</v>
      </c>
      <c r="AD287" s="61">
        <v>45631</v>
      </c>
    </row>
    <row r="288" spans="1:30" s="12" customFormat="1" ht="15" hidden="1" customHeight="1" x14ac:dyDescent="0.25">
      <c r="A288" s="3"/>
      <c r="B288" s="3" t="s">
        <v>130</v>
      </c>
      <c r="C288" s="166" t="str">
        <f t="shared" si="782"/>
        <v>Szakmai</v>
      </c>
      <c r="D288" s="4" t="s">
        <v>90</v>
      </c>
      <c r="E288" s="4" t="s">
        <v>120</v>
      </c>
      <c r="F288" s="3" t="s">
        <v>126</v>
      </c>
      <c r="G288" s="3" t="s">
        <v>9</v>
      </c>
      <c r="H288" s="7">
        <v>572000</v>
      </c>
      <c r="I288" s="7">
        <f t="shared" si="820"/>
        <v>74360</v>
      </c>
      <c r="J288" s="138">
        <f t="shared" si="821"/>
        <v>0.46</v>
      </c>
      <c r="K288" s="6">
        <v>174</v>
      </c>
      <c r="L288" s="6">
        <v>80.040000000000006</v>
      </c>
      <c r="M288" s="145">
        <f t="shared" si="822"/>
        <v>263120</v>
      </c>
      <c r="N288" s="145">
        <f t="shared" si="786"/>
        <v>34206</v>
      </c>
      <c r="O288" s="8">
        <f t="shared" si="823"/>
        <v>0.46</v>
      </c>
      <c r="P288" s="11">
        <f t="shared" si="824"/>
        <v>0</v>
      </c>
      <c r="Q288" s="11">
        <v>0.13</v>
      </c>
      <c r="R288" s="114">
        <v>45569</v>
      </c>
      <c r="S288" s="98" t="s">
        <v>102</v>
      </c>
      <c r="T288" s="98">
        <v>8450390338</v>
      </c>
      <c r="U288" s="106"/>
      <c r="V288">
        <v>0</v>
      </c>
      <c r="W288">
        <v>0</v>
      </c>
      <c r="X288"/>
      <c r="Y288"/>
    </row>
    <row r="289" spans="1:25" s="12" customFormat="1" ht="15" hidden="1" customHeight="1" x14ac:dyDescent="0.25">
      <c r="A289" s="3"/>
      <c r="B289" s="3" t="s">
        <v>130</v>
      </c>
      <c r="C289" s="166" t="str">
        <f t="shared" ref="C289:C291" si="825">IF(OR(E289="A017200260",E289="C017200261"),"Szakmai","Átalány")</f>
        <v>Szakmai</v>
      </c>
      <c r="D289" s="4" t="s">
        <v>93</v>
      </c>
      <c r="E289" s="4" t="s">
        <v>120</v>
      </c>
      <c r="F289" s="3" t="s">
        <v>126</v>
      </c>
      <c r="G289" s="3" t="s">
        <v>9</v>
      </c>
      <c r="H289" s="7">
        <v>572000</v>
      </c>
      <c r="I289" s="7">
        <f t="shared" ref="I289" si="826">ROUND(H289*Q289,0)</f>
        <v>74360</v>
      </c>
      <c r="J289" s="138">
        <f t="shared" ref="J289" si="827">L289/K289</f>
        <v>9.9999999999999992E-2</v>
      </c>
      <c r="K289" s="6">
        <v>174</v>
      </c>
      <c r="L289" s="6">
        <v>17.399999999999999</v>
      </c>
      <c r="M289" s="145">
        <f t="shared" ref="M289" si="828">ROUND(H289*J289,0)</f>
        <v>57200</v>
      </c>
      <c r="N289" s="145">
        <f t="shared" si="786"/>
        <v>7436</v>
      </c>
      <c r="O289" s="8">
        <f t="shared" ref="O289" si="829">M289/H289</f>
        <v>0.1</v>
      </c>
      <c r="P289" s="11">
        <f t="shared" ref="P289" si="830">J289-O289</f>
        <v>0</v>
      </c>
      <c r="Q289" s="11">
        <v>0.13</v>
      </c>
      <c r="R289" s="114">
        <v>45709</v>
      </c>
      <c r="S289" s="98" t="s">
        <v>102</v>
      </c>
      <c r="T289" s="98">
        <v>8450390338</v>
      </c>
      <c r="U289" s="106"/>
      <c r="V289">
        <v>0</v>
      </c>
      <c r="W289" s="143">
        <v>74360</v>
      </c>
      <c r="X289" s="143"/>
      <c r="Y289" s="143"/>
    </row>
    <row r="290" spans="1:25" s="12" customFormat="1" ht="15" hidden="1" customHeight="1" x14ac:dyDescent="0.25">
      <c r="A290" s="3"/>
      <c r="B290" s="3" t="s">
        <v>130</v>
      </c>
      <c r="C290" s="166" t="str">
        <f t="shared" si="825"/>
        <v>Szakmai</v>
      </c>
      <c r="D290" s="4" t="s">
        <v>95</v>
      </c>
      <c r="E290" s="4" t="s">
        <v>120</v>
      </c>
      <c r="F290" s="3" t="s">
        <v>126</v>
      </c>
      <c r="G290" s="3" t="s">
        <v>9</v>
      </c>
      <c r="H290" s="7">
        <v>572000</v>
      </c>
      <c r="I290" s="7">
        <f t="shared" ref="I290:I291" si="831">ROUND(H290*Q290,0)</f>
        <v>74360</v>
      </c>
      <c r="J290" s="138">
        <f t="shared" ref="J290:J291" si="832">L290/K290</f>
        <v>9.9999999999999992E-2</v>
      </c>
      <c r="K290" s="6">
        <v>174</v>
      </c>
      <c r="L290" s="6">
        <v>17.399999999999999</v>
      </c>
      <c r="M290" s="145">
        <f t="shared" ref="M290:M291" si="833">ROUND(H290*J290,0)</f>
        <v>57200</v>
      </c>
      <c r="N290" s="145">
        <f t="shared" si="786"/>
        <v>7436</v>
      </c>
      <c r="O290" s="8">
        <f t="shared" ref="O290:O291" si="834">M290/H290</f>
        <v>0.1</v>
      </c>
      <c r="P290" s="11">
        <f t="shared" ref="P290:P291" si="835">J290-O290</f>
        <v>0</v>
      </c>
      <c r="Q290" s="11">
        <v>0.13</v>
      </c>
      <c r="R290" s="114">
        <v>45709</v>
      </c>
      <c r="S290" s="98" t="s">
        <v>102</v>
      </c>
      <c r="T290" s="98">
        <v>8450390338</v>
      </c>
      <c r="U290" s="106"/>
      <c r="V290">
        <v>0</v>
      </c>
      <c r="W290">
        <v>0</v>
      </c>
      <c r="X290"/>
      <c r="Y290"/>
    </row>
    <row r="291" spans="1:25" s="12" customFormat="1" ht="15" hidden="1" customHeight="1" x14ac:dyDescent="0.25">
      <c r="A291" s="3"/>
      <c r="B291" s="3" t="s">
        <v>130</v>
      </c>
      <c r="C291" s="166" t="str">
        <f t="shared" si="825"/>
        <v>Szakmai</v>
      </c>
      <c r="D291" s="4" t="s">
        <v>96</v>
      </c>
      <c r="E291" s="4" t="s">
        <v>120</v>
      </c>
      <c r="F291" s="3" t="s">
        <v>126</v>
      </c>
      <c r="G291" s="3" t="s">
        <v>9</v>
      </c>
      <c r="H291" s="7">
        <v>572000</v>
      </c>
      <c r="I291" s="7">
        <f t="shared" si="831"/>
        <v>74360</v>
      </c>
      <c r="J291" s="138">
        <f t="shared" si="832"/>
        <v>9.9999999999999992E-2</v>
      </c>
      <c r="K291" s="6">
        <v>174</v>
      </c>
      <c r="L291" s="6">
        <v>17.399999999999999</v>
      </c>
      <c r="M291" s="145">
        <f t="shared" si="833"/>
        <v>57200</v>
      </c>
      <c r="N291" s="145">
        <f t="shared" si="786"/>
        <v>7436</v>
      </c>
      <c r="O291" s="8">
        <f t="shared" si="834"/>
        <v>0.1</v>
      </c>
      <c r="P291" s="11">
        <f t="shared" si="835"/>
        <v>0</v>
      </c>
      <c r="Q291" s="11">
        <v>0.13</v>
      </c>
      <c r="R291" s="114">
        <v>45709</v>
      </c>
      <c r="S291" s="98" t="s">
        <v>102</v>
      </c>
      <c r="T291" s="98">
        <v>8450390338</v>
      </c>
      <c r="U291" s="106"/>
      <c r="V291">
        <v>0</v>
      </c>
      <c r="W291">
        <v>0</v>
      </c>
      <c r="X291"/>
      <c r="Y291"/>
    </row>
    <row r="292" spans="1:25" s="12" customFormat="1" ht="15" hidden="1" customHeight="1" x14ac:dyDescent="0.25">
      <c r="A292" s="3"/>
      <c r="B292" s="3" t="s">
        <v>130</v>
      </c>
      <c r="C292" s="166" t="str">
        <f t="shared" ref="C292:C294" si="836">IF(OR(E292="A017200260",E292="C017200261"),"Szakmai","Átalány")</f>
        <v>Szakmai</v>
      </c>
      <c r="D292" s="4" t="s">
        <v>97</v>
      </c>
      <c r="E292" s="4" t="s">
        <v>120</v>
      </c>
      <c r="F292" s="3" t="s">
        <v>126</v>
      </c>
      <c r="G292" s="3" t="s">
        <v>9</v>
      </c>
      <c r="H292" s="7">
        <v>572000</v>
      </c>
      <c r="I292" s="7">
        <f t="shared" ref="I292" si="837">ROUND(H292*Q292,0)</f>
        <v>74360</v>
      </c>
      <c r="J292" s="138">
        <f t="shared" ref="J292" si="838">L292/K292</f>
        <v>9.9999999999999992E-2</v>
      </c>
      <c r="K292" s="6">
        <v>174</v>
      </c>
      <c r="L292" s="6">
        <v>17.399999999999999</v>
      </c>
      <c r="M292" s="145">
        <f t="shared" ref="M292" si="839">ROUND(H292*J292,0)</f>
        <v>57200</v>
      </c>
      <c r="N292" s="145">
        <f t="shared" si="786"/>
        <v>7436</v>
      </c>
      <c r="O292" s="8">
        <f t="shared" ref="O292" si="840">M292/H292</f>
        <v>0.1</v>
      </c>
      <c r="P292" s="11">
        <f t="shared" ref="P292" si="841">J292-O292</f>
        <v>0</v>
      </c>
      <c r="Q292" s="11">
        <v>0.13</v>
      </c>
      <c r="R292" s="114">
        <v>45782</v>
      </c>
      <c r="S292" s="98" t="s">
        <v>102</v>
      </c>
      <c r="T292" s="98">
        <v>8450390338</v>
      </c>
      <c r="U292" s="106"/>
      <c r="V292">
        <v>0</v>
      </c>
      <c r="W292">
        <v>0</v>
      </c>
      <c r="X292"/>
      <c r="Y292"/>
    </row>
    <row r="293" spans="1:25" s="12" customFormat="1" ht="15" customHeight="1" x14ac:dyDescent="0.25">
      <c r="A293" s="3"/>
      <c r="B293" s="3" t="s">
        <v>130</v>
      </c>
      <c r="C293" s="166" t="str">
        <f t="shared" si="836"/>
        <v>Szakmai</v>
      </c>
      <c r="D293" s="4" t="s">
        <v>98</v>
      </c>
      <c r="E293" s="4" t="s">
        <v>120</v>
      </c>
      <c r="F293" s="3" t="s">
        <v>126</v>
      </c>
      <c r="G293" s="3" t="s">
        <v>9</v>
      </c>
      <c r="H293" s="7">
        <v>650000</v>
      </c>
      <c r="I293" s="7">
        <f t="shared" ref="I293" si="842">ROUND(H293*Q293,0)</f>
        <v>84500</v>
      </c>
      <c r="J293" s="138">
        <f t="shared" ref="J293" si="843">L293/K293</f>
        <v>0.29999999425287355</v>
      </c>
      <c r="K293" s="6">
        <v>174</v>
      </c>
      <c r="L293" s="6">
        <v>52.199998999999998</v>
      </c>
      <c r="M293" s="127">
        <f t="shared" ref="M293" si="844">ROUND(H293*J293,0)</f>
        <v>195000</v>
      </c>
      <c r="N293" s="127">
        <f t="shared" si="786"/>
        <v>25350</v>
      </c>
      <c r="O293" s="8">
        <f t="shared" ref="O293" si="845">M293/H293</f>
        <v>0.3</v>
      </c>
      <c r="P293" s="11">
        <f t="shared" ref="P293" si="846">J293-O293</f>
        <v>-5.7471264414132861E-9</v>
      </c>
      <c r="Q293" s="11">
        <v>0.13</v>
      </c>
      <c r="R293" s="114">
        <v>45812</v>
      </c>
      <c r="S293" s="98" t="s">
        <v>102</v>
      </c>
      <c r="T293" s="98">
        <v>8450390338</v>
      </c>
      <c r="U293" s="106"/>
      <c r="V293" s="139">
        <v>0</v>
      </c>
      <c r="W293" s="139">
        <v>0</v>
      </c>
      <c r="X293" s="200">
        <v>195000</v>
      </c>
      <c r="Y293" s="200">
        <v>25350</v>
      </c>
    </row>
    <row r="294" spans="1:25" s="12" customFormat="1" ht="15" hidden="1" customHeight="1" x14ac:dyDescent="0.25">
      <c r="A294" s="3"/>
      <c r="B294" s="3" t="s">
        <v>130</v>
      </c>
      <c r="C294" s="166" t="str">
        <f t="shared" si="836"/>
        <v>Szakmai</v>
      </c>
      <c r="D294" s="4" t="s">
        <v>99</v>
      </c>
      <c r="E294" s="4" t="s">
        <v>120</v>
      </c>
      <c r="F294" s="3" t="s">
        <v>126</v>
      </c>
      <c r="G294" s="3" t="s">
        <v>13</v>
      </c>
      <c r="H294" s="7">
        <v>650000</v>
      </c>
      <c r="I294" s="7">
        <f t="shared" ref="I294:I295" si="847">ROUND(H294*Q294,0)</f>
        <v>84500</v>
      </c>
      <c r="J294" s="138">
        <f t="shared" ref="J294:J295" si="848">L294/K294</f>
        <v>0.29999999425287355</v>
      </c>
      <c r="K294" s="6">
        <v>174</v>
      </c>
      <c r="L294" s="6">
        <v>52.199998999999998</v>
      </c>
      <c r="M294" s="127">
        <f t="shared" ref="M294:M295" si="849">ROUND(H294*J294,0)</f>
        <v>195000</v>
      </c>
      <c r="N294" s="127">
        <f t="shared" si="786"/>
        <v>25350</v>
      </c>
      <c r="O294" s="8">
        <f t="shared" ref="O294:O295" si="850">M294/H294</f>
        <v>0.3</v>
      </c>
      <c r="P294" s="11">
        <f t="shared" ref="P294:P295" si="851">J294-O294</f>
        <v>-5.7471264414132861E-9</v>
      </c>
      <c r="Q294" s="11">
        <v>0.13</v>
      </c>
      <c r="R294" s="114">
        <v>45812</v>
      </c>
      <c r="S294" s="98" t="s">
        <v>102</v>
      </c>
      <c r="T294" s="98">
        <v>8450390338</v>
      </c>
      <c r="U294" s="106"/>
      <c r="V294"/>
      <c r="W294"/>
      <c r="X294"/>
      <c r="Y294"/>
    </row>
    <row r="295" spans="1:25" s="12" customFormat="1" ht="15" hidden="1" customHeight="1" x14ac:dyDescent="0.25">
      <c r="A295" s="3"/>
      <c r="B295" s="3" t="s">
        <v>130</v>
      </c>
      <c r="C295" s="166" t="str">
        <f t="shared" ref="C295" si="852">IF(OR(E295="A017200260",E295="C017200261"),"Szakmai","Átalány")</f>
        <v>Szakmai</v>
      </c>
      <c r="D295" s="4" t="s">
        <v>100</v>
      </c>
      <c r="E295" s="4" t="s">
        <v>120</v>
      </c>
      <c r="F295" s="3" t="s">
        <v>126</v>
      </c>
      <c r="G295" s="3" t="s">
        <v>13</v>
      </c>
      <c r="H295" s="7">
        <v>650000</v>
      </c>
      <c r="I295" s="7">
        <f t="shared" si="847"/>
        <v>84500</v>
      </c>
      <c r="J295" s="138">
        <f t="shared" si="848"/>
        <v>0.29999999425287355</v>
      </c>
      <c r="K295" s="6">
        <v>174</v>
      </c>
      <c r="L295" s="6">
        <v>52.199998999999998</v>
      </c>
      <c r="M295" s="127">
        <f t="shared" si="849"/>
        <v>195000</v>
      </c>
      <c r="N295" s="127">
        <f t="shared" si="786"/>
        <v>25350</v>
      </c>
      <c r="O295" s="8">
        <f t="shared" si="850"/>
        <v>0.3</v>
      </c>
      <c r="P295" s="11">
        <f t="shared" si="851"/>
        <v>-5.7471264414132861E-9</v>
      </c>
      <c r="Q295" s="11">
        <v>0.13</v>
      </c>
      <c r="R295" s="114">
        <v>45812</v>
      </c>
      <c r="S295" s="98" t="s">
        <v>102</v>
      </c>
      <c r="T295" s="98">
        <v>8450390338</v>
      </c>
      <c r="U295" s="106"/>
      <c r="V295"/>
      <c r="W295"/>
      <c r="X295"/>
      <c r="Y295"/>
    </row>
    <row r="296" spans="1:25" s="12" customFormat="1" ht="15" hidden="1" customHeight="1" x14ac:dyDescent="0.25">
      <c r="A296" s="3"/>
      <c r="B296" s="3"/>
      <c r="C296" s="1"/>
      <c r="D296" s="4"/>
      <c r="E296" s="4"/>
      <c r="F296" s="3"/>
      <c r="G296" s="3"/>
      <c r="H296" s="7"/>
      <c r="I296" s="7"/>
      <c r="J296" s="107"/>
      <c r="K296" s="6"/>
      <c r="L296" s="6"/>
      <c r="M296" s="127"/>
      <c r="N296" s="10"/>
      <c r="O296" s="8"/>
      <c r="P296" s="11"/>
      <c r="Q296" s="11"/>
      <c r="R296" s="114"/>
      <c r="S296" s="98"/>
      <c r="T296" s="98"/>
      <c r="U296" s="106"/>
      <c r="V296"/>
    </row>
    <row r="297" spans="1:25" s="12" customFormat="1" ht="15" hidden="1" customHeight="1" x14ac:dyDescent="0.25">
      <c r="A297" s="58"/>
      <c r="B297" s="59" t="s">
        <v>16</v>
      </c>
      <c r="C297" s="56"/>
      <c r="D297" s="57"/>
      <c r="E297" s="57"/>
      <c r="F297" s="58"/>
      <c r="G297" s="58"/>
      <c r="H297" s="91"/>
      <c r="I297" s="91"/>
      <c r="J297" s="92"/>
      <c r="K297" s="92"/>
      <c r="L297" s="93"/>
      <c r="M297" s="128"/>
      <c r="N297" s="94"/>
      <c r="O297" s="95"/>
      <c r="P297" s="96"/>
      <c r="Q297" s="96"/>
      <c r="R297" s="115"/>
      <c r="S297" s="99"/>
      <c r="T297" s="99"/>
      <c r="U297" s="106"/>
    </row>
    <row r="298" spans="1:25" s="12" customFormat="1" ht="15" hidden="1" customHeight="1" x14ac:dyDescent="0.25">
      <c r="A298" s="3"/>
      <c r="B298" s="3"/>
      <c r="C298" s="1"/>
      <c r="D298" s="4"/>
      <c r="E298" s="4"/>
      <c r="F298" s="3"/>
      <c r="G298" s="3"/>
      <c r="H298" s="7"/>
      <c r="I298" s="7"/>
      <c r="J298" s="5">
        <v>1</v>
      </c>
      <c r="K298" s="5"/>
      <c r="L298" s="6" t="s">
        <v>17</v>
      </c>
      <c r="M298" s="127"/>
      <c r="N298" s="10">
        <f>ROUND(M298*0.9*0.195,0)</f>
        <v>0</v>
      </c>
      <c r="O298" s="8" t="e">
        <f t="shared" ref="O298:O304" si="853">M298/H298</f>
        <v>#DIV/0!</v>
      </c>
      <c r="P298" s="11" t="e">
        <f t="shared" ref="P298:P304" si="854">J298-O298</f>
        <v>#DIV/0!</v>
      </c>
      <c r="Q298" s="11"/>
      <c r="R298" s="114"/>
      <c r="S298" s="98"/>
      <c r="T298" s="98"/>
      <c r="U298" s="106"/>
    </row>
    <row r="299" spans="1:25" s="12" customFormat="1" ht="15" hidden="1" customHeight="1" x14ac:dyDescent="0.25">
      <c r="A299" s="3"/>
      <c r="B299" s="3"/>
      <c r="C299" s="1"/>
      <c r="D299" s="4"/>
      <c r="E299" s="4"/>
      <c r="F299" s="3"/>
      <c r="G299" s="3"/>
      <c r="H299" s="7"/>
      <c r="I299" s="7"/>
      <c r="J299" s="5">
        <v>1</v>
      </c>
      <c r="K299" s="5"/>
      <c r="L299" s="6" t="s">
        <v>17</v>
      </c>
      <c r="M299" s="127"/>
      <c r="N299" s="10">
        <f t="shared" ref="N299:N304" si="855">ROUND(M299*0.9*0.195,0)</f>
        <v>0</v>
      </c>
      <c r="O299" s="8" t="e">
        <f t="shared" si="853"/>
        <v>#DIV/0!</v>
      </c>
      <c r="P299" s="11" t="e">
        <f t="shared" si="854"/>
        <v>#DIV/0!</v>
      </c>
      <c r="Q299" s="11"/>
      <c r="R299" s="114"/>
      <c r="S299" s="98"/>
      <c r="T299" s="98"/>
      <c r="U299" s="106"/>
    </row>
    <row r="300" spans="1:25" s="12" customFormat="1" ht="15" hidden="1" customHeight="1" x14ac:dyDescent="0.25">
      <c r="A300" s="3"/>
      <c r="B300" s="3"/>
      <c r="C300" s="1"/>
      <c r="D300" s="4"/>
      <c r="E300" s="4"/>
      <c r="F300" s="3"/>
      <c r="G300" s="3"/>
      <c r="H300" s="7"/>
      <c r="I300" s="7"/>
      <c r="J300" s="5">
        <v>1</v>
      </c>
      <c r="K300" s="5"/>
      <c r="L300" s="6" t="s">
        <v>17</v>
      </c>
      <c r="M300" s="127"/>
      <c r="N300" s="10">
        <f t="shared" si="855"/>
        <v>0</v>
      </c>
      <c r="O300" s="8" t="e">
        <f t="shared" si="853"/>
        <v>#DIV/0!</v>
      </c>
      <c r="P300" s="11" t="e">
        <f t="shared" si="854"/>
        <v>#DIV/0!</v>
      </c>
      <c r="Q300" s="11"/>
      <c r="R300" s="114"/>
      <c r="S300" s="98"/>
      <c r="T300" s="98"/>
      <c r="U300" s="106"/>
    </row>
    <row r="301" spans="1:25" s="12" customFormat="1" ht="15" hidden="1" customHeight="1" x14ac:dyDescent="0.25">
      <c r="A301" s="3"/>
      <c r="B301" s="3"/>
      <c r="C301" s="1"/>
      <c r="D301" s="4"/>
      <c r="E301" s="4"/>
      <c r="F301" s="3"/>
      <c r="G301" s="3"/>
      <c r="H301" s="7"/>
      <c r="I301" s="7"/>
      <c r="J301" s="5">
        <v>1</v>
      </c>
      <c r="K301" s="5"/>
      <c r="L301" s="6" t="s">
        <v>17</v>
      </c>
      <c r="M301" s="127"/>
      <c r="N301" s="10">
        <f t="shared" si="855"/>
        <v>0</v>
      </c>
      <c r="O301" s="8" t="e">
        <f t="shared" si="853"/>
        <v>#DIV/0!</v>
      </c>
      <c r="P301" s="11" t="e">
        <f t="shared" si="854"/>
        <v>#DIV/0!</v>
      </c>
      <c r="Q301" s="11"/>
      <c r="R301" s="114"/>
      <c r="S301" s="98"/>
      <c r="T301" s="98"/>
      <c r="U301" s="106"/>
    </row>
    <row r="302" spans="1:25" s="12" customFormat="1" ht="15" hidden="1" customHeight="1" x14ac:dyDescent="0.25">
      <c r="A302" s="3"/>
      <c r="B302" s="3"/>
      <c r="C302" s="1"/>
      <c r="D302" s="4"/>
      <c r="E302" s="4"/>
      <c r="F302" s="3"/>
      <c r="G302" s="3"/>
      <c r="H302" s="7"/>
      <c r="I302" s="7"/>
      <c r="J302" s="5">
        <v>1</v>
      </c>
      <c r="K302" s="5"/>
      <c r="L302" s="6" t="s">
        <v>17</v>
      </c>
      <c r="M302" s="127"/>
      <c r="N302" s="10">
        <f t="shared" si="855"/>
        <v>0</v>
      </c>
      <c r="O302" s="8" t="e">
        <f t="shared" si="853"/>
        <v>#DIV/0!</v>
      </c>
      <c r="P302" s="11" t="e">
        <f t="shared" si="854"/>
        <v>#DIV/0!</v>
      </c>
      <c r="Q302" s="11"/>
      <c r="R302" s="114"/>
      <c r="S302" s="98"/>
      <c r="T302" s="98"/>
      <c r="U302" s="106"/>
    </row>
    <row r="303" spans="1:25" s="12" customFormat="1" ht="15" hidden="1" customHeight="1" x14ac:dyDescent="0.25">
      <c r="A303" s="3"/>
      <c r="B303" s="3"/>
      <c r="C303" s="1"/>
      <c r="D303" s="4"/>
      <c r="E303" s="4"/>
      <c r="F303" s="3"/>
      <c r="G303" s="3"/>
      <c r="H303" s="7"/>
      <c r="I303" s="7"/>
      <c r="J303" s="5">
        <v>1</v>
      </c>
      <c r="K303" s="5"/>
      <c r="L303" s="6" t="s">
        <v>17</v>
      </c>
      <c r="M303" s="127"/>
      <c r="N303" s="10">
        <f t="shared" si="855"/>
        <v>0</v>
      </c>
      <c r="O303" s="8" t="e">
        <f t="shared" si="853"/>
        <v>#DIV/0!</v>
      </c>
      <c r="P303" s="11" t="e">
        <f t="shared" si="854"/>
        <v>#DIV/0!</v>
      </c>
      <c r="Q303" s="11"/>
      <c r="R303" s="114"/>
      <c r="S303" s="98"/>
      <c r="T303" s="98"/>
      <c r="U303" s="106"/>
    </row>
    <row r="304" spans="1:25" s="12" customFormat="1" ht="15" hidden="1" customHeight="1" x14ac:dyDescent="0.25">
      <c r="A304" s="3"/>
      <c r="B304" s="3"/>
      <c r="C304" s="1"/>
      <c r="D304" s="4"/>
      <c r="E304" s="4"/>
      <c r="F304" s="3"/>
      <c r="G304" s="3"/>
      <c r="H304" s="7"/>
      <c r="I304" s="7"/>
      <c r="J304" s="5">
        <v>1</v>
      </c>
      <c r="K304" s="5"/>
      <c r="L304" s="6" t="s">
        <v>17</v>
      </c>
      <c r="M304" s="127"/>
      <c r="N304" s="10">
        <f t="shared" si="855"/>
        <v>0</v>
      </c>
      <c r="O304" s="8" t="e">
        <f t="shared" si="853"/>
        <v>#DIV/0!</v>
      </c>
      <c r="P304" s="11" t="e">
        <f t="shared" si="854"/>
        <v>#DIV/0!</v>
      </c>
      <c r="Q304" s="11"/>
      <c r="R304" s="114"/>
      <c r="S304" s="98"/>
      <c r="T304" s="98"/>
      <c r="U304" s="106"/>
    </row>
    <row r="305" spans="1:21" s="12" customFormat="1" ht="15" customHeight="1" x14ac:dyDescent="0.25">
      <c r="A305" s="3"/>
      <c r="B305" s="3"/>
      <c r="C305" s="1"/>
      <c r="D305" s="4"/>
      <c r="E305" s="4"/>
      <c r="F305" s="3"/>
      <c r="G305" s="3"/>
      <c r="H305" s="7"/>
      <c r="I305" s="7"/>
      <c r="J305" s="5"/>
      <c r="K305" s="5"/>
      <c r="L305" s="6"/>
      <c r="M305" s="127"/>
      <c r="N305" s="10"/>
      <c r="O305" s="8"/>
      <c r="P305" s="11"/>
      <c r="Q305" s="11"/>
      <c r="R305" s="114"/>
      <c r="S305" s="98"/>
      <c r="T305" s="98"/>
      <c r="U305" s="106"/>
    </row>
    <row r="306" spans="1:21" s="12" customFormat="1" ht="15" customHeight="1" x14ac:dyDescent="0.25">
      <c r="A306" s="3"/>
      <c r="B306" s="3"/>
      <c r="C306" s="1"/>
      <c r="D306" s="4"/>
      <c r="E306" s="4"/>
      <c r="F306" s="3"/>
      <c r="G306" s="3"/>
      <c r="H306" s="7"/>
      <c r="I306" s="7"/>
      <c r="J306" s="5"/>
      <c r="K306" s="5"/>
      <c r="L306" s="6"/>
      <c r="M306" s="127"/>
      <c r="N306" s="10"/>
      <c r="O306" s="8"/>
      <c r="P306" s="11"/>
      <c r="Q306" s="11"/>
      <c r="R306" s="114"/>
      <c r="S306" s="98"/>
      <c r="T306" s="98"/>
      <c r="U306" s="106"/>
    </row>
    <row r="307" spans="1:21" ht="15" customHeight="1" x14ac:dyDescent="0.25">
      <c r="A307" s="140"/>
      <c r="B307" s="13"/>
      <c r="C307" s="20"/>
      <c r="D307" s="14"/>
      <c r="E307" s="14"/>
      <c r="F307" s="13"/>
      <c r="G307" s="13"/>
      <c r="H307" s="21"/>
      <c r="I307" s="21"/>
      <c r="J307" s="19"/>
      <c r="K307" s="19"/>
      <c r="L307" s="15"/>
      <c r="M307" s="129"/>
      <c r="N307" s="16"/>
      <c r="O307" s="17"/>
      <c r="P307" s="18"/>
      <c r="Q307" s="18"/>
      <c r="R307" s="116"/>
      <c r="S307" s="100"/>
      <c r="T307" s="98"/>
    </row>
    <row r="308" spans="1:21" x14ac:dyDescent="0.25">
      <c r="A308" s="140"/>
      <c r="B308" s="9" t="s">
        <v>3</v>
      </c>
      <c r="C308" s="4"/>
      <c r="D308" s="4"/>
      <c r="E308" s="4"/>
      <c r="F308" s="3"/>
      <c r="G308" s="3"/>
      <c r="H308" s="8"/>
      <c r="I308" s="8"/>
      <c r="J308" s="8"/>
      <c r="K308" s="8"/>
      <c r="L308" s="6"/>
      <c r="M308" s="10">
        <f>SUBTOTAL(109,M6:M307)</f>
        <v>2526391</v>
      </c>
      <c r="N308" s="10">
        <f>SUBTOTAL(109,N6:N307)</f>
        <v>328431</v>
      </c>
      <c r="O308" s="8"/>
      <c r="P308" s="11"/>
      <c r="Q308" s="11"/>
      <c r="R308" s="11"/>
      <c r="S308" s="98"/>
      <c r="T308" s="98"/>
    </row>
    <row r="310" spans="1:21" s="24" customFormat="1" hidden="1" outlineLevel="1" x14ac:dyDescent="0.25">
      <c r="G310" s="24" t="s">
        <v>9</v>
      </c>
      <c r="L310" s="29"/>
      <c r="M310" s="30"/>
      <c r="N310" s="30"/>
      <c r="S310" s="101"/>
      <c r="T310" s="101"/>
      <c r="U310" s="25"/>
    </row>
    <row r="311" spans="1:21" s="24" customFormat="1" hidden="1" outlineLevel="1" x14ac:dyDescent="0.25">
      <c r="G311" s="24" t="s">
        <v>13</v>
      </c>
      <c r="L311" s="29"/>
      <c r="M311" s="31"/>
      <c r="N311" s="31"/>
      <c r="S311" s="101"/>
      <c r="T311" s="101"/>
      <c r="U311" s="25"/>
    </row>
    <row r="312" spans="1:21" s="24" customFormat="1" hidden="1" outlineLevel="1" x14ac:dyDescent="0.25">
      <c r="L312" s="29"/>
      <c r="M312" s="32"/>
      <c r="N312" s="33"/>
      <c r="S312" s="101"/>
      <c r="T312" s="101"/>
      <c r="U312" s="25"/>
    </row>
    <row r="313" spans="1:21" s="24" customFormat="1" hidden="1" outlineLevel="1" x14ac:dyDescent="0.25">
      <c r="L313" s="29"/>
      <c r="M313" s="32"/>
      <c r="N313" s="33"/>
      <c r="S313" s="101"/>
      <c r="T313" s="101"/>
      <c r="U313" s="25"/>
    </row>
    <row r="314" spans="1:21" s="24" customFormat="1" hidden="1" outlineLevel="1" x14ac:dyDescent="0.25">
      <c r="L314" s="29"/>
      <c r="M314" s="32"/>
      <c r="N314" s="33"/>
      <c r="S314" s="101"/>
      <c r="T314" s="101"/>
      <c r="U314" s="25"/>
    </row>
    <row r="315" spans="1:21" s="24" customFormat="1" hidden="1" outlineLevel="1" x14ac:dyDescent="0.25">
      <c r="L315" s="29"/>
      <c r="M315" s="32"/>
      <c r="N315" s="34"/>
      <c r="S315" s="101"/>
      <c r="T315" s="101"/>
      <c r="U315" s="25"/>
    </row>
    <row r="316" spans="1:21" s="24" customFormat="1" hidden="1" outlineLevel="1" x14ac:dyDescent="0.25">
      <c r="L316" s="29"/>
      <c r="M316" s="32"/>
      <c r="N316" s="33"/>
      <c r="S316" s="101"/>
      <c r="T316" s="101"/>
      <c r="U316" s="25"/>
    </row>
    <row r="317" spans="1:21" s="24" customFormat="1" hidden="1" outlineLevel="1" x14ac:dyDescent="0.25">
      <c r="L317" s="29"/>
      <c r="M317" s="32"/>
      <c r="N317" s="33"/>
      <c r="S317" s="101"/>
      <c r="T317" s="101"/>
      <c r="U317" s="25"/>
    </row>
    <row r="318" spans="1:21" s="24" customFormat="1" hidden="1" outlineLevel="1" x14ac:dyDescent="0.25">
      <c r="L318" s="29"/>
      <c r="M318" s="32"/>
      <c r="N318" s="33"/>
      <c r="S318" s="101"/>
      <c r="T318" s="101"/>
      <c r="U318" s="25"/>
    </row>
    <row r="319" spans="1:21" s="24" customFormat="1" hidden="1" outlineLevel="1" x14ac:dyDescent="0.25">
      <c r="L319" s="29"/>
      <c r="M319" s="32"/>
      <c r="N319" s="33"/>
      <c r="S319" s="101"/>
      <c r="T319" s="101"/>
      <c r="U319" s="25"/>
    </row>
    <row r="320" spans="1:21" s="24" customFormat="1" hidden="1" outlineLevel="1" x14ac:dyDescent="0.25">
      <c r="L320" s="29"/>
      <c r="M320" s="32"/>
      <c r="N320" s="33"/>
      <c r="S320" s="101"/>
      <c r="T320" s="101"/>
      <c r="U320" s="25"/>
    </row>
    <row r="321" spans="4:21" s="24" customFormat="1" hidden="1" outlineLevel="1" x14ac:dyDescent="0.25">
      <c r="L321" s="29"/>
      <c r="M321" s="32"/>
      <c r="N321" s="33"/>
      <c r="S321" s="101"/>
      <c r="T321" s="101"/>
      <c r="U321" s="25"/>
    </row>
    <row r="322" spans="4:21" s="24" customFormat="1" hidden="1" outlineLevel="1" x14ac:dyDescent="0.25">
      <c r="L322" s="29"/>
      <c r="M322" s="32"/>
      <c r="N322" s="33"/>
      <c r="S322" s="101"/>
      <c r="T322" s="101"/>
      <c r="U322" s="25"/>
    </row>
    <row r="323" spans="4:21" s="24" customFormat="1" hidden="1" outlineLevel="1" x14ac:dyDescent="0.25">
      <c r="L323" s="29"/>
      <c r="M323" s="32"/>
      <c r="N323" s="33"/>
      <c r="S323" s="101"/>
      <c r="T323" s="101"/>
      <c r="U323" s="25"/>
    </row>
    <row r="324" spans="4:21" s="24" customFormat="1" hidden="1" outlineLevel="1" x14ac:dyDescent="0.25">
      <c r="L324" s="29"/>
      <c r="M324" s="32"/>
      <c r="N324" s="33"/>
      <c r="S324" s="101"/>
      <c r="T324" s="101"/>
      <c r="U324" s="25"/>
    </row>
    <row r="325" spans="4:21" s="24" customFormat="1" hidden="1" outlineLevel="1" x14ac:dyDescent="0.25">
      <c r="L325" s="29"/>
      <c r="M325" s="32"/>
      <c r="N325" s="33"/>
      <c r="S325" s="101"/>
      <c r="T325" s="101"/>
      <c r="U325" s="25"/>
    </row>
    <row r="326" spans="4:21" s="24" customFormat="1" hidden="1" outlineLevel="1" x14ac:dyDescent="0.25">
      <c r="L326" s="29"/>
      <c r="M326" s="32"/>
      <c r="N326" s="33"/>
      <c r="S326" s="101"/>
      <c r="T326" s="101"/>
      <c r="U326" s="25"/>
    </row>
    <row r="327" spans="4:21" s="24" customFormat="1" hidden="1" outlineLevel="1" x14ac:dyDescent="0.25">
      <c r="L327" s="29"/>
      <c r="M327" s="32"/>
      <c r="N327" s="33"/>
      <c r="S327" s="101"/>
      <c r="T327" s="101"/>
      <c r="U327" s="25"/>
    </row>
    <row r="328" spans="4:21" s="24" customFormat="1" ht="15" hidden="1" customHeight="1" outlineLevel="1" x14ac:dyDescent="0.25">
      <c r="D328" s="123"/>
      <c r="E328" s="123"/>
      <c r="L328" s="29"/>
      <c r="M328" s="32"/>
      <c r="N328" s="33"/>
      <c r="S328" s="101"/>
      <c r="T328" s="101"/>
      <c r="U328" s="25"/>
    </row>
    <row r="329" spans="4:21" s="24" customFormat="1" hidden="1" outlineLevel="1" x14ac:dyDescent="0.25">
      <c r="L329" s="29"/>
      <c r="M329" s="32"/>
      <c r="N329" s="33"/>
      <c r="S329" s="101"/>
      <c r="T329" s="101"/>
      <c r="U329" s="25"/>
    </row>
    <row r="330" spans="4:21" s="24" customFormat="1" hidden="1" outlineLevel="1" x14ac:dyDescent="0.25">
      <c r="D330" s="123"/>
      <c r="E330" s="123"/>
      <c r="L330" s="29"/>
      <c r="M330" s="32"/>
      <c r="N330" s="33"/>
      <c r="S330" s="101"/>
      <c r="T330" s="101"/>
      <c r="U330" s="25"/>
    </row>
    <row r="331" spans="4:21" s="24" customFormat="1" hidden="1" outlineLevel="1" x14ac:dyDescent="0.25">
      <c r="L331" s="29"/>
      <c r="M331" s="32"/>
      <c r="N331" s="33"/>
      <c r="S331" s="101"/>
      <c r="T331" s="101"/>
      <c r="U331" s="25"/>
    </row>
    <row r="332" spans="4:21" s="24" customFormat="1" hidden="1" outlineLevel="1" x14ac:dyDescent="0.25">
      <c r="D332" s="123"/>
      <c r="E332" s="123"/>
      <c r="L332" s="29"/>
      <c r="M332" s="32"/>
      <c r="N332" s="33"/>
      <c r="S332" s="101"/>
      <c r="T332" s="101"/>
      <c r="U332" s="25"/>
    </row>
    <row r="333" spans="4:21" s="24" customFormat="1" hidden="1" outlineLevel="1" x14ac:dyDescent="0.25">
      <c r="D333" s="124"/>
      <c r="E333" s="124"/>
      <c r="L333" s="29"/>
      <c r="M333" s="32"/>
      <c r="N333" s="33"/>
      <c r="S333" s="101"/>
      <c r="T333" s="101"/>
      <c r="U333" s="25"/>
    </row>
    <row r="334" spans="4:21" s="24" customFormat="1" hidden="1" outlineLevel="1" x14ac:dyDescent="0.25">
      <c r="D334" s="123"/>
      <c r="E334" s="123"/>
      <c r="L334" s="29"/>
      <c r="M334" s="32"/>
      <c r="N334" s="33"/>
      <c r="S334" s="101"/>
      <c r="T334" s="101"/>
      <c r="U334" s="25"/>
    </row>
    <row r="335" spans="4:21" s="24" customFormat="1" hidden="1" outlineLevel="1" x14ac:dyDescent="0.25">
      <c r="D335" s="124"/>
      <c r="E335" s="124"/>
      <c r="L335" s="29"/>
      <c r="M335" s="32"/>
      <c r="N335" s="33"/>
      <c r="S335" s="101"/>
      <c r="T335" s="101"/>
      <c r="U335" s="25"/>
    </row>
    <row r="336" spans="4:21" s="24" customFormat="1" hidden="1" outlineLevel="1" x14ac:dyDescent="0.25">
      <c r="D336" s="123"/>
      <c r="E336" s="124"/>
      <c r="L336" s="29"/>
      <c r="M336" s="32"/>
      <c r="N336" s="33"/>
      <c r="S336" s="101"/>
      <c r="T336" s="101"/>
      <c r="U336" s="25"/>
    </row>
    <row r="337" spans="4:21" s="24" customFormat="1" hidden="1" outlineLevel="1" x14ac:dyDescent="0.25">
      <c r="D337" s="124"/>
      <c r="E337" s="124"/>
      <c r="L337" s="29"/>
      <c r="M337" s="32"/>
      <c r="N337" s="33"/>
      <c r="S337" s="101"/>
      <c r="T337" s="101"/>
      <c r="U337" s="25"/>
    </row>
    <row r="338" spans="4:21" s="24" customFormat="1" hidden="1" outlineLevel="1" x14ac:dyDescent="0.25">
      <c r="D338" s="123"/>
      <c r="E338" s="124"/>
      <c r="L338" s="29"/>
      <c r="M338" s="32"/>
      <c r="N338" s="33"/>
      <c r="S338" s="101"/>
      <c r="T338" s="101"/>
      <c r="U338" s="25"/>
    </row>
    <row r="339" spans="4:21" s="24" customFormat="1" hidden="1" outlineLevel="1" x14ac:dyDescent="0.25">
      <c r="D339" s="124"/>
      <c r="E339" s="124"/>
      <c r="L339" s="29"/>
      <c r="M339" s="32"/>
      <c r="N339" s="33"/>
      <c r="S339" s="101"/>
      <c r="T339" s="101"/>
      <c r="U339" s="25"/>
    </row>
    <row r="340" spans="4:21" s="24" customFormat="1" hidden="1" outlineLevel="1" x14ac:dyDescent="0.25">
      <c r="D340" s="123"/>
      <c r="E340" s="124"/>
      <c r="L340" s="29"/>
      <c r="M340" s="32"/>
      <c r="N340" s="33"/>
      <c r="S340" s="101"/>
      <c r="T340" s="101"/>
      <c r="U340" s="25"/>
    </row>
    <row r="341" spans="4:21" s="24" customFormat="1" hidden="1" outlineLevel="1" x14ac:dyDescent="0.25">
      <c r="D341" s="124"/>
      <c r="E341" s="124"/>
      <c r="L341" s="29"/>
      <c r="M341" s="32"/>
      <c r="N341" s="33"/>
      <c r="S341" s="101"/>
      <c r="T341" s="101"/>
      <c r="U341" s="25"/>
    </row>
    <row r="342" spans="4:21" s="24" customFormat="1" hidden="1" outlineLevel="1" x14ac:dyDescent="0.25">
      <c r="D342" s="123"/>
      <c r="E342" s="123"/>
      <c r="L342" s="29"/>
      <c r="M342" s="32"/>
      <c r="N342" s="33"/>
      <c r="S342" s="101"/>
      <c r="T342" s="101"/>
      <c r="U342" s="25"/>
    </row>
    <row r="343" spans="4:21" ht="15" hidden="1" customHeight="1" outlineLevel="1" x14ac:dyDescent="0.25">
      <c r="M343" s="202"/>
      <c r="N343" s="202"/>
      <c r="U343" s="22"/>
    </row>
    <row r="344" spans="4:21" hidden="1" outlineLevel="1" x14ac:dyDescent="0.25">
      <c r="M344" s="23"/>
      <c r="N344" s="23"/>
      <c r="U344" s="22"/>
    </row>
    <row r="345" spans="4:21" hidden="1" outlineLevel="1" x14ac:dyDescent="0.25">
      <c r="M345" s="12"/>
      <c r="N345" s="54"/>
      <c r="U345" s="22"/>
    </row>
    <row r="346" spans="4:21" hidden="1" outlineLevel="1" x14ac:dyDescent="0.25">
      <c r="M346" s="12"/>
      <c r="N346" s="54"/>
      <c r="U346" s="22"/>
    </row>
    <row r="347" spans="4:21" hidden="1" outlineLevel="1" x14ac:dyDescent="0.25">
      <c r="M347" s="12"/>
      <c r="N347" s="54"/>
      <c r="U347" s="22"/>
    </row>
    <row r="348" spans="4:21" hidden="1" outlineLevel="1" x14ac:dyDescent="0.25">
      <c r="M348" s="12"/>
      <c r="N348" s="54"/>
      <c r="U348" s="22"/>
    </row>
    <row r="349" spans="4:21" hidden="1" outlineLevel="1" x14ac:dyDescent="0.25">
      <c r="L349"/>
      <c r="M349" s="12"/>
      <c r="N349" s="54"/>
      <c r="S349" s="102"/>
      <c r="T349" s="102"/>
      <c r="U349" s="22"/>
    </row>
    <row r="350" spans="4:21" hidden="1" outlineLevel="1" x14ac:dyDescent="0.25">
      <c r="L350"/>
      <c r="M350" s="12"/>
      <c r="N350" s="55"/>
      <c r="S350" s="102"/>
      <c r="T350" s="102"/>
      <c r="U350" s="22"/>
    </row>
    <row r="351" spans="4:21" hidden="1" outlineLevel="1" x14ac:dyDescent="0.25">
      <c r="L351"/>
      <c r="S351" s="102"/>
      <c r="T351" s="102"/>
      <c r="U351" s="22"/>
    </row>
    <row r="352" spans="4:21" ht="15" hidden="1" customHeight="1" outlineLevel="1" x14ac:dyDescent="0.25">
      <c r="L352"/>
      <c r="S352" s="102"/>
      <c r="T352" s="102"/>
      <c r="U352" s="22"/>
    </row>
    <row r="353" spans="7:21" hidden="1" outlineLevel="1" x14ac:dyDescent="0.25">
      <c r="L353"/>
      <c r="S353" s="102"/>
      <c r="T353" s="102"/>
      <c r="U353" s="22"/>
    </row>
    <row r="354" spans="7:21" hidden="1" outlineLevel="1" x14ac:dyDescent="0.25">
      <c r="L354"/>
      <c r="S354" s="102"/>
      <c r="T354" s="102"/>
      <c r="U354" s="22"/>
    </row>
    <row r="355" spans="7:21" hidden="1" outlineLevel="1" x14ac:dyDescent="0.25">
      <c r="L355"/>
      <c r="S355" s="102"/>
      <c r="T355" s="102"/>
      <c r="U355" s="22"/>
    </row>
    <row r="356" spans="7:21" ht="15" hidden="1" customHeight="1" outlineLevel="1" x14ac:dyDescent="0.25">
      <c r="L356"/>
      <c r="S356" s="102"/>
      <c r="T356" s="102"/>
      <c r="U356" s="22"/>
    </row>
    <row r="357" spans="7:21" hidden="1" outlineLevel="1" x14ac:dyDescent="0.25">
      <c r="L357"/>
      <c r="S357" s="102"/>
      <c r="T357" s="102"/>
      <c r="U357" s="22"/>
    </row>
    <row r="358" spans="7:21" hidden="1" outlineLevel="1" x14ac:dyDescent="0.25">
      <c r="L358"/>
      <c r="S358" s="102"/>
      <c r="T358" s="102"/>
      <c r="U358" s="22"/>
    </row>
    <row r="359" spans="7:21" collapsed="1" x14ac:dyDescent="0.25">
      <c r="J359" s="2"/>
      <c r="K359" s="2"/>
      <c r="U359" s="22"/>
    </row>
    <row r="360" spans="7:21" x14ac:dyDescent="0.25">
      <c r="M360" s="2" t="s">
        <v>320</v>
      </c>
      <c r="U360" s="22"/>
    </row>
    <row r="361" spans="7:21" x14ac:dyDescent="0.25">
      <c r="G361" s="2"/>
      <c r="M361" s="2" t="s">
        <v>319</v>
      </c>
      <c r="U361" s="22"/>
    </row>
  </sheetData>
  <autoFilter ref="A5:W304" xr:uid="{00000000-0001-0000-0000-000000000000}">
    <filterColumn colId="3">
      <filters>
        <filter val="2025.07"/>
      </filters>
    </filterColumn>
  </autoFilter>
  <mergeCells count="2">
    <mergeCell ref="M343:N343"/>
    <mergeCell ref="B2:F2"/>
  </mergeCells>
  <phoneticPr fontId="40" type="noConversion"/>
  <dataValidations count="3">
    <dataValidation type="list" allowBlank="1" showInputMessage="1" showErrorMessage="1" sqref="B65575 B65557:B65564 B65566:B65573" xr:uid="{00000000-0002-0000-0000-000000000000}">
      <formula1>#REF!</formula1>
    </dataValidation>
    <dataValidation type="list" allowBlank="1" showInputMessage="1" showErrorMessage="1" sqref="C6" xr:uid="{00000000-0002-0000-0000-000003000000}">
      <formula1>$C$310</formula1>
    </dataValidation>
    <dataValidation type="list" allowBlank="1" showInputMessage="1" showErrorMessage="1" sqref="G6:G307" xr:uid="{00000000-0002-0000-0000-000002000000}">
      <formula1>$G$310:$G$311</formula1>
    </dataValidation>
  </dataValidations>
  <pageMargins left="0.70866141732283472" right="0.70866141732283472" top="0.35433070866141736" bottom="0.74803149606299213" header="0.31496062992125984" footer="0.31496062992125984"/>
  <pageSetup paperSize="9" scale="53" orientation="landscape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2051BBF0-0FFF-4D9D-B63A-018AF748954A}">
          <x14:formula1>
            <xm:f>Admin!$B$1:$B$6</xm:f>
          </x14:formula1>
          <xm:sqref>E6:E307</xm:sqref>
        </x14:dataValidation>
        <x14:dataValidation type="list" allowBlank="1" showInputMessage="1" showErrorMessage="1" xr:uid="{00000000-0002-0000-0000-000001000000}">
          <x14:formula1>
            <xm:f>Hónapok!$A$1:$A$53</xm:f>
          </x14:formula1>
          <xm:sqref>D6:D307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84"/>
  <sheetViews>
    <sheetView topLeftCell="A53" workbookViewId="0">
      <selection activeCell="J77" sqref="J74:J77"/>
    </sheetView>
  </sheetViews>
  <sheetFormatPr defaultRowHeight="15" outlineLevelRow="1" x14ac:dyDescent="0.25"/>
  <cols>
    <col min="1" max="1" width="10" style="102" customWidth="1"/>
    <col min="2" max="2" width="23.28515625" customWidth="1"/>
    <col min="3" max="3" width="16.85546875" customWidth="1"/>
    <col min="4" max="4" width="33.140625" customWidth="1"/>
    <col min="5" max="5" width="45.28515625" customWidth="1"/>
    <col min="6" max="7" width="16.7109375" style="22" customWidth="1"/>
    <col min="8" max="8" width="13.85546875" style="36" customWidth="1"/>
    <col min="9" max="9" width="48.28515625" customWidth="1"/>
  </cols>
  <sheetData>
    <row r="1" spans="1:9" s="24" customFormat="1" hidden="1" outlineLevel="1" x14ac:dyDescent="0.25">
      <c r="A1" s="168"/>
      <c r="F1" s="25"/>
      <c r="G1" s="25"/>
      <c r="H1" s="35" t="s">
        <v>9</v>
      </c>
    </row>
    <row r="2" spans="1:9" s="24" customFormat="1" hidden="1" outlineLevel="1" x14ac:dyDescent="0.25">
      <c r="A2" s="168"/>
      <c r="F2" s="25"/>
      <c r="G2" s="25"/>
      <c r="H2" s="35" t="s">
        <v>13</v>
      </c>
    </row>
    <row r="3" spans="1:9" s="24" customFormat="1" hidden="1" outlineLevel="1" x14ac:dyDescent="0.25">
      <c r="A3" s="168"/>
      <c r="F3" s="25"/>
      <c r="G3" s="25"/>
      <c r="H3" s="35"/>
    </row>
    <row r="4" spans="1:9" s="24" customFormat="1" hidden="1" outlineLevel="1" x14ac:dyDescent="0.25">
      <c r="A4" s="168"/>
      <c r="F4" s="25"/>
      <c r="G4" s="25"/>
      <c r="H4" s="35"/>
    </row>
    <row r="5" spans="1:9" s="24" customFormat="1" hidden="1" outlineLevel="1" x14ac:dyDescent="0.25">
      <c r="A5" s="168"/>
      <c r="F5" s="25"/>
      <c r="G5" s="25"/>
      <c r="H5" s="35"/>
    </row>
    <row r="6" spans="1:9" collapsed="1" x14ac:dyDescent="0.25">
      <c r="B6" s="23"/>
      <c r="F6" s="148" t="s">
        <v>224</v>
      </c>
    </row>
    <row r="7" spans="1:9" s="23" customFormat="1" ht="30" x14ac:dyDescent="0.25">
      <c r="A7" s="50" t="s">
        <v>14</v>
      </c>
      <c r="B7" s="51" t="s">
        <v>304</v>
      </c>
      <c r="C7" s="60" t="s">
        <v>18</v>
      </c>
      <c r="D7" s="51" t="s">
        <v>6</v>
      </c>
      <c r="E7" s="51" t="s">
        <v>7</v>
      </c>
      <c r="F7" s="52" t="s">
        <v>5</v>
      </c>
      <c r="G7" s="144" t="s">
        <v>168</v>
      </c>
      <c r="H7" s="52" t="s">
        <v>12</v>
      </c>
      <c r="I7" s="53" t="s">
        <v>10</v>
      </c>
    </row>
    <row r="8" spans="1:9" x14ac:dyDescent="0.25">
      <c r="B8" s="169"/>
      <c r="C8" s="38"/>
      <c r="D8" s="39"/>
      <c r="E8" s="39"/>
      <c r="F8" s="43"/>
      <c r="G8" s="43"/>
      <c r="H8" s="40"/>
      <c r="I8" s="41"/>
    </row>
    <row r="9" spans="1:9" x14ac:dyDescent="0.25">
      <c r="A9" s="102">
        <v>1</v>
      </c>
      <c r="B9" s="169" t="str">
        <f>IF(OR(G9="A017200260",G9="C017200261"),"Szakmai","Átalány")</f>
        <v>Szakmai</v>
      </c>
      <c r="C9" s="38" t="s">
        <v>166</v>
      </c>
      <c r="D9" s="39" t="s">
        <v>129</v>
      </c>
      <c r="E9" s="39" t="s">
        <v>167</v>
      </c>
      <c r="F9" s="146">
        <v>157220</v>
      </c>
      <c r="G9" s="43" t="s">
        <v>120</v>
      </c>
      <c r="H9" s="40" t="s">
        <v>9</v>
      </c>
      <c r="I9" s="41" t="s">
        <v>170</v>
      </c>
    </row>
    <row r="10" spans="1:9" x14ac:dyDescent="0.25">
      <c r="A10" s="102">
        <v>1</v>
      </c>
      <c r="B10" s="169" t="str">
        <f t="shared" ref="B10:B54" si="0">IF(OR(G10="A017200260",G10="C017200261"),"Szakmai","Átalány")</f>
        <v>Szakmai</v>
      </c>
      <c r="C10" s="38" t="s">
        <v>166</v>
      </c>
      <c r="D10" s="39" t="s">
        <v>129</v>
      </c>
      <c r="E10" s="39" t="s">
        <v>169</v>
      </c>
      <c r="F10" s="146">
        <v>14307</v>
      </c>
      <c r="G10" s="43" t="s">
        <v>120</v>
      </c>
      <c r="H10" s="40" t="s">
        <v>9</v>
      </c>
      <c r="I10" s="41" t="s">
        <v>170</v>
      </c>
    </row>
    <row r="11" spans="1:9" x14ac:dyDescent="0.25">
      <c r="A11" s="102">
        <v>1</v>
      </c>
      <c r="B11" s="169" t="str">
        <f t="shared" si="0"/>
        <v>Szakmai</v>
      </c>
      <c r="C11" s="38" t="s">
        <v>183</v>
      </c>
      <c r="D11" s="39" t="s">
        <v>185</v>
      </c>
      <c r="E11" s="39" t="s">
        <v>184</v>
      </c>
      <c r="F11" s="146">
        <v>53718</v>
      </c>
      <c r="G11" s="43" t="s">
        <v>120</v>
      </c>
      <c r="H11" s="40" t="s">
        <v>9</v>
      </c>
      <c r="I11" s="41" t="s">
        <v>170</v>
      </c>
    </row>
    <row r="12" spans="1:9" x14ac:dyDescent="0.25">
      <c r="A12" s="102">
        <v>1</v>
      </c>
      <c r="B12" s="169" t="str">
        <f t="shared" si="0"/>
        <v>Szakmai</v>
      </c>
      <c r="C12" s="38" t="s">
        <v>172</v>
      </c>
      <c r="D12" s="39" t="s">
        <v>171</v>
      </c>
      <c r="E12" s="39" t="s">
        <v>173</v>
      </c>
      <c r="F12" s="146">
        <v>136173</v>
      </c>
      <c r="G12" s="43" t="s">
        <v>120</v>
      </c>
      <c r="H12" s="40" t="s">
        <v>9</v>
      </c>
      <c r="I12" s="41" t="s">
        <v>170</v>
      </c>
    </row>
    <row r="13" spans="1:9" ht="30" x14ac:dyDescent="0.25">
      <c r="A13" s="102">
        <v>1</v>
      </c>
      <c r="B13" s="169" t="str">
        <f t="shared" si="0"/>
        <v>Szakmai</v>
      </c>
      <c r="C13" s="38" t="s">
        <v>174</v>
      </c>
      <c r="D13" s="39" t="s">
        <v>171</v>
      </c>
      <c r="E13" s="39" t="s">
        <v>175</v>
      </c>
      <c r="F13" s="146">
        <v>2684</v>
      </c>
      <c r="G13" s="43" t="s">
        <v>120</v>
      </c>
      <c r="H13" s="40" t="s">
        <v>9</v>
      </c>
      <c r="I13" s="41" t="s">
        <v>170</v>
      </c>
    </row>
    <row r="14" spans="1:9" x14ac:dyDescent="0.25">
      <c r="A14" s="102" t="s">
        <v>302</v>
      </c>
      <c r="B14" s="169" t="str">
        <f t="shared" si="0"/>
        <v>Átalány</v>
      </c>
      <c r="C14" s="102">
        <v>5100022631</v>
      </c>
      <c r="D14" s="39" t="s">
        <v>116</v>
      </c>
      <c r="E14" s="39" t="s">
        <v>176</v>
      </c>
      <c r="F14" s="147">
        <v>5300</v>
      </c>
      <c r="G14" s="22" t="s">
        <v>118</v>
      </c>
      <c r="H14" s="40" t="s">
        <v>9</v>
      </c>
      <c r="I14" s="126" t="s">
        <v>177</v>
      </c>
    </row>
    <row r="15" spans="1:9" ht="30" x14ac:dyDescent="0.25">
      <c r="A15" s="102">
        <v>1</v>
      </c>
      <c r="B15" s="169" t="str">
        <f t="shared" si="0"/>
        <v>Szakmai</v>
      </c>
      <c r="C15" s="38" t="s">
        <v>178</v>
      </c>
      <c r="D15" s="39" t="s">
        <v>179</v>
      </c>
      <c r="E15" s="39" t="s">
        <v>180</v>
      </c>
      <c r="F15" s="146">
        <v>2891</v>
      </c>
      <c r="G15" s="43" t="s">
        <v>120</v>
      </c>
      <c r="H15" s="40" t="s">
        <v>9</v>
      </c>
      <c r="I15" s="41" t="s">
        <v>170</v>
      </c>
    </row>
    <row r="16" spans="1:9" x14ac:dyDescent="0.25">
      <c r="A16" s="102">
        <v>1</v>
      </c>
      <c r="B16" s="169" t="str">
        <f t="shared" si="0"/>
        <v>Szakmai</v>
      </c>
      <c r="C16" s="38" t="s">
        <v>181</v>
      </c>
      <c r="D16" s="39" t="s">
        <v>171</v>
      </c>
      <c r="E16" s="39" t="s">
        <v>182</v>
      </c>
      <c r="F16" s="146">
        <v>25225</v>
      </c>
      <c r="G16" s="43" t="s">
        <v>120</v>
      </c>
      <c r="H16" s="40" t="s">
        <v>9</v>
      </c>
      <c r="I16" s="41" t="s">
        <v>170</v>
      </c>
    </row>
    <row r="17" spans="1:9" x14ac:dyDescent="0.25">
      <c r="A17" s="102">
        <v>1</v>
      </c>
      <c r="B17" s="169" t="str">
        <f t="shared" si="0"/>
        <v>Szakmai</v>
      </c>
      <c r="C17" s="38" t="s">
        <v>189</v>
      </c>
      <c r="D17" s="39" t="s">
        <v>185</v>
      </c>
      <c r="E17" s="39" t="s">
        <v>182</v>
      </c>
      <c r="F17" s="146">
        <v>30393</v>
      </c>
      <c r="G17" s="43" t="s">
        <v>120</v>
      </c>
      <c r="H17" s="40" t="s">
        <v>9</v>
      </c>
      <c r="I17" s="41" t="s">
        <v>170</v>
      </c>
    </row>
    <row r="18" spans="1:9" x14ac:dyDescent="0.25">
      <c r="A18" s="102">
        <v>1</v>
      </c>
      <c r="B18" s="169" t="str">
        <f t="shared" si="0"/>
        <v>Szakmai</v>
      </c>
      <c r="C18" s="38" t="s">
        <v>190</v>
      </c>
      <c r="D18" s="39" t="s">
        <v>179</v>
      </c>
      <c r="E18" s="39" t="s">
        <v>184</v>
      </c>
      <c r="F18" s="147">
        <v>66226</v>
      </c>
      <c r="G18" s="43" t="s">
        <v>120</v>
      </c>
      <c r="H18" s="40" t="s">
        <v>9</v>
      </c>
      <c r="I18" s="41" t="s">
        <v>170</v>
      </c>
    </row>
    <row r="19" spans="1:9" x14ac:dyDescent="0.25">
      <c r="A19" s="102">
        <v>1</v>
      </c>
      <c r="B19" s="169" t="str">
        <f t="shared" si="0"/>
        <v>Szakmai</v>
      </c>
      <c r="C19" s="38" t="s">
        <v>191</v>
      </c>
      <c r="D19" s="39" t="s">
        <v>123</v>
      </c>
      <c r="E19" s="39" t="s">
        <v>167</v>
      </c>
      <c r="F19" s="147">
        <v>77260</v>
      </c>
      <c r="G19" s="22" t="s">
        <v>119</v>
      </c>
      <c r="H19" s="40" t="s">
        <v>9</v>
      </c>
      <c r="I19" s="126" t="s">
        <v>192</v>
      </c>
    </row>
    <row r="20" spans="1:9" x14ac:dyDescent="0.25">
      <c r="A20" s="102">
        <v>1</v>
      </c>
      <c r="B20" s="169" t="str">
        <f t="shared" si="0"/>
        <v>Szakmai</v>
      </c>
      <c r="C20" s="38" t="s">
        <v>191</v>
      </c>
      <c r="D20" s="39" t="s">
        <v>123</v>
      </c>
      <c r="E20" s="39" t="s">
        <v>169</v>
      </c>
      <c r="F20" s="147">
        <v>7031</v>
      </c>
      <c r="G20" s="22" t="s">
        <v>119</v>
      </c>
      <c r="H20" s="40" t="s">
        <v>9</v>
      </c>
      <c r="I20" s="126" t="s">
        <v>192</v>
      </c>
    </row>
    <row r="21" spans="1:9" ht="30" x14ac:dyDescent="0.25">
      <c r="A21" s="102">
        <v>1</v>
      </c>
      <c r="B21" s="169" t="str">
        <f t="shared" si="0"/>
        <v>Szakmai</v>
      </c>
      <c r="C21" s="38" t="s">
        <v>213</v>
      </c>
      <c r="D21" s="39" t="s">
        <v>179</v>
      </c>
      <c r="E21" s="39" t="s">
        <v>214</v>
      </c>
      <c r="F21" s="147">
        <v>85738</v>
      </c>
      <c r="G21" s="22" t="s">
        <v>119</v>
      </c>
      <c r="H21" s="40" t="s">
        <v>9</v>
      </c>
      <c r="I21" s="126" t="s">
        <v>192</v>
      </c>
    </row>
    <row r="22" spans="1:9" ht="30" x14ac:dyDescent="0.25">
      <c r="A22" s="102">
        <v>1</v>
      </c>
      <c r="B22" s="169" t="str">
        <f t="shared" si="0"/>
        <v>Szakmai</v>
      </c>
      <c r="C22" s="38" t="s">
        <v>201</v>
      </c>
      <c r="D22" s="39" t="s">
        <v>171</v>
      </c>
      <c r="E22" s="39" t="s">
        <v>202</v>
      </c>
      <c r="F22" s="147">
        <v>4060</v>
      </c>
      <c r="G22" s="22" t="s">
        <v>119</v>
      </c>
      <c r="H22" s="40" t="s">
        <v>9</v>
      </c>
      <c r="I22" s="126" t="s">
        <v>192</v>
      </c>
    </row>
    <row r="23" spans="1:9" ht="30" x14ac:dyDescent="0.25">
      <c r="A23" s="102">
        <v>1</v>
      </c>
      <c r="B23" s="169" t="str">
        <f t="shared" si="0"/>
        <v>Szakmai</v>
      </c>
      <c r="C23" s="38" t="s">
        <v>203</v>
      </c>
      <c r="D23" s="39" t="s">
        <v>171</v>
      </c>
      <c r="E23" s="39" t="s">
        <v>204</v>
      </c>
      <c r="F23" s="147">
        <v>204877</v>
      </c>
      <c r="G23" s="22" t="s">
        <v>119</v>
      </c>
      <c r="H23" s="40" t="s">
        <v>9</v>
      </c>
      <c r="I23" s="126" t="s">
        <v>192</v>
      </c>
    </row>
    <row r="24" spans="1:9" ht="30" x14ac:dyDescent="0.25">
      <c r="A24" s="102">
        <v>1</v>
      </c>
      <c r="B24" s="169" t="str">
        <f t="shared" si="0"/>
        <v>Szakmai</v>
      </c>
      <c r="C24" s="38" t="s">
        <v>207</v>
      </c>
      <c r="D24" s="39" t="s">
        <v>179</v>
      </c>
      <c r="E24" s="39" t="s">
        <v>208</v>
      </c>
      <c r="F24" s="147">
        <v>68189</v>
      </c>
      <c r="G24" s="22" t="s">
        <v>119</v>
      </c>
      <c r="H24" s="40" t="s">
        <v>9</v>
      </c>
      <c r="I24" s="126" t="s">
        <v>192</v>
      </c>
    </row>
    <row r="25" spans="1:9" x14ac:dyDescent="0.25">
      <c r="A25" s="102">
        <v>1</v>
      </c>
      <c r="B25" s="169" t="str">
        <f t="shared" si="0"/>
        <v>Szakmai</v>
      </c>
      <c r="C25" s="38" t="s">
        <v>219</v>
      </c>
      <c r="D25" s="39" t="s">
        <v>123</v>
      </c>
      <c r="E25" s="39" t="s">
        <v>194</v>
      </c>
      <c r="F25" s="147">
        <v>99039</v>
      </c>
      <c r="G25" s="22" t="s">
        <v>119</v>
      </c>
      <c r="H25" s="40" t="s">
        <v>9</v>
      </c>
      <c r="I25" s="126" t="s">
        <v>192</v>
      </c>
    </row>
    <row r="26" spans="1:9" x14ac:dyDescent="0.25">
      <c r="A26" s="102">
        <v>1</v>
      </c>
      <c r="B26" s="169" t="str">
        <f t="shared" si="0"/>
        <v>Szakmai</v>
      </c>
      <c r="C26" s="38" t="s">
        <v>195</v>
      </c>
      <c r="D26" s="39" t="s">
        <v>129</v>
      </c>
      <c r="E26" s="39" t="s">
        <v>167</v>
      </c>
      <c r="F26" s="147">
        <v>79064</v>
      </c>
      <c r="G26" s="22" t="s">
        <v>120</v>
      </c>
      <c r="H26" s="40" t="s">
        <v>9</v>
      </c>
      <c r="I26" s="126" t="s">
        <v>196</v>
      </c>
    </row>
    <row r="27" spans="1:9" x14ac:dyDescent="0.25">
      <c r="A27" s="102">
        <v>1</v>
      </c>
      <c r="B27" s="169" t="str">
        <f t="shared" si="0"/>
        <v>Szakmai</v>
      </c>
      <c r="C27" s="38" t="s">
        <v>195</v>
      </c>
      <c r="D27" s="39" t="s">
        <v>129</v>
      </c>
      <c r="E27" s="39" t="s">
        <v>169</v>
      </c>
      <c r="F27" s="147">
        <v>7195</v>
      </c>
      <c r="G27" s="22" t="s">
        <v>120</v>
      </c>
      <c r="H27" s="40" t="s">
        <v>9</v>
      </c>
      <c r="I27" s="126" t="s">
        <v>196</v>
      </c>
    </row>
    <row r="28" spans="1:9" x14ac:dyDescent="0.25">
      <c r="A28" s="102">
        <v>1</v>
      </c>
      <c r="B28" s="169" t="str">
        <f t="shared" si="0"/>
        <v>Szakmai</v>
      </c>
      <c r="C28" s="38" t="s">
        <v>205</v>
      </c>
      <c r="D28" s="39" t="s">
        <v>206</v>
      </c>
      <c r="E28" s="39" t="s">
        <v>184</v>
      </c>
      <c r="F28" s="147">
        <v>225075</v>
      </c>
      <c r="G28" s="22" t="s">
        <v>120</v>
      </c>
      <c r="H28" s="40" t="s">
        <v>9</v>
      </c>
      <c r="I28" s="126" t="s">
        <v>196</v>
      </c>
    </row>
    <row r="29" spans="1:9" ht="30" x14ac:dyDescent="0.25">
      <c r="A29" s="102">
        <v>1</v>
      </c>
      <c r="B29" s="169" t="str">
        <f t="shared" si="0"/>
        <v>Szakmai</v>
      </c>
      <c r="C29" s="38" t="s">
        <v>217</v>
      </c>
      <c r="D29" s="39" t="s">
        <v>179</v>
      </c>
      <c r="E29" s="39" t="s">
        <v>218</v>
      </c>
      <c r="F29" s="147">
        <v>1923</v>
      </c>
      <c r="G29" s="22" t="s">
        <v>120</v>
      </c>
      <c r="H29" s="40" t="s">
        <v>9</v>
      </c>
      <c r="I29" s="126" t="s">
        <v>196</v>
      </c>
    </row>
    <row r="30" spans="1:9" x14ac:dyDescent="0.25">
      <c r="A30" s="102">
        <v>1</v>
      </c>
      <c r="B30" s="169" t="str">
        <f t="shared" si="0"/>
        <v>Szakmai</v>
      </c>
      <c r="C30" s="38" t="s">
        <v>197</v>
      </c>
      <c r="D30" s="39" t="s">
        <v>123</v>
      </c>
      <c r="E30" s="39" t="s">
        <v>167</v>
      </c>
      <c r="F30" s="147">
        <v>59649</v>
      </c>
      <c r="G30" s="22" t="s">
        <v>119</v>
      </c>
      <c r="H30" s="40" t="s">
        <v>9</v>
      </c>
      <c r="I30" s="126" t="s">
        <v>196</v>
      </c>
    </row>
    <row r="31" spans="1:9" x14ac:dyDescent="0.25">
      <c r="A31" s="102">
        <v>1</v>
      </c>
      <c r="B31" s="169" t="str">
        <f t="shared" si="0"/>
        <v>Szakmai</v>
      </c>
      <c r="C31" s="38" t="s">
        <v>197</v>
      </c>
      <c r="D31" s="39" t="s">
        <v>123</v>
      </c>
      <c r="E31" s="39" t="s">
        <v>169</v>
      </c>
      <c r="F31" s="147">
        <v>5428</v>
      </c>
      <c r="G31" s="22" t="s">
        <v>119</v>
      </c>
      <c r="H31" s="40" t="s">
        <v>9</v>
      </c>
      <c r="I31" s="126" t="s">
        <v>196</v>
      </c>
    </row>
    <row r="32" spans="1:9" x14ac:dyDescent="0.25">
      <c r="A32" s="102">
        <v>1</v>
      </c>
      <c r="B32" s="169" t="str">
        <f t="shared" si="0"/>
        <v>Szakmai</v>
      </c>
      <c r="C32" s="38" t="s">
        <v>303</v>
      </c>
      <c r="D32" s="39" t="s">
        <v>123</v>
      </c>
      <c r="E32" s="39" t="s">
        <v>221</v>
      </c>
      <c r="F32" s="147">
        <v>33619</v>
      </c>
      <c r="G32" s="22" t="s">
        <v>119</v>
      </c>
      <c r="H32" s="40" t="s">
        <v>9</v>
      </c>
      <c r="I32" s="126" t="s">
        <v>196</v>
      </c>
    </row>
    <row r="33" spans="1:9" ht="30" x14ac:dyDescent="0.25">
      <c r="A33" s="102">
        <v>1</v>
      </c>
      <c r="B33" s="169" t="str">
        <f t="shared" si="0"/>
        <v>Szakmai</v>
      </c>
      <c r="C33" s="38" t="s">
        <v>215</v>
      </c>
      <c r="D33" s="39" t="s">
        <v>171</v>
      </c>
      <c r="E33" s="39" t="s">
        <v>216</v>
      </c>
      <c r="F33" s="147">
        <v>5024</v>
      </c>
      <c r="G33" s="22" t="s">
        <v>119</v>
      </c>
      <c r="H33" s="40" t="s">
        <v>9</v>
      </c>
      <c r="I33" s="126" t="s">
        <v>196</v>
      </c>
    </row>
    <row r="34" spans="1:9" ht="45" x14ac:dyDescent="0.25">
      <c r="A34" s="102">
        <v>1</v>
      </c>
      <c r="B34" s="169" t="str">
        <f t="shared" si="0"/>
        <v>Szakmai</v>
      </c>
      <c r="C34" s="38" t="s">
        <v>220</v>
      </c>
      <c r="D34" s="39" t="s">
        <v>199</v>
      </c>
      <c r="E34" s="39" t="s">
        <v>200</v>
      </c>
      <c r="F34" s="147">
        <v>25000</v>
      </c>
      <c r="G34" s="22" t="s">
        <v>119</v>
      </c>
      <c r="H34" s="40" t="s">
        <v>9</v>
      </c>
      <c r="I34" s="126" t="s">
        <v>198</v>
      </c>
    </row>
    <row r="35" spans="1:9" ht="30" x14ac:dyDescent="0.25">
      <c r="A35" s="102">
        <v>1</v>
      </c>
      <c r="B35" s="169" t="str">
        <f t="shared" si="0"/>
        <v>Szakmai</v>
      </c>
      <c r="C35" s="38" t="s">
        <v>225</v>
      </c>
      <c r="D35" s="39" t="s">
        <v>179</v>
      </c>
      <c r="E35" s="39" t="s">
        <v>226</v>
      </c>
      <c r="F35" s="147">
        <v>109244</v>
      </c>
      <c r="G35" s="22" t="s">
        <v>120</v>
      </c>
      <c r="H35" s="40" t="s">
        <v>9</v>
      </c>
      <c r="I35" s="126" t="s">
        <v>222</v>
      </c>
    </row>
    <row r="36" spans="1:9" x14ac:dyDescent="0.25">
      <c r="A36" s="102">
        <v>1</v>
      </c>
      <c r="B36" s="169" t="str">
        <f t="shared" si="0"/>
        <v>Szakmai</v>
      </c>
      <c r="C36" s="38" t="s">
        <v>240</v>
      </c>
      <c r="D36" s="39" t="s">
        <v>211</v>
      </c>
      <c r="E36" s="39" t="s">
        <v>223</v>
      </c>
      <c r="F36" s="147">
        <v>3945</v>
      </c>
      <c r="G36" s="22" t="s">
        <v>120</v>
      </c>
      <c r="H36" s="40" t="s">
        <v>9</v>
      </c>
      <c r="I36" s="126" t="s">
        <v>222</v>
      </c>
    </row>
    <row r="37" spans="1:9" x14ac:dyDescent="0.25">
      <c r="B37" s="169" t="str">
        <f t="shared" si="0"/>
        <v>Szakmai</v>
      </c>
      <c r="C37" s="38" t="s">
        <v>311</v>
      </c>
      <c r="D37" s="39" t="s">
        <v>123</v>
      </c>
      <c r="E37" s="39" t="s">
        <v>167</v>
      </c>
      <c r="F37" s="148">
        <v>81944</v>
      </c>
      <c r="G37" s="22" t="s">
        <v>119</v>
      </c>
      <c r="H37" s="40" t="s">
        <v>9</v>
      </c>
      <c r="I37" s="126" t="s">
        <v>245</v>
      </c>
    </row>
    <row r="38" spans="1:9" x14ac:dyDescent="0.25">
      <c r="B38" s="169" t="str">
        <f t="shared" si="0"/>
        <v>Szakmai</v>
      </c>
      <c r="C38" s="38" t="s">
        <v>311</v>
      </c>
      <c r="D38" s="39" t="s">
        <v>123</v>
      </c>
      <c r="E38" s="39" t="s">
        <v>169</v>
      </c>
      <c r="F38" s="148">
        <v>7457</v>
      </c>
      <c r="G38" s="22" t="s">
        <v>119</v>
      </c>
      <c r="H38" s="40" t="s">
        <v>9</v>
      </c>
      <c r="I38" s="126" t="s">
        <v>245</v>
      </c>
    </row>
    <row r="39" spans="1:9" x14ac:dyDescent="0.25">
      <c r="B39" s="169" t="str">
        <f t="shared" ref="B39" si="1">IF(OR(G39="A017200260",G39="C017200261"),"Szakmai","Átalány")</f>
        <v>Szakmai</v>
      </c>
      <c r="C39" s="38" t="s">
        <v>315</v>
      </c>
      <c r="D39" s="39" t="s">
        <v>123</v>
      </c>
      <c r="E39" s="39" t="s">
        <v>312</v>
      </c>
      <c r="F39" s="147">
        <v>19146</v>
      </c>
      <c r="G39" s="22" t="s">
        <v>119</v>
      </c>
      <c r="H39" s="40" t="s">
        <v>9</v>
      </c>
      <c r="I39" s="126" t="s">
        <v>245</v>
      </c>
    </row>
    <row r="40" spans="1:9" ht="30" x14ac:dyDescent="0.25">
      <c r="A40" s="102">
        <v>1</v>
      </c>
      <c r="B40" s="169" t="str">
        <f t="shared" si="0"/>
        <v>Szakmai</v>
      </c>
      <c r="C40" s="38" t="s">
        <v>251</v>
      </c>
      <c r="D40" s="39" t="s">
        <v>171</v>
      </c>
      <c r="E40" s="39" t="s">
        <v>252</v>
      </c>
      <c r="F40" s="147">
        <v>2414</v>
      </c>
      <c r="G40" s="22" t="s">
        <v>119</v>
      </c>
      <c r="H40" s="40" t="s">
        <v>9</v>
      </c>
      <c r="I40" s="126" t="s">
        <v>245</v>
      </c>
    </row>
    <row r="41" spans="1:9" ht="30" x14ac:dyDescent="0.25">
      <c r="A41" s="102">
        <v>1</v>
      </c>
      <c r="B41" s="169" t="str">
        <f t="shared" si="0"/>
        <v>Szakmai</v>
      </c>
      <c r="C41" s="38" t="s">
        <v>253</v>
      </c>
      <c r="D41" s="39" t="s">
        <v>171</v>
      </c>
      <c r="E41" s="39" t="s">
        <v>254</v>
      </c>
      <c r="F41" s="147">
        <v>121602</v>
      </c>
      <c r="G41" s="22" t="s">
        <v>119</v>
      </c>
      <c r="H41" s="40" t="s">
        <v>9</v>
      </c>
      <c r="I41" s="126" t="s">
        <v>245</v>
      </c>
    </row>
    <row r="42" spans="1:9" ht="30" x14ac:dyDescent="0.25">
      <c r="A42" s="102">
        <v>1</v>
      </c>
      <c r="B42" s="169" t="str">
        <f t="shared" si="0"/>
        <v>Szakmai</v>
      </c>
      <c r="C42" s="38" t="s">
        <v>256</v>
      </c>
      <c r="D42" s="39" t="s">
        <v>206</v>
      </c>
      <c r="E42" s="39" t="s">
        <v>318</v>
      </c>
      <c r="F42" s="147">
        <v>7680</v>
      </c>
      <c r="G42" s="22" t="s">
        <v>119</v>
      </c>
      <c r="H42" s="40" t="s">
        <v>9</v>
      </c>
      <c r="I42" s="126" t="s">
        <v>245</v>
      </c>
    </row>
    <row r="43" spans="1:9" ht="30" x14ac:dyDescent="0.25">
      <c r="A43" s="102">
        <v>1</v>
      </c>
      <c r="B43" s="169" t="str">
        <f t="shared" si="0"/>
        <v>Szakmai</v>
      </c>
      <c r="C43" s="38" t="s">
        <v>272</v>
      </c>
      <c r="D43" s="39" t="s">
        <v>179</v>
      </c>
      <c r="E43" s="39" t="s">
        <v>273</v>
      </c>
      <c r="F43" s="147">
        <v>358344</v>
      </c>
      <c r="G43" s="22" t="s">
        <v>119</v>
      </c>
      <c r="H43" s="40" t="s">
        <v>9</v>
      </c>
      <c r="I43" s="126" t="s">
        <v>245</v>
      </c>
    </row>
    <row r="44" spans="1:9" x14ac:dyDescent="0.25">
      <c r="B44" s="169" t="str">
        <f t="shared" si="0"/>
        <v>Szakmai</v>
      </c>
      <c r="C44" s="38" t="s">
        <v>313</v>
      </c>
      <c r="D44" s="39" t="s">
        <v>129</v>
      </c>
      <c r="E44" s="39" t="s">
        <v>247</v>
      </c>
      <c r="F44" s="148">
        <v>122916</v>
      </c>
      <c r="G44" s="22" t="s">
        <v>120</v>
      </c>
      <c r="H44" s="40" t="s">
        <v>9</v>
      </c>
      <c r="I44" s="126" t="s">
        <v>248</v>
      </c>
    </row>
    <row r="45" spans="1:9" x14ac:dyDescent="0.25">
      <c r="B45" s="169" t="str">
        <f t="shared" si="0"/>
        <v>Szakmai</v>
      </c>
      <c r="C45" s="38" t="s">
        <v>313</v>
      </c>
      <c r="D45" s="39" t="s">
        <v>129</v>
      </c>
      <c r="E45" s="39" t="s">
        <v>169</v>
      </c>
      <c r="F45" s="148">
        <v>11185</v>
      </c>
      <c r="G45" s="22" t="s">
        <v>120</v>
      </c>
      <c r="H45" s="40" t="s">
        <v>9</v>
      </c>
      <c r="I45" s="126" t="s">
        <v>248</v>
      </c>
    </row>
    <row r="46" spans="1:9" x14ac:dyDescent="0.25">
      <c r="A46" s="102">
        <v>1</v>
      </c>
      <c r="B46" s="169" t="str">
        <f t="shared" si="0"/>
        <v>Szakmai</v>
      </c>
      <c r="C46" s="38" t="s">
        <v>260</v>
      </c>
      <c r="D46" s="39" t="s">
        <v>179</v>
      </c>
      <c r="E46" s="39" t="s">
        <v>261</v>
      </c>
      <c r="F46" s="147">
        <v>40203</v>
      </c>
      <c r="G46" s="22" t="s">
        <v>120</v>
      </c>
      <c r="H46" s="40" t="s">
        <v>9</v>
      </c>
      <c r="I46" s="126" t="s">
        <v>248</v>
      </c>
    </row>
    <row r="47" spans="1:9" x14ac:dyDescent="0.25">
      <c r="A47" s="102">
        <v>1</v>
      </c>
      <c r="B47" s="169" t="str">
        <f t="shared" si="0"/>
        <v>Szakmai</v>
      </c>
      <c r="C47" s="38" t="s">
        <v>262</v>
      </c>
      <c r="D47" s="39" t="s">
        <v>185</v>
      </c>
      <c r="E47" s="39" t="s">
        <v>261</v>
      </c>
      <c r="F47" s="147">
        <v>141505</v>
      </c>
      <c r="G47" s="22" t="s">
        <v>120</v>
      </c>
      <c r="H47" s="40" t="s">
        <v>9</v>
      </c>
      <c r="I47" s="126" t="s">
        <v>248</v>
      </c>
    </row>
    <row r="48" spans="1:9" x14ac:dyDescent="0.25">
      <c r="A48" s="102">
        <v>1</v>
      </c>
      <c r="B48" s="169" t="str">
        <f t="shared" si="0"/>
        <v>Szakmai</v>
      </c>
      <c r="C48" s="38" t="s">
        <v>255</v>
      </c>
      <c r="D48" s="39" t="s">
        <v>206</v>
      </c>
      <c r="E48" s="39" t="s">
        <v>258</v>
      </c>
      <c r="F48" s="147">
        <v>129713</v>
      </c>
      <c r="G48" s="22" t="s">
        <v>120</v>
      </c>
      <c r="H48" s="40" t="s">
        <v>9</v>
      </c>
      <c r="I48" s="126" t="s">
        <v>248</v>
      </c>
    </row>
    <row r="49" spans="1:9" ht="30" x14ac:dyDescent="0.25">
      <c r="A49" s="102">
        <v>1</v>
      </c>
      <c r="B49" s="169" t="str">
        <f t="shared" si="0"/>
        <v>Szakmai</v>
      </c>
      <c r="C49" s="38" t="s">
        <v>257</v>
      </c>
      <c r="D49" s="39" t="s">
        <v>206</v>
      </c>
      <c r="E49" s="39" t="s">
        <v>175</v>
      </c>
      <c r="F49" s="147">
        <v>2635</v>
      </c>
      <c r="G49" s="22" t="s">
        <v>120</v>
      </c>
      <c r="H49" s="40" t="s">
        <v>9</v>
      </c>
      <c r="I49" s="126" t="s">
        <v>248</v>
      </c>
    </row>
    <row r="50" spans="1:9" ht="30" x14ac:dyDescent="0.25">
      <c r="A50" s="102">
        <v>1</v>
      </c>
      <c r="B50" s="169" t="str">
        <f t="shared" si="0"/>
        <v>Szakmai</v>
      </c>
      <c r="C50" s="38" t="s">
        <v>259</v>
      </c>
      <c r="D50" s="39" t="s">
        <v>179</v>
      </c>
      <c r="E50" s="39" t="s">
        <v>180</v>
      </c>
      <c r="F50" s="147">
        <v>2246</v>
      </c>
      <c r="G50" s="22" t="s">
        <v>120</v>
      </c>
      <c r="H50" s="40" t="s">
        <v>9</v>
      </c>
      <c r="I50" s="126" t="s">
        <v>248</v>
      </c>
    </row>
    <row r="51" spans="1:9" x14ac:dyDescent="0.25">
      <c r="A51" s="102">
        <v>1</v>
      </c>
      <c r="B51" s="169" t="str">
        <f t="shared" si="0"/>
        <v>Szakmai</v>
      </c>
      <c r="C51" s="38" t="s">
        <v>263</v>
      </c>
      <c r="D51" s="39" t="s">
        <v>171</v>
      </c>
      <c r="E51" s="39" t="s">
        <v>264</v>
      </c>
      <c r="F51" s="147">
        <v>14663</v>
      </c>
      <c r="G51" s="22" t="s">
        <v>120</v>
      </c>
      <c r="H51" s="40" t="s">
        <v>9</v>
      </c>
      <c r="I51" s="126" t="s">
        <v>248</v>
      </c>
    </row>
    <row r="52" spans="1:9" x14ac:dyDescent="0.25">
      <c r="B52" s="169" t="str">
        <f t="shared" si="0"/>
        <v>Átalány</v>
      </c>
      <c r="C52" s="38" t="s">
        <v>314</v>
      </c>
      <c r="D52" s="39" t="s">
        <v>265</v>
      </c>
      <c r="E52" s="39" t="s">
        <v>266</v>
      </c>
      <c r="F52" s="147">
        <v>89427</v>
      </c>
      <c r="G52" s="22" t="s">
        <v>118</v>
      </c>
      <c r="H52" s="40" t="s">
        <v>9</v>
      </c>
      <c r="I52" s="126"/>
    </row>
    <row r="53" spans="1:9" ht="30" x14ac:dyDescent="0.25">
      <c r="A53" s="178" t="s">
        <v>302</v>
      </c>
      <c r="B53" s="171" t="s">
        <v>306</v>
      </c>
      <c r="C53" s="172"/>
      <c r="D53" s="173"/>
      <c r="E53" s="173" t="s">
        <v>307</v>
      </c>
      <c r="F53" s="177">
        <f>9515576-1604209-5300</f>
        <v>7906067</v>
      </c>
      <c r="G53" s="174"/>
      <c r="H53" s="175"/>
      <c r="I53" s="176"/>
    </row>
    <row r="54" spans="1:9" x14ac:dyDescent="0.25">
      <c r="B54" s="169" t="str">
        <f t="shared" si="0"/>
        <v>Szakmai</v>
      </c>
      <c r="C54" s="38" t="s">
        <v>321</v>
      </c>
      <c r="D54" s="39" t="s">
        <v>123</v>
      </c>
      <c r="E54" s="39" t="s">
        <v>247</v>
      </c>
      <c r="F54" s="148">
        <v>79998</v>
      </c>
      <c r="G54" s="22" t="s">
        <v>119</v>
      </c>
      <c r="H54" s="40" t="s">
        <v>9</v>
      </c>
      <c r="I54" s="126" t="s">
        <v>322</v>
      </c>
    </row>
    <row r="55" spans="1:9" x14ac:dyDescent="0.25">
      <c r="B55" s="169" t="str">
        <f t="shared" ref="B55" si="2">IF(OR(G55="A017200260",G55="C017200261"),"Szakmai","Átalány")</f>
        <v>Szakmai</v>
      </c>
      <c r="C55" s="38" t="s">
        <v>321</v>
      </c>
      <c r="D55" s="39" t="s">
        <v>123</v>
      </c>
      <c r="E55" s="39" t="s">
        <v>323</v>
      </c>
      <c r="F55" s="148">
        <v>7280</v>
      </c>
      <c r="G55" s="22" t="s">
        <v>119</v>
      </c>
      <c r="H55" s="40" t="s">
        <v>9</v>
      </c>
      <c r="I55" s="126" t="s">
        <v>322</v>
      </c>
    </row>
    <row r="56" spans="1:9" x14ac:dyDescent="0.25">
      <c r="B56" s="169" t="str">
        <f t="shared" ref="B56:B58" si="3">IF(OR(G56="A017200260",G56="C017200261"),"Szakmai","Átalány")</f>
        <v>Szakmai</v>
      </c>
      <c r="C56" s="38" t="s">
        <v>321</v>
      </c>
      <c r="D56" s="39" t="s">
        <v>123</v>
      </c>
      <c r="E56" s="39" t="s">
        <v>324</v>
      </c>
      <c r="F56" s="148">
        <v>20401</v>
      </c>
      <c r="G56" s="22" t="s">
        <v>119</v>
      </c>
      <c r="H56" s="40" t="s">
        <v>9</v>
      </c>
      <c r="I56" s="126" t="s">
        <v>322</v>
      </c>
    </row>
    <row r="57" spans="1:9" x14ac:dyDescent="0.25">
      <c r="B57" s="169" t="str">
        <f t="shared" si="3"/>
        <v>Szakmai</v>
      </c>
      <c r="C57" s="38" t="s">
        <v>351</v>
      </c>
      <c r="D57" s="39" t="s">
        <v>129</v>
      </c>
      <c r="E57" s="39" t="s">
        <v>247</v>
      </c>
      <c r="F57" s="148">
        <v>81992</v>
      </c>
      <c r="G57" s="22" t="s">
        <v>120</v>
      </c>
      <c r="H57" s="40" t="s">
        <v>9</v>
      </c>
      <c r="I57" s="126" t="s">
        <v>325</v>
      </c>
    </row>
    <row r="58" spans="1:9" x14ac:dyDescent="0.25">
      <c r="B58" s="169" t="str">
        <f t="shared" si="3"/>
        <v>Szakmai</v>
      </c>
      <c r="C58" s="38" t="s">
        <v>351</v>
      </c>
      <c r="D58" s="39" t="s">
        <v>129</v>
      </c>
      <c r="E58" s="39" t="s">
        <v>323</v>
      </c>
      <c r="F58" s="148">
        <v>7461</v>
      </c>
      <c r="G58" s="22" t="s">
        <v>120</v>
      </c>
      <c r="H58" s="40" t="s">
        <v>9</v>
      </c>
      <c r="I58" s="126" t="s">
        <v>325</v>
      </c>
    </row>
    <row r="59" spans="1:9" x14ac:dyDescent="0.25">
      <c r="B59" s="169" t="str">
        <f t="shared" ref="B59" si="4">IF(OR(G59="A017200260",G59="C017200261"),"Szakmai","Átalány")</f>
        <v>Szakmai</v>
      </c>
      <c r="C59" s="38" t="s">
        <v>330</v>
      </c>
      <c r="D59" s="39" t="s">
        <v>171</v>
      </c>
      <c r="E59" s="39" t="s">
        <v>329</v>
      </c>
      <c r="F59" s="147">
        <v>1948</v>
      </c>
      <c r="G59" s="22" t="s">
        <v>120</v>
      </c>
      <c r="H59" s="40" t="s">
        <v>9</v>
      </c>
      <c r="I59" s="126" t="s">
        <v>325</v>
      </c>
    </row>
    <row r="60" spans="1:9" ht="30" x14ac:dyDescent="0.25">
      <c r="B60" s="169" t="str">
        <f t="shared" ref="B60" si="5">IF(OR(G60="A017200260",G60="C017200261"),"Szakmai","Átalány")</f>
        <v>Szakmai</v>
      </c>
      <c r="C60" s="38" t="s">
        <v>332</v>
      </c>
      <c r="D60" s="39" t="s">
        <v>171</v>
      </c>
      <c r="E60" s="39" t="s">
        <v>331</v>
      </c>
      <c r="F60" s="147">
        <v>1957</v>
      </c>
      <c r="G60" s="22" t="s">
        <v>120</v>
      </c>
      <c r="H60" s="40" t="s">
        <v>9</v>
      </c>
      <c r="I60" s="126" t="s">
        <v>325</v>
      </c>
    </row>
    <row r="61" spans="1:9" x14ac:dyDescent="0.25">
      <c r="B61" s="169" t="str">
        <f t="shared" ref="B61" si="6">IF(OR(G61="A017200260",G61="C017200261"),"Szakmai","Átalány")</f>
        <v>Szakmai</v>
      </c>
      <c r="C61" s="38" t="s">
        <v>336</v>
      </c>
      <c r="D61" s="39" t="s">
        <v>179</v>
      </c>
      <c r="E61" s="39" t="s">
        <v>337</v>
      </c>
      <c r="F61" s="147">
        <v>236266</v>
      </c>
      <c r="G61" s="22" t="s">
        <v>120</v>
      </c>
      <c r="H61" s="40" t="s">
        <v>9</v>
      </c>
      <c r="I61" s="126" t="s">
        <v>325</v>
      </c>
    </row>
    <row r="62" spans="1:9" x14ac:dyDescent="0.25">
      <c r="B62" s="169" t="str">
        <f t="shared" ref="B62" si="7">IF(OR(G62="A017200260",G62="C017200261"),"Szakmai","Átalány")</f>
        <v>Szakmai</v>
      </c>
      <c r="C62" s="38" t="s">
        <v>326</v>
      </c>
      <c r="D62" s="39" t="s">
        <v>171</v>
      </c>
      <c r="E62" s="39" t="s">
        <v>327</v>
      </c>
      <c r="F62" s="147">
        <v>47210</v>
      </c>
      <c r="G62" s="22" t="s">
        <v>120</v>
      </c>
      <c r="H62" s="40" t="s">
        <v>9</v>
      </c>
      <c r="I62" s="126" t="s">
        <v>325</v>
      </c>
    </row>
    <row r="63" spans="1:9" x14ac:dyDescent="0.25">
      <c r="B63" s="169" t="str">
        <f t="shared" ref="B63:B64" si="8">IF(OR(G63="A017200260",G63="C017200261"),"Szakmai","Átalány")</f>
        <v>Szakmai</v>
      </c>
      <c r="C63" s="38" t="s">
        <v>328</v>
      </c>
      <c r="D63" s="39" t="s">
        <v>171</v>
      </c>
      <c r="E63" s="39" t="s">
        <v>327</v>
      </c>
      <c r="F63" s="147">
        <v>98798</v>
      </c>
      <c r="G63" s="22" t="s">
        <v>120</v>
      </c>
      <c r="H63" s="40" t="s">
        <v>9</v>
      </c>
      <c r="I63" s="126" t="s">
        <v>325</v>
      </c>
    </row>
    <row r="64" spans="1:9" x14ac:dyDescent="0.25">
      <c r="B64" s="169" t="str">
        <f t="shared" si="8"/>
        <v>Szakmai</v>
      </c>
      <c r="C64" s="38" t="s">
        <v>338</v>
      </c>
      <c r="D64" s="39" t="s">
        <v>333</v>
      </c>
      <c r="E64" s="39" t="s">
        <v>334</v>
      </c>
      <c r="F64" s="148">
        <v>374650</v>
      </c>
      <c r="G64" s="22" t="s">
        <v>119</v>
      </c>
      <c r="H64" s="40" t="s">
        <v>9</v>
      </c>
      <c r="I64" s="126" t="s">
        <v>335</v>
      </c>
    </row>
    <row r="65" spans="2:9" x14ac:dyDescent="0.25">
      <c r="B65" s="169" t="str">
        <f t="shared" ref="B65:B67" si="9">IF(OR(G65="A017200260",G65="C017200261"),"Szakmai","Átalány")</f>
        <v>Szakmai</v>
      </c>
      <c r="C65" s="38" t="s">
        <v>344</v>
      </c>
      <c r="D65" s="39" t="s">
        <v>345</v>
      </c>
      <c r="E65" s="39" t="s">
        <v>346</v>
      </c>
      <c r="F65" s="148">
        <v>123784</v>
      </c>
      <c r="G65" s="22" t="s">
        <v>119</v>
      </c>
      <c r="H65" s="40" t="s">
        <v>9</v>
      </c>
      <c r="I65" s="126" t="s">
        <v>335</v>
      </c>
    </row>
    <row r="66" spans="2:9" x14ac:dyDescent="0.25">
      <c r="B66" s="169" t="str">
        <f t="shared" si="9"/>
        <v>Átalány</v>
      </c>
      <c r="C66" s="38" t="s">
        <v>353</v>
      </c>
      <c r="D66" s="39" t="s">
        <v>349</v>
      </c>
      <c r="E66" s="39" t="s">
        <v>350</v>
      </c>
      <c r="F66" s="196">
        <v>8697</v>
      </c>
      <c r="G66" s="22" t="s">
        <v>118</v>
      </c>
      <c r="H66" s="40" t="s">
        <v>9</v>
      </c>
      <c r="I66" s="126"/>
    </row>
    <row r="67" spans="2:9" x14ac:dyDescent="0.25">
      <c r="B67" s="169" t="str">
        <f t="shared" si="9"/>
        <v>Szakmai</v>
      </c>
      <c r="C67" s="38" t="s">
        <v>354</v>
      </c>
      <c r="D67" s="39" t="s">
        <v>129</v>
      </c>
      <c r="E67" s="39" t="s">
        <v>247</v>
      </c>
      <c r="F67" s="22">
        <v>40000</v>
      </c>
      <c r="G67" s="22" t="s">
        <v>120</v>
      </c>
      <c r="H67" s="40" t="s">
        <v>13</v>
      </c>
      <c r="I67" s="126" t="s">
        <v>355</v>
      </c>
    </row>
    <row r="68" spans="2:9" x14ac:dyDescent="0.25">
      <c r="B68" s="169" t="str">
        <f t="shared" ref="B68" si="10">IF(OR(G68="A017200260",G68="C017200261"),"Szakmai","Átalány")</f>
        <v>Szakmai</v>
      </c>
      <c r="C68" s="38" t="s">
        <v>354</v>
      </c>
      <c r="D68" s="39" t="s">
        <v>129</v>
      </c>
      <c r="E68" s="39" t="s">
        <v>169</v>
      </c>
      <c r="F68" s="22">
        <v>3640</v>
      </c>
      <c r="G68" s="22" t="s">
        <v>120</v>
      </c>
      <c r="H68" s="40" t="s">
        <v>13</v>
      </c>
      <c r="I68" s="126" t="s">
        <v>355</v>
      </c>
    </row>
    <row r="69" spans="2:9" x14ac:dyDescent="0.25">
      <c r="B69" s="169" t="str">
        <f t="shared" ref="B69" si="11">IF(OR(G69="A017200260",G69="C017200261"),"Szakmai","Átalány")</f>
        <v>Szakmai</v>
      </c>
      <c r="C69" s="38" t="s">
        <v>359</v>
      </c>
      <c r="D69" s="39" t="s">
        <v>179</v>
      </c>
      <c r="E69" s="39" t="s">
        <v>264</v>
      </c>
      <c r="F69" s="22">
        <v>6665</v>
      </c>
      <c r="G69" s="22" t="s">
        <v>120</v>
      </c>
      <c r="H69" s="40" t="s">
        <v>9</v>
      </c>
      <c r="I69" s="126" t="s">
        <v>355</v>
      </c>
    </row>
    <row r="70" spans="2:9" x14ac:dyDescent="0.25">
      <c r="B70" s="169" t="str">
        <f t="shared" ref="B70:B71" si="12">IF(OR(G70="A017200260",G70="C017200261"),"Szakmai","Átalány")</f>
        <v>Szakmai</v>
      </c>
      <c r="C70" s="38" t="s">
        <v>354</v>
      </c>
      <c r="D70" s="39" t="s">
        <v>129</v>
      </c>
      <c r="E70" s="39" t="s">
        <v>312</v>
      </c>
      <c r="F70" s="22">
        <v>3000</v>
      </c>
      <c r="G70" s="22" t="s">
        <v>120</v>
      </c>
      <c r="H70" s="40" t="s">
        <v>13</v>
      </c>
      <c r="I70" s="126" t="s">
        <v>355</v>
      </c>
    </row>
    <row r="71" spans="2:9" x14ac:dyDescent="0.25">
      <c r="B71" s="169" t="str">
        <f t="shared" si="12"/>
        <v>Szakmai</v>
      </c>
      <c r="C71" s="38"/>
      <c r="D71" s="39" t="s">
        <v>209</v>
      </c>
      <c r="E71" s="39" t="s">
        <v>356</v>
      </c>
      <c r="F71" s="22">
        <v>60000</v>
      </c>
      <c r="G71" s="22" t="s">
        <v>120</v>
      </c>
      <c r="H71" s="40" t="s">
        <v>13</v>
      </c>
      <c r="I71" s="126" t="s">
        <v>355</v>
      </c>
    </row>
    <row r="72" spans="2:9" x14ac:dyDescent="0.25">
      <c r="B72" s="169" t="str">
        <f t="shared" ref="B72" si="13">IF(OR(G72="A017200260",G72="C017200261"),"Szakmai","Átalány")</f>
        <v>Szakmai</v>
      </c>
      <c r="C72" s="38"/>
      <c r="D72" s="39" t="s">
        <v>211</v>
      </c>
      <c r="E72" s="39" t="s">
        <v>357</v>
      </c>
      <c r="F72" s="22">
        <v>60000</v>
      </c>
      <c r="G72" s="22" t="s">
        <v>120</v>
      </c>
      <c r="H72" s="40" t="s">
        <v>13</v>
      </c>
      <c r="I72" s="126" t="s">
        <v>355</v>
      </c>
    </row>
    <row r="73" spans="2:9" x14ac:dyDescent="0.25">
      <c r="B73" s="169" t="str">
        <f t="shared" ref="B73:B74" si="14">IF(OR(G73="A017200260",G73="C017200261"),"Szakmai","Átalány")</f>
        <v>Szakmai</v>
      </c>
      <c r="C73" s="38"/>
      <c r="D73" s="39" t="s">
        <v>211</v>
      </c>
      <c r="E73" s="39" t="s">
        <v>358</v>
      </c>
      <c r="F73" s="22">
        <v>50000</v>
      </c>
      <c r="G73" s="22" t="s">
        <v>120</v>
      </c>
      <c r="H73" s="40" t="s">
        <v>13</v>
      </c>
      <c r="I73" s="126" t="s">
        <v>355</v>
      </c>
    </row>
    <row r="74" spans="2:9" x14ac:dyDescent="0.25">
      <c r="B74" s="169" t="str">
        <f t="shared" si="14"/>
        <v>Átalány</v>
      </c>
      <c r="C74" s="38" t="s">
        <v>382</v>
      </c>
      <c r="D74" s="39" t="s">
        <v>123</v>
      </c>
      <c r="E74" s="39" t="s">
        <v>247</v>
      </c>
      <c r="F74" s="22">
        <v>120000</v>
      </c>
      <c r="G74" s="22" t="s">
        <v>121</v>
      </c>
      <c r="H74" s="40" t="s">
        <v>13</v>
      </c>
      <c r="I74" s="126" t="s">
        <v>383</v>
      </c>
    </row>
    <row r="75" spans="2:9" x14ac:dyDescent="0.25">
      <c r="B75" s="169" t="str">
        <f t="shared" ref="B75:B76" si="15">IF(OR(G75="A017200260",G75="C017200261"),"Szakmai","Átalány")</f>
        <v>Átalány</v>
      </c>
      <c r="C75" s="38" t="s">
        <v>382</v>
      </c>
      <c r="D75" s="39" t="s">
        <v>123</v>
      </c>
      <c r="E75" s="39" t="s">
        <v>169</v>
      </c>
      <c r="F75" s="22">
        <v>10920</v>
      </c>
      <c r="G75" s="22" t="s">
        <v>121</v>
      </c>
      <c r="H75" s="40" t="s">
        <v>13</v>
      </c>
      <c r="I75" s="126" t="s">
        <v>383</v>
      </c>
    </row>
    <row r="76" spans="2:9" x14ac:dyDescent="0.25">
      <c r="B76" s="169" t="str">
        <f t="shared" si="15"/>
        <v>Átalány</v>
      </c>
      <c r="C76" s="38" t="s">
        <v>382</v>
      </c>
      <c r="D76" s="39" t="s">
        <v>123</v>
      </c>
      <c r="E76" s="39" t="s">
        <v>384</v>
      </c>
      <c r="F76" s="22">
        <v>320000</v>
      </c>
      <c r="G76" s="22" t="s">
        <v>121</v>
      </c>
      <c r="H76" s="40" t="s">
        <v>13</v>
      </c>
      <c r="I76" s="126" t="s">
        <v>383</v>
      </c>
    </row>
    <row r="77" spans="2:9" x14ac:dyDescent="0.25">
      <c r="B77" s="169" t="str">
        <f t="shared" ref="B77" si="16">IF(OR(G77="A017200260",G77="C017200261"),"Szakmai","Átalány")</f>
        <v>Átalány</v>
      </c>
      <c r="C77" s="38" t="s">
        <v>382</v>
      </c>
      <c r="D77" s="39" t="s">
        <v>123</v>
      </c>
      <c r="E77" s="39" t="s">
        <v>385</v>
      </c>
      <c r="F77" s="22">
        <v>280000</v>
      </c>
      <c r="G77" s="22" t="s">
        <v>121</v>
      </c>
      <c r="H77" s="40" t="s">
        <v>13</v>
      </c>
      <c r="I77" s="126" t="s">
        <v>383</v>
      </c>
    </row>
    <row r="78" spans="2:9" x14ac:dyDescent="0.25">
      <c r="B78" s="169"/>
      <c r="C78" s="38"/>
      <c r="D78" s="39"/>
      <c r="E78" s="39"/>
      <c r="H78" s="40"/>
      <c r="I78" s="126"/>
    </row>
    <row r="79" spans="2:9" x14ac:dyDescent="0.25">
      <c r="B79" s="169"/>
      <c r="C79" s="38"/>
      <c r="D79" s="39"/>
      <c r="E79" s="39"/>
      <c r="H79" s="40"/>
      <c r="I79" s="126"/>
    </row>
    <row r="80" spans="2:9" x14ac:dyDescent="0.25">
      <c r="B80" s="169"/>
      <c r="C80" s="38"/>
      <c r="D80" s="39"/>
      <c r="E80" s="39"/>
      <c r="H80" s="40"/>
      <c r="I80" s="126"/>
    </row>
    <row r="81" spans="1:9" x14ac:dyDescent="0.25">
      <c r="B81" s="169"/>
      <c r="C81" s="38"/>
      <c r="D81" s="39"/>
      <c r="E81" s="39"/>
      <c r="H81" s="40"/>
      <c r="I81" s="126"/>
    </row>
    <row r="82" spans="1:9" x14ac:dyDescent="0.25">
      <c r="B82" s="169"/>
      <c r="C82" s="38"/>
      <c r="D82" s="39"/>
      <c r="E82" s="39"/>
      <c r="H82" s="40"/>
      <c r="I82" s="126"/>
    </row>
    <row r="83" spans="1:9" s="42" customFormat="1" x14ac:dyDescent="0.25">
      <c r="A83" s="44"/>
      <c r="B83" s="170"/>
      <c r="C83" s="45"/>
      <c r="D83" s="46"/>
      <c r="E83" s="46"/>
      <c r="F83" s="47"/>
      <c r="G83" s="47"/>
      <c r="H83" s="48"/>
      <c r="I83" s="49"/>
    </row>
    <row r="84" spans="1:9" x14ac:dyDescent="0.25">
      <c r="F84" s="69">
        <f>SUBTOTAL(109,F8:F83)</f>
        <v>12699311</v>
      </c>
      <c r="G84" s="69"/>
      <c r="H84" s="37"/>
    </row>
  </sheetData>
  <autoFilter ref="A7:I83" xr:uid="{00000000-0009-0000-0000-000001000000}"/>
  <dataValidations count="2">
    <dataValidation type="list" allowBlank="1" showInputMessage="1" showErrorMessage="1" sqref="B8" xr:uid="{00000000-0002-0000-0100-000000000000}">
      <formula1>$B$1:$B$2</formula1>
    </dataValidation>
    <dataValidation type="list" allowBlank="1" showInputMessage="1" showErrorMessage="1" sqref="H8:H83" xr:uid="{00000000-0002-0000-0100-000001000000}">
      <formula1>$H$1:$H$2</formula1>
    </dataValidation>
  </dataValidations>
  <pageMargins left="0.7" right="0.7" top="0.75" bottom="0.75" header="0.3" footer="0.3"/>
  <pageSetup paperSize="9" orientation="portrait" verticalDpi="0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E3F45BC5-1438-4BF1-9454-867A13EC7F3D}">
          <x14:formula1>
            <xm:f>Admin!$B$1:$B$6</xm:f>
          </x14:formula1>
          <xm:sqref>G8:G83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43"/>
  <sheetViews>
    <sheetView workbookViewId="0">
      <selection activeCell="H45" sqref="H45"/>
    </sheetView>
  </sheetViews>
  <sheetFormatPr defaultRowHeight="15" x14ac:dyDescent="0.25"/>
  <cols>
    <col min="1" max="1" width="38.5703125" customWidth="1"/>
    <col min="2" max="2" width="24.7109375" customWidth="1"/>
    <col min="3" max="3" width="21.85546875" customWidth="1"/>
    <col min="4" max="4" width="22.7109375" customWidth="1"/>
    <col min="5" max="5" width="21.42578125" customWidth="1"/>
    <col min="9" max="9" width="14.7109375" customWidth="1"/>
    <col min="10" max="10" width="20.140625" customWidth="1"/>
    <col min="11" max="11" width="10.140625" bestFit="1" customWidth="1"/>
    <col min="12" max="13" width="17.140625" customWidth="1"/>
  </cols>
  <sheetData>
    <row r="1" spans="1:11" x14ac:dyDescent="0.25">
      <c r="A1" s="62" t="s">
        <v>19</v>
      </c>
      <c r="B1" s="121"/>
      <c r="C1" s="121"/>
      <c r="D1" s="122"/>
    </row>
    <row r="2" spans="1:11" x14ac:dyDescent="0.25">
      <c r="A2" s="62"/>
      <c r="H2" t="s">
        <v>109</v>
      </c>
    </row>
    <row r="3" spans="1:11" x14ac:dyDescent="0.25">
      <c r="A3" s="64" t="s">
        <v>20</v>
      </c>
      <c r="B3" s="109" t="s">
        <v>46</v>
      </c>
      <c r="C3" s="108" t="s">
        <v>232</v>
      </c>
      <c r="D3" s="108" t="s">
        <v>13</v>
      </c>
      <c r="E3" s="110" t="s">
        <v>45</v>
      </c>
      <c r="H3" s="102" t="s">
        <v>106</v>
      </c>
      <c r="K3" s="61"/>
    </row>
    <row r="4" spans="1:11" x14ac:dyDescent="0.25">
      <c r="A4" s="65" t="s">
        <v>229</v>
      </c>
      <c r="B4" s="150">
        <v>84417200</v>
      </c>
      <c r="C4" s="151">
        <f>SUMIFS(Bérköltség!$M$6:$M$307,Bérköltség!$G$6:$G$307,"Tény")+SUMIFS(Bérköltség!$N$6:$N$307,Bérköltség!$G$6:$G$307,"Tény")</f>
        <v>61176998</v>
      </c>
      <c r="D4" s="151">
        <f>SUMIFS(Bérköltség!$M$6:$M$307,Bérköltség!$G$6:$G$307,"Köt. váll.")+SUMIFS(Bérköltség!$N$6:$N$307,Bérköltség!$G$6:$G$307,"Köt. váll.")</f>
        <v>14148220</v>
      </c>
      <c r="E4" s="152">
        <f>B4-C4-D4</f>
        <v>9091982</v>
      </c>
      <c r="H4" s="102" t="s">
        <v>107</v>
      </c>
      <c r="K4" s="61"/>
    </row>
    <row r="5" spans="1:11" x14ac:dyDescent="0.25">
      <c r="A5" s="65" t="s">
        <v>230</v>
      </c>
      <c r="B5" s="150">
        <v>13408640</v>
      </c>
      <c r="C5" s="151">
        <f>SUMIFS(Dologi_Felhalm.!$F$8:$F$83,Dologi_Felhalm.!$H$8:$H$83,"Tény")</f>
        <v>3845684</v>
      </c>
      <c r="D5" s="151">
        <f>SUMIFS(Dologi_Felhalm.!$F$8:$F$83,Dologi_Felhalm.!$H$8:$H$83,"Köt. váll.")</f>
        <v>947560</v>
      </c>
      <c r="E5" s="152">
        <f t="shared" ref="E5:E6" si="0">B5-C5-D5</f>
        <v>8615396</v>
      </c>
      <c r="H5" s="102" t="s">
        <v>108</v>
      </c>
      <c r="K5" s="61"/>
    </row>
    <row r="6" spans="1:11" x14ac:dyDescent="0.25">
      <c r="A6" s="65" t="s">
        <v>231</v>
      </c>
      <c r="B6" s="150">
        <v>24456460</v>
      </c>
      <c r="C6" s="151">
        <f>ROUND((C4+C5)*0.25,0)</f>
        <v>16255671</v>
      </c>
      <c r="D6" s="151">
        <f>ROUND((D4+D5)*0.25,0)</f>
        <v>3773945</v>
      </c>
      <c r="E6" s="152">
        <f t="shared" si="0"/>
        <v>4426844</v>
      </c>
      <c r="F6" s="141" t="s">
        <v>308</v>
      </c>
    </row>
    <row r="7" spans="1:11" x14ac:dyDescent="0.25">
      <c r="A7" s="65"/>
      <c r="B7" s="151"/>
      <c r="C7" s="151"/>
      <c r="D7" s="151"/>
      <c r="E7" s="152"/>
    </row>
    <row r="8" spans="1:11" x14ac:dyDescent="0.25">
      <c r="A8" s="64" t="s">
        <v>21</v>
      </c>
      <c r="B8" s="153">
        <f>SUM(B4:B7)</f>
        <v>122282300</v>
      </c>
      <c r="C8" s="153">
        <f>SUM(C4:C7)</f>
        <v>81278353</v>
      </c>
      <c r="D8" s="153">
        <f>SUM(D4:D7)</f>
        <v>18869725</v>
      </c>
      <c r="E8" s="152">
        <f>B8-C8-D8</f>
        <v>22134222</v>
      </c>
      <c r="I8" s="62" t="s">
        <v>113</v>
      </c>
      <c r="J8" s="90">
        <f>SUMIFS(Bérköltség!$M$6:$M$307,Bérköltség!$G$6:$G$307,"Tény")+SUMIFS(Bérköltség!$N$6:$N$307,Bérköltség!$G$6:$G$307,"Tény")+SUMIFS(Dologi_Felhalm.!$F$8:$F$83,Dologi_Felhalm.!$H$8:$H$83,"Tény")</f>
        <v>65022682</v>
      </c>
    </row>
    <row r="9" spans="1:11" x14ac:dyDescent="0.25">
      <c r="A9" s="125" t="s">
        <v>58</v>
      </c>
      <c r="B9" s="68">
        <f>B8*B13</f>
        <v>0</v>
      </c>
      <c r="I9" s="62" t="s">
        <v>114</v>
      </c>
      <c r="J9" s="90">
        <f>SUMIFS(Bérköltség!$M$6:$M$307,Bérköltség!$G$6:$G$307,"Köt. váll.")+SUMIFS(Bérköltség!$N$6:$N$307,Bérköltség!$G$6:$G$307,"Köt. váll.")+SUMIFS(Dologi_Felhalm.!$F$8:$F$83,Dologi_Felhalm.!$H$8:$H$83,"Köt. váll.")</f>
        <v>15095780</v>
      </c>
    </row>
    <row r="10" spans="1:11" x14ac:dyDescent="0.25">
      <c r="E10" s="66"/>
    </row>
    <row r="11" spans="1:11" x14ac:dyDescent="0.25">
      <c r="A11" t="s">
        <v>94</v>
      </c>
      <c r="B11" s="63"/>
      <c r="C11" t="s">
        <v>15</v>
      </c>
    </row>
    <row r="12" spans="1:11" x14ac:dyDescent="0.25">
      <c r="A12" s="67" t="s">
        <v>101</v>
      </c>
      <c r="B12" s="61">
        <v>45274</v>
      </c>
      <c r="E12" s="68"/>
    </row>
    <row r="13" spans="1:11" x14ac:dyDescent="0.25">
      <c r="A13" s="67" t="s">
        <v>43</v>
      </c>
      <c r="C13" t="s">
        <v>44</v>
      </c>
      <c r="E13" s="68"/>
    </row>
    <row r="14" spans="1:11" x14ac:dyDescent="0.25">
      <c r="A14" s="67"/>
      <c r="B14" s="68">
        <v>122282300</v>
      </c>
    </row>
    <row r="16" spans="1:11" x14ac:dyDescent="0.25">
      <c r="A16" s="67" t="s">
        <v>233</v>
      </c>
      <c r="B16" s="68" t="s">
        <v>234</v>
      </c>
    </row>
    <row r="17" spans="1:13" x14ac:dyDescent="0.25">
      <c r="K17" s="23" t="s">
        <v>239</v>
      </c>
    </row>
    <row r="18" spans="1:13" x14ac:dyDescent="0.25">
      <c r="J18" t="s">
        <v>238</v>
      </c>
      <c r="L18" t="s">
        <v>236</v>
      </c>
      <c r="M18" t="s">
        <v>237</v>
      </c>
    </row>
    <row r="19" spans="1:13" x14ac:dyDescent="0.25">
      <c r="A19" s="110" t="s">
        <v>241</v>
      </c>
      <c r="B19" s="110" t="s">
        <v>242</v>
      </c>
      <c r="C19" s="110" t="s">
        <v>9</v>
      </c>
      <c r="D19" s="110" t="s">
        <v>13</v>
      </c>
      <c r="E19" s="110" t="s">
        <v>45</v>
      </c>
      <c r="I19" t="s">
        <v>118</v>
      </c>
      <c r="J19" s="156">
        <v>5449006</v>
      </c>
      <c r="K19" s="157">
        <f>J19/$J$24</f>
        <v>5.099313489417448E-2</v>
      </c>
      <c r="L19" s="155">
        <f>ROUND(($E$4+$D$4)*K19,0)</f>
        <v>1185091</v>
      </c>
      <c r="M19" s="155">
        <f>ROUND(($E$5+$D$5)*K19,0)</f>
        <v>487645</v>
      </c>
    </row>
    <row r="20" spans="1:13" x14ac:dyDescent="0.25">
      <c r="A20" s="161" t="s">
        <v>118</v>
      </c>
      <c r="B20" s="162">
        <v>14714115</v>
      </c>
      <c r="C20" s="162">
        <f>SUMIFS(Bérköltség!$M$6:$M$307,Bérköltség!$E$6:$E$307,A20,Bérköltség!$G$6:$G$307,"Tény")+SUMIFS(Bérköltség!$N$6:$N$307,Bérköltség!$E$6:$E$307,A20,Bérköltség!$G$6:$G$307,"Tény")+SUMIFS(Dologi_Felhalm.!$F$8:$F$83,Dologi_Felhalm.!$G$8:$G$83,A20,Dologi_Felhalm.!$H$8:$H$83,"Tény")</f>
        <v>2966031</v>
      </c>
      <c r="D20" s="162">
        <f>SUMIFS(Bérköltség!$M$6:$M$307,Bérköltség!$E$6:$E$307,A20,Bérköltség!$G$6:$G$307,"Köt. váll.")+SUMIFS(Bérköltség!$N$6:$N$307,Bérköltség!$E$6:$E$307,A20,Bérköltség!$G$6:$G$307,"Köt. váll.")+SUMIFS(Dologi_Felhalm.!$F$8:$F$83,Dologi_Felhalm.!$G$8:$G$83,A20,Dologi_Felhalm.!$H$8:$H$83,"Köt. váll.")</f>
        <v>1232491</v>
      </c>
      <c r="E20" s="162">
        <f>B20-C20-D20</f>
        <v>10515593</v>
      </c>
      <c r="F20" t="s">
        <v>246</v>
      </c>
      <c r="I20" t="s">
        <v>119</v>
      </c>
      <c r="J20" s="125">
        <v>38338687</v>
      </c>
      <c r="K20" s="158">
        <f t="shared" ref="K20:K23" si="1">J20/$J$24</f>
        <v>0.35878283816470996</v>
      </c>
      <c r="L20" s="155">
        <f t="shared" ref="L20:L23" si="2">ROUND(($E$4+$D$4)*K20,0)</f>
        <v>8338186</v>
      </c>
      <c r="M20" s="155">
        <f t="shared" ref="M20:M23" si="3">ROUND(($E$5+$D$5)*K20,0)</f>
        <v>3431024</v>
      </c>
    </row>
    <row r="21" spans="1:13" x14ac:dyDescent="0.25">
      <c r="A21" s="161" t="s">
        <v>119</v>
      </c>
      <c r="B21" s="162">
        <v>46249588</v>
      </c>
      <c r="C21" s="162">
        <f>SUMIFS(Bérköltség!$M$6:$M$307,Bérköltség!$E$6:$E$307,A21,Bérköltség!$G$6:$G$307,"Tény")+SUMIFS(Bérköltség!$N$6:$N$307,Bérköltség!$E$6:$E$307,A21,Bérköltség!$G$6:$G$307,"Tény")+SUMIFS(Dologi_Felhalm.!$F$8:$F$83,Dologi_Felhalm.!$G$8:$G$83,A21,Dologi_Felhalm.!$H$8:$H$83,"Tény")</f>
        <v>26597313</v>
      </c>
      <c r="D21" s="162">
        <f>SUMIFS(Bérköltség!$M$6:$M$307,Bérköltség!$E$6:$E$307,A21,Bérköltség!$G$6:$G$307,"Köt. váll.")+SUMIFS(Bérköltség!$N$6:$N$307,Bérköltség!$E$6:$E$307,A21,Bérköltség!$G$6:$G$307,"Köt. váll.")+SUMIFS(Dologi_Felhalm.!$F$8:$F$83,Dologi_Felhalm.!$G$8:$G$83,A21,Dologi_Felhalm.!$H$8:$H$83,"Köt. váll.")</f>
        <v>5737205</v>
      </c>
      <c r="E21" s="162">
        <f t="shared" ref="E21:E24" si="4">B21-C21-D21</f>
        <v>13915070</v>
      </c>
      <c r="I21" t="s">
        <v>121</v>
      </c>
      <c r="J21" s="125">
        <v>12915709</v>
      </c>
      <c r="K21" s="158">
        <f t="shared" si="1"/>
        <v>0.12086837329430421</v>
      </c>
      <c r="L21" s="155">
        <f t="shared" si="2"/>
        <v>2809005</v>
      </c>
      <c r="M21" s="155">
        <f t="shared" si="3"/>
        <v>1155859</v>
      </c>
    </row>
    <row r="22" spans="1:13" x14ac:dyDescent="0.25">
      <c r="A22" s="161" t="s">
        <v>120</v>
      </c>
      <c r="B22" s="162">
        <v>51576252</v>
      </c>
      <c r="C22" s="162">
        <f>SUMIFS(Bérköltség!$M$6:$M$307,Bérköltség!$E$6:$E$307,A22,Bérköltség!$G$6:$G$307,"Tény")+SUMIFS(Bérköltség!$N$6:$N$307,Bérköltség!$E$6:$E$307,A22,Bérköltség!$G$6:$G$307,"Tény")+SUMIFS(Dologi_Felhalm.!$F$8:$F$83,Dologi_Felhalm.!$G$8:$G$83,A22,Dologi_Felhalm.!$H$8:$H$83,"Tény")</f>
        <v>34634486</v>
      </c>
      <c r="D22" s="162">
        <f>SUMIFS(Bérköltség!$M$6:$M$307,Bérköltség!$E$6:$E$307,A22,Bérköltség!$G$6:$G$307,"Köt. váll.")+SUMIFS(Bérköltség!$N$6:$N$307,Bérköltség!$E$6:$E$307,A22,Bérköltség!$G$6:$G$307,"Köt. váll.")+SUMIFS(Dologi_Felhalm.!$F$8:$F$83,Dologi_Felhalm.!$G$8:$G$83,A22,Dologi_Felhalm.!$H$8:$H$83,"Köt. váll.")</f>
        <v>7277328</v>
      </c>
      <c r="E22" s="162">
        <f t="shared" si="4"/>
        <v>9664438</v>
      </c>
      <c r="I22" t="s">
        <v>120</v>
      </c>
      <c r="J22" s="125">
        <v>36986052</v>
      </c>
      <c r="K22" s="158">
        <f t="shared" si="1"/>
        <v>0.3461245480072791</v>
      </c>
      <c r="L22" s="155">
        <f t="shared" si="2"/>
        <v>8044004</v>
      </c>
      <c r="M22" s="155">
        <f t="shared" si="3"/>
        <v>3309974</v>
      </c>
    </row>
    <row r="23" spans="1:13" x14ac:dyDescent="0.25">
      <c r="A23" s="161" t="s">
        <v>121</v>
      </c>
      <c r="B23" s="162">
        <v>4871173</v>
      </c>
      <c r="C23" s="162">
        <f>SUMIFS(Bérköltség!$M$6:$M$307,Bérköltség!$E$6:$E$307,A23,Bérköltség!$G$6:$G$307,"Tény")+SUMIFS(Bérköltség!$N$6:$N$307,Bérköltség!$E$6:$E$307,A23,Bérköltség!$G$6:$G$307,"Tény")+SUMIFS(Dologi_Felhalm.!$F$8:$F$83,Dologi_Felhalm.!$G$8:$G$83,A23,Dologi_Felhalm.!$H$8:$H$83,"Tény")</f>
        <v>824852</v>
      </c>
      <c r="D23" s="162">
        <f>SUMIFS(Bérköltség!$M$6:$M$307,Bérköltség!$E$6:$E$307,A23,Bérköltség!$G$6:$G$307,"Köt. váll.")+SUMIFS(Bérköltség!$N$6:$N$307,Bérköltség!$E$6:$E$307,A23,Bérköltség!$G$6:$G$307,"Köt. váll.")+SUMIFS(Dologi_Felhalm.!$F$8:$F$83,Dologi_Felhalm.!$G$8:$G$83,A23,Dologi_Felhalm.!$H$8:$H$83,"Köt. váll.")</f>
        <v>848756</v>
      </c>
      <c r="E23" s="162">
        <f t="shared" si="4"/>
        <v>3197565</v>
      </c>
      <c r="F23" t="s">
        <v>246</v>
      </c>
      <c r="I23" t="s">
        <v>122</v>
      </c>
      <c r="J23" s="125">
        <v>13168185</v>
      </c>
      <c r="K23" s="158">
        <f t="shared" si="1"/>
        <v>0.12323110563953224</v>
      </c>
      <c r="L23" s="155">
        <f t="shared" si="2"/>
        <v>2863916</v>
      </c>
      <c r="M23" s="155">
        <f t="shared" si="3"/>
        <v>1178454</v>
      </c>
    </row>
    <row r="24" spans="1:13" x14ac:dyDescent="0.25">
      <c r="A24" s="161" t="s">
        <v>122</v>
      </c>
      <c r="B24" s="162">
        <v>4871173</v>
      </c>
      <c r="C24" s="162">
        <f>SUMIFS(Bérköltség!$M$6:$M$307,Bérköltség!$E$6:$E$307,A24,Bérköltség!$G$6:$G$307,"Tény")+SUMIFS(Bérköltség!$N$6:$N$307,Bérköltség!$E$6:$E$307,A24,Bérköltség!$G$6:$G$307,"Tény")+SUMIFS(Dologi_Felhalm.!$F$8:$F$83,Dologi_Felhalm.!$G$8:$G$83,A24,Dologi_Felhalm.!$H$8:$H$83,"Tény")</f>
        <v>0</v>
      </c>
      <c r="D24" s="162">
        <f>SUMIFS(Bérköltség!$M$6:$M$307,Bérköltség!$E$6:$E$307,A24,Bérköltség!$G$6:$G$307,"Köt. váll.")+SUMIFS(Bérköltség!$N$6:$N$307,Bérköltség!$E$6:$E$307,A24,Bérköltség!$G$6:$G$307,"Köt. váll.")+SUMIFS(Dologi_Felhalm.!$F$8:$F$83,Dologi_Felhalm.!$G$8:$G$83,A24,Dologi_Felhalm.!$H$8:$H$83,"Köt. váll.")</f>
        <v>0</v>
      </c>
      <c r="E24" s="162">
        <f t="shared" si="4"/>
        <v>4871173</v>
      </c>
      <c r="F24" t="s">
        <v>246</v>
      </c>
      <c r="J24" s="159">
        <f>SUM(J19:J23)</f>
        <v>106857639</v>
      </c>
      <c r="K24" s="160"/>
    </row>
    <row r="25" spans="1:13" x14ac:dyDescent="0.25">
      <c r="A25" s="161" t="s">
        <v>235</v>
      </c>
      <c r="B25" s="162">
        <f>SUM(B20:B24)</f>
        <v>122282301</v>
      </c>
      <c r="C25" s="162">
        <f>SUM(C20:C24)</f>
        <v>65022682</v>
      </c>
      <c r="D25" s="162">
        <f>SUM(D20:D24)</f>
        <v>15095780</v>
      </c>
      <c r="E25" s="162">
        <f>SUM(E20:E24)</f>
        <v>42163839</v>
      </c>
    </row>
    <row r="26" spans="1:13" x14ac:dyDescent="0.25">
      <c r="E26" s="141" t="s">
        <v>243</v>
      </c>
      <c r="I26" t="s">
        <v>118</v>
      </c>
      <c r="K26">
        <v>2024</v>
      </c>
      <c r="L26" s="155">
        <f>L19/34*5</f>
        <v>174278.08823529413</v>
      </c>
      <c r="M26" s="155">
        <f>M19/34*5</f>
        <v>71712.5</v>
      </c>
    </row>
    <row r="27" spans="1:13" x14ac:dyDescent="0.25">
      <c r="C27" s="154"/>
      <c r="D27" s="154"/>
      <c r="E27" s="141" t="s">
        <v>244</v>
      </c>
      <c r="I27" t="s">
        <v>119</v>
      </c>
      <c r="L27" s="155">
        <f t="shared" ref="L27" si="5">L20/34*5</f>
        <v>1226203.8235294118</v>
      </c>
      <c r="M27" s="155">
        <f>M20/34*5</f>
        <v>504562.3529411765</v>
      </c>
    </row>
    <row r="28" spans="1:13" x14ac:dyDescent="0.25">
      <c r="E28" s="141" t="s">
        <v>305</v>
      </c>
      <c r="I28" t="s">
        <v>121</v>
      </c>
      <c r="L28" s="155">
        <f t="shared" ref="L28" si="6">L21/34*5</f>
        <v>413088.9705882353</v>
      </c>
      <c r="M28" s="155">
        <f>M21/34*5</f>
        <v>169979.26470588235</v>
      </c>
    </row>
    <row r="29" spans="1:13" x14ac:dyDescent="0.25">
      <c r="A29" s="156" t="s">
        <v>269</v>
      </c>
      <c r="B29" s="181">
        <v>34830131</v>
      </c>
      <c r="C29" s="181"/>
      <c r="D29" s="181" t="s">
        <v>270</v>
      </c>
      <c r="E29" s="182" t="s">
        <v>271</v>
      </c>
      <c r="I29" t="s">
        <v>120</v>
      </c>
      <c r="L29" s="155">
        <f t="shared" ref="L29" si="7">L22/34*5</f>
        <v>1182941.7647058824</v>
      </c>
      <c r="M29" s="155">
        <f>M22/34*5</f>
        <v>486760.8823529412</v>
      </c>
    </row>
    <row r="30" spans="1:13" x14ac:dyDescent="0.25">
      <c r="A30" s="183" t="s">
        <v>267</v>
      </c>
      <c r="B30" s="184" t="s">
        <v>268</v>
      </c>
      <c r="D30">
        <f>B4*1.25/B8</f>
        <v>0.86293355620559964</v>
      </c>
      <c r="E30" s="126">
        <f>B5*1.25/B8</f>
        <v>0.13706644379440033</v>
      </c>
      <c r="I30" t="s">
        <v>122</v>
      </c>
      <c r="L30" s="155">
        <f t="shared" ref="L30" si="8">L23/34*5</f>
        <v>421164.1176470588</v>
      </c>
      <c r="M30" s="155">
        <f>M23/34*5</f>
        <v>173302.0588235294</v>
      </c>
    </row>
    <row r="31" spans="1:13" x14ac:dyDescent="0.25">
      <c r="A31" s="125" t="s">
        <v>118</v>
      </c>
      <c r="B31" s="184">
        <f>B20/$B$25</f>
        <v>0.12032906544668308</v>
      </c>
      <c r="C31" s="185">
        <f>ROUND($B$29*B31,0)</f>
        <v>4191077</v>
      </c>
      <c r="D31" s="186">
        <f>ROUND(C31*$D$30,0)</f>
        <v>3616621</v>
      </c>
      <c r="E31" s="187">
        <f>ROUND(C31*$E$30,0)</f>
        <v>574456</v>
      </c>
    </row>
    <row r="32" spans="1:13" x14ac:dyDescent="0.25">
      <c r="A32" s="125" t="s">
        <v>119</v>
      </c>
      <c r="B32" s="184">
        <f>B21/$B$25</f>
        <v>0.37821980467966498</v>
      </c>
      <c r="C32" s="185">
        <f t="shared" ref="C32:C35" si="9">ROUND($B$29*B32,0)</f>
        <v>13173445</v>
      </c>
      <c r="D32" s="186">
        <f t="shared" ref="D32:D35" si="10">ROUND(C32*$D$30,0)</f>
        <v>11367808</v>
      </c>
      <c r="E32" s="187">
        <f t="shared" ref="E32:E35" si="11">ROUND(C32*$E$30,0)</f>
        <v>1805637</v>
      </c>
      <c r="I32" t="s">
        <v>118</v>
      </c>
      <c r="K32">
        <v>2025</v>
      </c>
      <c r="L32" s="155">
        <f>L19/34*12</f>
        <v>418267.4117647059</v>
      </c>
      <c r="M32" s="155">
        <f t="shared" ref="M32:M36" si="12">M19/34*12</f>
        <v>172110</v>
      </c>
    </row>
    <row r="33" spans="1:13" x14ac:dyDescent="0.25">
      <c r="A33" s="125" t="s">
        <v>120</v>
      </c>
      <c r="B33" s="184">
        <f>B22/$B$25</f>
        <v>0.42178018877809637</v>
      </c>
      <c r="C33" s="185">
        <f t="shared" si="9"/>
        <v>14690659</v>
      </c>
      <c r="D33" s="186">
        <f t="shared" si="10"/>
        <v>12677063</v>
      </c>
      <c r="E33" s="187">
        <f t="shared" si="11"/>
        <v>2013596</v>
      </c>
      <c r="I33" t="s">
        <v>119</v>
      </c>
      <c r="L33" s="155">
        <f t="shared" ref="L33" si="13">L20/34*12</f>
        <v>2942889.176470588</v>
      </c>
      <c r="M33" s="155">
        <f t="shared" si="12"/>
        <v>1210949.6470588236</v>
      </c>
    </row>
    <row r="34" spans="1:13" x14ac:dyDescent="0.25">
      <c r="A34" s="125" t="s">
        <v>121</v>
      </c>
      <c r="B34" s="184">
        <f>B23/$B$25</f>
        <v>3.98354705477778E-2</v>
      </c>
      <c r="C34" s="185">
        <f t="shared" si="9"/>
        <v>1387475</v>
      </c>
      <c r="D34" s="186">
        <f t="shared" si="10"/>
        <v>1197299</v>
      </c>
      <c r="E34" s="187">
        <f t="shared" si="11"/>
        <v>190176</v>
      </c>
      <c r="I34" t="s">
        <v>121</v>
      </c>
      <c r="L34" s="155">
        <f t="shared" ref="L34" si="14">L21/34*12</f>
        <v>991413.52941176482</v>
      </c>
      <c r="M34" s="155">
        <f t="shared" si="12"/>
        <v>407950.23529411759</v>
      </c>
    </row>
    <row r="35" spans="1:13" x14ac:dyDescent="0.25">
      <c r="A35" s="125" t="s">
        <v>122</v>
      </c>
      <c r="B35" s="184">
        <f>B24/$B$25</f>
        <v>3.98354705477778E-2</v>
      </c>
      <c r="C35" s="185">
        <f t="shared" si="9"/>
        <v>1387475</v>
      </c>
      <c r="D35" s="186">
        <f t="shared" si="10"/>
        <v>1197299</v>
      </c>
      <c r="E35" s="187">
        <f t="shared" si="11"/>
        <v>190176</v>
      </c>
      <c r="I35" t="s">
        <v>120</v>
      </c>
      <c r="L35" s="155">
        <f t="shared" ref="L35" si="15">L22/34*12</f>
        <v>2839060.2352941176</v>
      </c>
      <c r="M35" s="155">
        <f t="shared" si="12"/>
        <v>1168226.1176470588</v>
      </c>
    </row>
    <row r="36" spans="1:13" x14ac:dyDescent="0.25">
      <c r="A36" s="125"/>
      <c r="B36" s="188">
        <f>SUM(B31:B35)</f>
        <v>1</v>
      </c>
      <c r="C36" s="185">
        <f>SUM(C31:C35)</f>
        <v>34830131</v>
      </c>
      <c r="D36" s="185">
        <f t="shared" ref="D36:E36" si="16">SUM(D31:D35)</f>
        <v>30056090</v>
      </c>
      <c r="E36" s="189">
        <f t="shared" si="16"/>
        <v>4774041</v>
      </c>
      <c r="I36" t="s">
        <v>122</v>
      </c>
      <c r="L36" s="155">
        <f t="shared" ref="L36" si="17">L23/34*12</f>
        <v>1010793.8823529412</v>
      </c>
      <c r="M36" s="155">
        <f t="shared" si="12"/>
        <v>415924.9411764706</v>
      </c>
    </row>
    <row r="37" spans="1:13" x14ac:dyDescent="0.25">
      <c r="A37" s="125" t="s">
        <v>339</v>
      </c>
      <c r="E37" s="126"/>
    </row>
    <row r="38" spans="1:13" x14ac:dyDescent="0.25">
      <c r="A38" s="125"/>
      <c r="E38" s="126"/>
    </row>
    <row r="39" spans="1:13" x14ac:dyDescent="0.25">
      <c r="A39" s="125" t="s">
        <v>119</v>
      </c>
      <c r="D39" s="185">
        <v>10367808</v>
      </c>
      <c r="E39" s="189">
        <v>1605637</v>
      </c>
    </row>
    <row r="40" spans="1:13" x14ac:dyDescent="0.25">
      <c r="A40" s="125" t="s">
        <v>121</v>
      </c>
      <c r="D40" s="185">
        <v>1197299</v>
      </c>
      <c r="E40" s="189">
        <v>190176</v>
      </c>
    </row>
    <row r="41" spans="1:13" x14ac:dyDescent="0.25">
      <c r="A41" s="125" t="s">
        <v>120</v>
      </c>
      <c r="D41" s="185">
        <v>10677063</v>
      </c>
      <c r="E41" s="189">
        <v>1513596</v>
      </c>
    </row>
    <row r="42" spans="1:13" x14ac:dyDescent="0.25">
      <c r="A42" s="125" t="s">
        <v>122</v>
      </c>
      <c r="D42" s="185">
        <v>1197299</v>
      </c>
      <c r="E42" s="189">
        <v>190176</v>
      </c>
    </row>
    <row r="43" spans="1:13" x14ac:dyDescent="0.25">
      <c r="A43" s="159" t="s">
        <v>118</v>
      </c>
      <c r="B43" s="190"/>
      <c r="C43" s="190"/>
      <c r="D43" s="191">
        <v>2616621</v>
      </c>
      <c r="E43" s="192">
        <v>574456</v>
      </c>
    </row>
  </sheetData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161599-267A-4689-A8D0-2C4495640709}">
  <dimension ref="A1:A53"/>
  <sheetViews>
    <sheetView topLeftCell="A13" workbookViewId="0">
      <selection activeCell="A33" sqref="A33:A36"/>
    </sheetView>
  </sheetViews>
  <sheetFormatPr defaultRowHeight="15" x14ac:dyDescent="0.25"/>
  <sheetData>
    <row r="1" spans="1:1" x14ac:dyDescent="0.25">
      <c r="A1" t="s">
        <v>53</v>
      </c>
    </row>
    <row r="2" spans="1:1" x14ac:dyDescent="0.25">
      <c r="A2" t="s">
        <v>54</v>
      </c>
    </row>
    <row r="3" spans="1:1" x14ac:dyDescent="0.25">
      <c r="A3" t="s">
        <v>55</v>
      </c>
    </row>
    <row r="4" spans="1:1" x14ac:dyDescent="0.25">
      <c r="A4" t="s">
        <v>56</v>
      </c>
    </row>
    <row r="5" spans="1:1" x14ac:dyDescent="0.25">
      <c r="A5" t="s">
        <v>57</v>
      </c>
    </row>
    <row r="6" spans="1:1" x14ac:dyDescent="0.25">
      <c r="A6" t="s">
        <v>72</v>
      </c>
    </row>
    <row r="7" spans="1:1" x14ac:dyDescent="0.25">
      <c r="A7" t="s">
        <v>73</v>
      </c>
    </row>
    <row r="8" spans="1:1" x14ac:dyDescent="0.25">
      <c r="A8" t="s">
        <v>74</v>
      </c>
    </row>
    <row r="9" spans="1:1" x14ac:dyDescent="0.25">
      <c r="A9" t="s">
        <v>75</v>
      </c>
    </row>
    <row r="10" spans="1:1" x14ac:dyDescent="0.25">
      <c r="A10" t="s">
        <v>76</v>
      </c>
    </row>
    <row r="11" spans="1:1" x14ac:dyDescent="0.25">
      <c r="A11" t="s">
        <v>77</v>
      </c>
    </row>
    <row r="12" spans="1:1" x14ac:dyDescent="0.25">
      <c r="A12" t="s">
        <v>78</v>
      </c>
    </row>
    <row r="13" spans="1:1" x14ac:dyDescent="0.25">
      <c r="A13" s="137" t="s">
        <v>79</v>
      </c>
    </row>
    <row r="14" spans="1:1" x14ac:dyDescent="0.25">
      <c r="A14" s="137" t="s">
        <v>80</v>
      </c>
    </row>
    <row r="15" spans="1:1" x14ac:dyDescent="0.25">
      <c r="A15" s="137" t="s">
        <v>81</v>
      </c>
    </row>
    <row r="16" spans="1:1" x14ac:dyDescent="0.25">
      <c r="A16" s="137" t="s">
        <v>82</v>
      </c>
    </row>
    <row r="17" spans="1:1" x14ac:dyDescent="0.25">
      <c r="A17" s="137" t="s">
        <v>83</v>
      </c>
    </row>
    <row r="18" spans="1:1" x14ac:dyDescent="0.25">
      <c r="A18" s="137" t="s">
        <v>84</v>
      </c>
    </row>
    <row r="19" spans="1:1" x14ac:dyDescent="0.25">
      <c r="A19" s="137" t="s">
        <v>85</v>
      </c>
    </row>
    <row r="20" spans="1:1" x14ac:dyDescent="0.25">
      <c r="A20" s="137" t="s">
        <v>86</v>
      </c>
    </row>
    <row r="21" spans="1:1" x14ac:dyDescent="0.25">
      <c r="A21" s="137" t="s">
        <v>87</v>
      </c>
    </row>
    <row r="22" spans="1:1" x14ac:dyDescent="0.25">
      <c r="A22" s="137" t="s">
        <v>88</v>
      </c>
    </row>
    <row r="23" spans="1:1" x14ac:dyDescent="0.25">
      <c r="A23" s="137" t="s">
        <v>89</v>
      </c>
    </row>
    <row r="24" spans="1:1" x14ac:dyDescent="0.25">
      <c r="A24" s="137" t="s">
        <v>90</v>
      </c>
    </row>
    <row r="25" spans="1:1" x14ac:dyDescent="0.25">
      <c r="A25" s="137" t="s">
        <v>91</v>
      </c>
    </row>
    <row r="26" spans="1:1" x14ac:dyDescent="0.25">
      <c r="A26" s="137" t="s">
        <v>92</v>
      </c>
    </row>
    <row r="27" spans="1:1" x14ac:dyDescent="0.25">
      <c r="A27" s="137" t="s">
        <v>93</v>
      </c>
    </row>
    <row r="28" spans="1:1" x14ac:dyDescent="0.25">
      <c r="A28" s="137" t="s">
        <v>95</v>
      </c>
    </row>
    <row r="29" spans="1:1" x14ac:dyDescent="0.25">
      <c r="A29" s="137" t="s">
        <v>96</v>
      </c>
    </row>
    <row r="30" spans="1:1" x14ac:dyDescent="0.25">
      <c r="A30" s="137" t="s">
        <v>97</v>
      </c>
    </row>
    <row r="31" spans="1:1" x14ac:dyDescent="0.25">
      <c r="A31" s="137" t="s">
        <v>98</v>
      </c>
    </row>
    <row r="32" spans="1:1" x14ac:dyDescent="0.25">
      <c r="A32" s="137" t="s">
        <v>99</v>
      </c>
    </row>
    <row r="33" spans="1:1" x14ac:dyDescent="0.25">
      <c r="A33" s="137" t="s">
        <v>100</v>
      </c>
    </row>
    <row r="34" spans="1:1" x14ac:dyDescent="0.25">
      <c r="A34" s="137" t="s">
        <v>134</v>
      </c>
    </row>
    <row r="35" spans="1:1" x14ac:dyDescent="0.25">
      <c r="A35" s="137" t="s">
        <v>135</v>
      </c>
    </row>
    <row r="36" spans="1:1" x14ac:dyDescent="0.25">
      <c r="A36" s="137" t="s">
        <v>136</v>
      </c>
    </row>
    <row r="37" spans="1:1" x14ac:dyDescent="0.25">
      <c r="A37" s="137" t="s">
        <v>137</v>
      </c>
    </row>
    <row r="38" spans="1:1" x14ac:dyDescent="0.25">
      <c r="A38" s="137" t="s">
        <v>138</v>
      </c>
    </row>
    <row r="39" spans="1:1" x14ac:dyDescent="0.25">
      <c r="A39" s="137" t="s">
        <v>139</v>
      </c>
    </row>
    <row r="40" spans="1:1" x14ac:dyDescent="0.25">
      <c r="A40" s="137" t="s">
        <v>140</v>
      </c>
    </row>
    <row r="41" spans="1:1" x14ac:dyDescent="0.25">
      <c r="A41" s="137" t="s">
        <v>141</v>
      </c>
    </row>
    <row r="42" spans="1:1" x14ac:dyDescent="0.25">
      <c r="A42" s="137" t="s">
        <v>142</v>
      </c>
    </row>
    <row r="43" spans="1:1" x14ac:dyDescent="0.25">
      <c r="A43" s="137" t="s">
        <v>143</v>
      </c>
    </row>
    <row r="44" spans="1:1" x14ac:dyDescent="0.25">
      <c r="A44" s="137" t="s">
        <v>144</v>
      </c>
    </row>
    <row r="45" spans="1:1" x14ac:dyDescent="0.25">
      <c r="A45" s="137" t="s">
        <v>145</v>
      </c>
    </row>
    <row r="46" spans="1:1" x14ac:dyDescent="0.25">
      <c r="A46" s="137" t="s">
        <v>146</v>
      </c>
    </row>
    <row r="47" spans="1:1" x14ac:dyDescent="0.25">
      <c r="A47" s="137" t="s">
        <v>147</v>
      </c>
    </row>
    <row r="48" spans="1:1" x14ac:dyDescent="0.25">
      <c r="A48" s="137" t="s">
        <v>148</v>
      </c>
    </row>
    <row r="49" spans="1:1" x14ac:dyDescent="0.25">
      <c r="A49" s="137" t="s">
        <v>149</v>
      </c>
    </row>
    <row r="50" spans="1:1" x14ac:dyDescent="0.25">
      <c r="A50" s="137" t="s">
        <v>150</v>
      </c>
    </row>
    <row r="51" spans="1:1" x14ac:dyDescent="0.25">
      <c r="A51" s="137" t="s">
        <v>151</v>
      </c>
    </row>
    <row r="52" spans="1:1" x14ac:dyDescent="0.25">
      <c r="A52" s="137" t="s">
        <v>152</v>
      </c>
    </row>
    <row r="53" spans="1:1" x14ac:dyDescent="0.25">
      <c r="A53" s="137" t="s">
        <v>153</v>
      </c>
    </row>
  </sheetData>
  <phoneticPr fontId="40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A8D327-CE19-4FC0-9D85-44273892C1A8}">
  <dimension ref="A1:E59"/>
  <sheetViews>
    <sheetView workbookViewId="0">
      <selection activeCell="A2" sqref="A2:E59"/>
    </sheetView>
  </sheetViews>
  <sheetFormatPr defaultRowHeight="15" x14ac:dyDescent="0.25"/>
  <cols>
    <col min="1" max="6" width="19.5703125" customWidth="1"/>
  </cols>
  <sheetData>
    <row r="1" spans="1:5" x14ac:dyDescent="0.25">
      <c r="A1" s="133" t="s">
        <v>69</v>
      </c>
      <c r="B1" s="133" t="s">
        <v>70</v>
      </c>
      <c r="C1" s="133" t="s">
        <v>71</v>
      </c>
      <c r="D1" s="133" t="s">
        <v>66</v>
      </c>
      <c r="E1" s="133" t="s">
        <v>67</v>
      </c>
    </row>
    <row r="2" spans="1:5" x14ac:dyDescent="0.25">
      <c r="A2" s="134" t="s">
        <v>340</v>
      </c>
      <c r="B2" s="134" t="s">
        <v>341</v>
      </c>
      <c r="C2" s="135" t="s">
        <v>126</v>
      </c>
      <c r="D2" s="136">
        <v>9200</v>
      </c>
      <c r="E2" s="136">
        <v>1040</v>
      </c>
    </row>
    <row r="3" spans="1:5" x14ac:dyDescent="0.25">
      <c r="A3" s="193"/>
      <c r="B3" s="134" t="s">
        <v>341</v>
      </c>
      <c r="C3" s="135" t="s">
        <v>360</v>
      </c>
      <c r="D3" s="136">
        <v>227500</v>
      </c>
      <c r="E3" s="136">
        <v>29575</v>
      </c>
    </row>
    <row r="4" spans="1:5" x14ac:dyDescent="0.25">
      <c r="A4" s="193"/>
      <c r="B4" s="134" t="s">
        <v>341</v>
      </c>
      <c r="C4" s="135" t="s">
        <v>361</v>
      </c>
      <c r="D4" s="136">
        <v>227501</v>
      </c>
      <c r="E4" s="136">
        <v>29575</v>
      </c>
    </row>
    <row r="5" spans="1:5" x14ac:dyDescent="0.25">
      <c r="A5" s="194"/>
      <c r="B5" s="134" t="s">
        <v>341</v>
      </c>
      <c r="C5" s="135" t="s">
        <v>120</v>
      </c>
      <c r="D5" s="136">
        <v>195000</v>
      </c>
      <c r="E5" s="136">
        <v>25350</v>
      </c>
    </row>
    <row r="6" spans="1:5" x14ac:dyDescent="0.25">
      <c r="A6" s="134" t="s">
        <v>342</v>
      </c>
      <c r="B6" s="134" t="s">
        <v>343</v>
      </c>
      <c r="C6" s="135" t="s">
        <v>126</v>
      </c>
      <c r="D6" s="136">
        <v>17327</v>
      </c>
      <c r="E6" s="136">
        <v>1040</v>
      </c>
    </row>
    <row r="7" spans="1:5" x14ac:dyDescent="0.25">
      <c r="A7" s="193"/>
      <c r="B7" s="134" t="s">
        <v>343</v>
      </c>
      <c r="C7" s="135" t="s">
        <v>362</v>
      </c>
      <c r="D7" s="136">
        <v>383041</v>
      </c>
      <c r="E7" s="136">
        <v>49795</v>
      </c>
    </row>
    <row r="8" spans="1:5" x14ac:dyDescent="0.25">
      <c r="A8" s="194"/>
      <c r="B8" s="134" t="s">
        <v>343</v>
      </c>
      <c r="C8" s="135" t="s">
        <v>120</v>
      </c>
      <c r="D8" s="136">
        <v>288959</v>
      </c>
      <c r="E8" s="136">
        <v>37565</v>
      </c>
    </row>
    <row r="9" spans="1:5" x14ac:dyDescent="0.25">
      <c r="A9" s="134" t="s">
        <v>133</v>
      </c>
      <c r="B9" s="134" t="s">
        <v>156</v>
      </c>
      <c r="C9" s="135" t="s">
        <v>128</v>
      </c>
      <c r="D9" s="136">
        <v>538431</v>
      </c>
      <c r="E9" s="136">
        <v>69108</v>
      </c>
    </row>
    <row r="10" spans="1:5" x14ac:dyDescent="0.25">
      <c r="A10" s="193"/>
      <c r="B10" s="134" t="s">
        <v>156</v>
      </c>
      <c r="C10" s="135" t="s">
        <v>363</v>
      </c>
      <c r="D10" s="136">
        <v>146299</v>
      </c>
      <c r="E10" s="136">
        <v>19019</v>
      </c>
    </row>
    <row r="11" spans="1:5" x14ac:dyDescent="0.25">
      <c r="A11" s="194"/>
      <c r="B11" s="134" t="s">
        <v>156</v>
      </c>
      <c r="C11" s="135" t="s">
        <v>119</v>
      </c>
      <c r="D11" s="136">
        <v>100101</v>
      </c>
      <c r="E11" s="136">
        <v>13013</v>
      </c>
    </row>
    <row r="12" spans="1:5" x14ac:dyDescent="0.25">
      <c r="A12" s="134" t="s">
        <v>157</v>
      </c>
      <c r="B12" s="134" t="s">
        <v>158</v>
      </c>
      <c r="C12" s="135" t="s">
        <v>124</v>
      </c>
      <c r="D12" s="136">
        <v>242720</v>
      </c>
      <c r="E12" s="136">
        <v>25844</v>
      </c>
    </row>
    <row r="13" spans="1:5" x14ac:dyDescent="0.25">
      <c r="A13" s="193"/>
      <c r="B13" s="134" t="s">
        <v>158</v>
      </c>
      <c r="C13" s="135" t="s">
        <v>347</v>
      </c>
      <c r="D13" s="136">
        <v>201400</v>
      </c>
      <c r="E13" s="136">
        <v>26182</v>
      </c>
    </row>
    <row r="14" spans="1:5" x14ac:dyDescent="0.25">
      <c r="A14" s="193"/>
      <c r="B14" s="134" t="s">
        <v>158</v>
      </c>
      <c r="C14" s="135" t="s">
        <v>352</v>
      </c>
      <c r="D14" s="136">
        <v>106001</v>
      </c>
      <c r="E14" s="136">
        <v>13781</v>
      </c>
    </row>
    <row r="15" spans="1:5" x14ac:dyDescent="0.25">
      <c r="A15" s="193"/>
      <c r="B15" s="134" t="s">
        <v>158</v>
      </c>
      <c r="C15" s="135" t="s">
        <v>364</v>
      </c>
      <c r="D15" s="136">
        <v>201400</v>
      </c>
      <c r="E15" s="136">
        <v>26182</v>
      </c>
    </row>
    <row r="16" spans="1:5" x14ac:dyDescent="0.25">
      <c r="A16" s="193"/>
      <c r="B16" s="134" t="s">
        <v>158</v>
      </c>
      <c r="C16" s="135" t="s">
        <v>119</v>
      </c>
      <c r="D16" s="136">
        <v>307399</v>
      </c>
      <c r="E16" s="136">
        <v>39961</v>
      </c>
    </row>
    <row r="17" spans="1:5" x14ac:dyDescent="0.25">
      <c r="A17" s="194"/>
      <c r="B17" s="134" t="s">
        <v>158</v>
      </c>
      <c r="C17" s="135" t="s">
        <v>365</v>
      </c>
      <c r="D17" s="136">
        <v>53000</v>
      </c>
      <c r="E17" s="136">
        <v>6890</v>
      </c>
    </row>
    <row r="18" spans="1:5" x14ac:dyDescent="0.25">
      <c r="A18" s="134" t="s">
        <v>159</v>
      </c>
      <c r="B18" s="134" t="s">
        <v>160</v>
      </c>
      <c r="C18" s="135" t="s">
        <v>126</v>
      </c>
      <c r="D18" s="136">
        <v>116179</v>
      </c>
      <c r="E18" s="136">
        <v>14947</v>
      </c>
    </row>
    <row r="19" spans="1:5" x14ac:dyDescent="0.25">
      <c r="A19" s="193"/>
      <c r="B19" s="134" t="s">
        <v>160</v>
      </c>
      <c r="C19" s="135" t="s">
        <v>366</v>
      </c>
      <c r="D19" s="136">
        <v>329854</v>
      </c>
      <c r="E19" s="136">
        <v>42881</v>
      </c>
    </row>
    <row r="20" spans="1:5" x14ac:dyDescent="0.25">
      <c r="A20" s="193"/>
      <c r="B20" s="134" t="s">
        <v>160</v>
      </c>
      <c r="C20" s="135" t="s">
        <v>120</v>
      </c>
      <c r="D20" s="136">
        <v>383347</v>
      </c>
      <c r="E20" s="136">
        <v>49835</v>
      </c>
    </row>
    <row r="21" spans="1:5" x14ac:dyDescent="0.25">
      <c r="A21" s="194"/>
      <c r="B21" s="134" t="s">
        <v>160</v>
      </c>
      <c r="C21" s="135" t="s">
        <v>367</v>
      </c>
      <c r="D21" s="136">
        <v>71319</v>
      </c>
      <c r="E21" s="136">
        <v>9272</v>
      </c>
    </row>
    <row r="22" spans="1:5" x14ac:dyDescent="0.25">
      <c r="A22" s="134" t="s">
        <v>127</v>
      </c>
      <c r="B22" s="134" t="s">
        <v>161</v>
      </c>
      <c r="C22" s="135" t="s">
        <v>128</v>
      </c>
      <c r="D22" s="136">
        <v>426980</v>
      </c>
      <c r="E22" s="136">
        <v>55352</v>
      </c>
    </row>
    <row r="23" spans="1:5" x14ac:dyDescent="0.25">
      <c r="A23" s="193"/>
      <c r="B23" s="134" t="s">
        <v>161</v>
      </c>
      <c r="C23" s="135" t="s">
        <v>364</v>
      </c>
      <c r="D23" s="136">
        <v>306372</v>
      </c>
      <c r="E23" s="136">
        <v>39828</v>
      </c>
    </row>
    <row r="24" spans="1:5" x14ac:dyDescent="0.25">
      <c r="A24" s="194"/>
      <c r="B24" s="134" t="s">
        <v>161</v>
      </c>
      <c r="C24" s="135" t="s">
        <v>119</v>
      </c>
      <c r="D24" s="136">
        <v>204248</v>
      </c>
      <c r="E24" s="136">
        <v>26552</v>
      </c>
    </row>
    <row r="25" spans="1:5" x14ac:dyDescent="0.25">
      <c r="A25" s="134" t="s">
        <v>116</v>
      </c>
      <c r="B25" s="134" t="s">
        <v>162</v>
      </c>
      <c r="C25" s="135" t="s">
        <v>163</v>
      </c>
      <c r="D25" s="136">
        <v>151476</v>
      </c>
      <c r="E25" s="136">
        <v>18765</v>
      </c>
    </row>
    <row r="26" spans="1:5" x14ac:dyDescent="0.25">
      <c r="A26" s="193"/>
      <c r="B26" s="134" t="s">
        <v>162</v>
      </c>
      <c r="C26" s="135" t="s">
        <v>118</v>
      </c>
      <c r="D26" s="136">
        <v>86087</v>
      </c>
      <c r="E26" s="136">
        <v>11191</v>
      </c>
    </row>
    <row r="27" spans="1:5" x14ac:dyDescent="0.25">
      <c r="A27" s="193"/>
      <c r="B27" s="134" t="s">
        <v>162</v>
      </c>
      <c r="C27" s="135" t="s">
        <v>368</v>
      </c>
      <c r="D27" s="136">
        <v>103305</v>
      </c>
      <c r="E27" s="136">
        <v>13429</v>
      </c>
    </row>
    <row r="28" spans="1:5" x14ac:dyDescent="0.25">
      <c r="A28" s="193"/>
      <c r="B28" s="134" t="s">
        <v>162</v>
      </c>
      <c r="C28" s="135" t="s">
        <v>369</v>
      </c>
      <c r="D28" s="136">
        <v>104107</v>
      </c>
      <c r="E28" s="136">
        <v>13533</v>
      </c>
    </row>
    <row r="29" spans="1:5" x14ac:dyDescent="0.25">
      <c r="A29" s="193"/>
      <c r="B29" s="134" t="s">
        <v>162</v>
      </c>
      <c r="C29" s="135" t="s">
        <v>370</v>
      </c>
      <c r="D29" s="136">
        <v>112784</v>
      </c>
      <c r="E29" s="136">
        <v>14662</v>
      </c>
    </row>
    <row r="30" spans="1:5" x14ac:dyDescent="0.25">
      <c r="A30" s="194"/>
      <c r="B30" s="134" t="s">
        <v>162</v>
      </c>
      <c r="C30" s="135" t="s">
        <v>371</v>
      </c>
      <c r="D30" s="136">
        <v>364377</v>
      </c>
      <c r="E30" s="136">
        <v>47370</v>
      </c>
    </row>
    <row r="31" spans="1:5" x14ac:dyDescent="0.25">
      <c r="A31" s="134" t="s">
        <v>154</v>
      </c>
      <c r="B31" s="134" t="s">
        <v>188</v>
      </c>
      <c r="C31" s="135" t="s">
        <v>155</v>
      </c>
      <c r="D31" s="136">
        <v>555147</v>
      </c>
      <c r="E31" s="136">
        <v>67340</v>
      </c>
    </row>
    <row r="32" spans="1:5" x14ac:dyDescent="0.25">
      <c r="A32" s="194"/>
      <c r="B32" s="134" t="s">
        <v>188</v>
      </c>
      <c r="C32" s="135" t="s">
        <v>118</v>
      </c>
      <c r="D32" s="136">
        <v>50001</v>
      </c>
      <c r="E32" s="136">
        <v>6500</v>
      </c>
    </row>
    <row r="33" spans="1:5" x14ac:dyDescent="0.25">
      <c r="A33" s="134" t="s">
        <v>186</v>
      </c>
      <c r="B33" s="134" t="s">
        <v>193</v>
      </c>
      <c r="C33" s="135" t="s">
        <v>124</v>
      </c>
      <c r="D33" s="136">
        <v>118560</v>
      </c>
      <c r="E33" s="136">
        <v>10910</v>
      </c>
    </row>
    <row r="34" spans="1:5" x14ac:dyDescent="0.25">
      <c r="A34" s="193"/>
      <c r="B34" s="134" t="s">
        <v>193</v>
      </c>
      <c r="C34" s="135" t="s">
        <v>347</v>
      </c>
      <c r="D34" s="136">
        <v>134320</v>
      </c>
      <c r="E34" s="136">
        <v>17462</v>
      </c>
    </row>
    <row r="35" spans="1:5" x14ac:dyDescent="0.25">
      <c r="A35" s="193"/>
      <c r="B35" s="134" t="s">
        <v>193</v>
      </c>
      <c r="C35" s="135" t="s">
        <v>352</v>
      </c>
      <c r="D35" s="136">
        <v>134320</v>
      </c>
      <c r="E35" s="136">
        <v>17462</v>
      </c>
    </row>
    <row r="36" spans="1:5" x14ac:dyDescent="0.25">
      <c r="A36" s="193"/>
      <c r="B36" s="134" t="s">
        <v>193</v>
      </c>
      <c r="C36" s="135" t="s">
        <v>372</v>
      </c>
      <c r="D36" s="136">
        <v>87600</v>
      </c>
      <c r="E36" s="136">
        <v>11388</v>
      </c>
    </row>
    <row r="37" spans="1:5" x14ac:dyDescent="0.25">
      <c r="A37" s="194"/>
      <c r="B37" s="134" t="s">
        <v>193</v>
      </c>
      <c r="C37" s="135" t="s">
        <v>119</v>
      </c>
      <c r="D37" s="136">
        <v>151840</v>
      </c>
      <c r="E37" s="136">
        <v>19738</v>
      </c>
    </row>
    <row r="38" spans="1:5" x14ac:dyDescent="0.25">
      <c r="A38" s="134" t="s">
        <v>227</v>
      </c>
      <c r="B38" s="134" t="s">
        <v>228</v>
      </c>
      <c r="C38" s="135" t="s">
        <v>210</v>
      </c>
      <c r="D38" s="136">
        <v>24688</v>
      </c>
      <c r="E38" s="136">
        <v>1040</v>
      </c>
    </row>
    <row r="39" spans="1:5" x14ac:dyDescent="0.25">
      <c r="A39" s="193"/>
      <c r="B39" s="134" t="s">
        <v>228</v>
      </c>
      <c r="C39" s="135" t="s">
        <v>373</v>
      </c>
      <c r="D39" s="136">
        <v>202500</v>
      </c>
      <c r="E39" s="136">
        <v>26325</v>
      </c>
    </row>
    <row r="40" spans="1:5" x14ac:dyDescent="0.25">
      <c r="A40" s="193"/>
      <c r="B40" s="134" t="s">
        <v>228</v>
      </c>
      <c r="C40" s="135" t="s">
        <v>374</v>
      </c>
      <c r="D40" s="136">
        <v>52500</v>
      </c>
      <c r="E40" s="136">
        <v>6825</v>
      </c>
    </row>
    <row r="41" spans="1:5" x14ac:dyDescent="0.25">
      <c r="A41" s="193"/>
      <c r="B41" s="134" t="s">
        <v>228</v>
      </c>
      <c r="C41" s="135" t="s">
        <v>375</v>
      </c>
      <c r="D41" s="136">
        <v>97500</v>
      </c>
      <c r="E41" s="136">
        <v>12675</v>
      </c>
    </row>
    <row r="42" spans="1:5" x14ac:dyDescent="0.25">
      <c r="A42" s="194"/>
      <c r="B42" s="134" t="s">
        <v>228</v>
      </c>
      <c r="C42" s="135" t="s">
        <v>120</v>
      </c>
      <c r="D42" s="136">
        <v>397500</v>
      </c>
      <c r="E42" s="136">
        <v>51675</v>
      </c>
    </row>
    <row r="43" spans="1:5" x14ac:dyDescent="0.25">
      <c r="A43" s="134" t="s">
        <v>294</v>
      </c>
      <c r="B43" s="134" t="s">
        <v>295</v>
      </c>
      <c r="C43" s="135" t="s">
        <v>124</v>
      </c>
      <c r="D43" s="136">
        <v>527100</v>
      </c>
      <c r="E43" s="136">
        <v>68367</v>
      </c>
    </row>
    <row r="44" spans="1:5" x14ac:dyDescent="0.25">
      <c r="A44" s="193"/>
      <c r="B44" s="134" t="s">
        <v>295</v>
      </c>
      <c r="C44" s="135" t="s">
        <v>348</v>
      </c>
      <c r="D44" s="136">
        <v>400628</v>
      </c>
      <c r="E44" s="136">
        <v>48157</v>
      </c>
    </row>
    <row r="45" spans="1:5" x14ac:dyDescent="0.25">
      <c r="A45" s="193"/>
      <c r="B45" s="134" t="s">
        <v>295</v>
      </c>
      <c r="C45" s="135" t="s">
        <v>376</v>
      </c>
      <c r="D45" s="136">
        <v>50000</v>
      </c>
      <c r="E45" s="136">
        <v>6500</v>
      </c>
    </row>
    <row r="46" spans="1:5" x14ac:dyDescent="0.25">
      <c r="A46" s="193"/>
      <c r="B46" s="134" t="s">
        <v>295</v>
      </c>
      <c r="C46" s="135" t="s">
        <v>352</v>
      </c>
      <c r="D46" s="136">
        <v>155000</v>
      </c>
      <c r="E46" s="136">
        <v>20150</v>
      </c>
    </row>
    <row r="47" spans="1:5" x14ac:dyDescent="0.25">
      <c r="A47" s="193"/>
      <c r="B47" s="134" t="s">
        <v>295</v>
      </c>
      <c r="C47" s="135" t="s">
        <v>363</v>
      </c>
      <c r="D47" s="136">
        <v>150000</v>
      </c>
      <c r="E47" s="136">
        <v>19500</v>
      </c>
    </row>
    <row r="48" spans="1:5" x14ac:dyDescent="0.25">
      <c r="A48" s="193"/>
      <c r="B48" s="134" t="s">
        <v>295</v>
      </c>
      <c r="C48" s="135" t="s">
        <v>377</v>
      </c>
      <c r="D48" s="136">
        <v>279000</v>
      </c>
      <c r="E48" s="136">
        <v>36270</v>
      </c>
    </row>
    <row r="49" spans="1:5" x14ac:dyDescent="0.25">
      <c r="A49" s="193"/>
      <c r="B49" s="134" t="s">
        <v>295</v>
      </c>
      <c r="C49" s="135" t="s">
        <v>378</v>
      </c>
      <c r="D49" s="136">
        <v>41600</v>
      </c>
      <c r="E49" s="136">
        <v>5408</v>
      </c>
    </row>
    <row r="50" spans="1:5" x14ac:dyDescent="0.25">
      <c r="A50" s="193"/>
      <c r="B50" s="134" t="s">
        <v>295</v>
      </c>
      <c r="C50" s="135" t="s">
        <v>372</v>
      </c>
      <c r="D50" s="136">
        <v>155000</v>
      </c>
      <c r="E50" s="136">
        <v>20150</v>
      </c>
    </row>
    <row r="51" spans="1:5" x14ac:dyDescent="0.25">
      <c r="A51" s="194"/>
      <c r="B51" s="134" t="s">
        <v>295</v>
      </c>
      <c r="C51" s="135" t="s">
        <v>119</v>
      </c>
      <c r="D51" s="136">
        <v>201500</v>
      </c>
      <c r="E51" s="136">
        <v>26195</v>
      </c>
    </row>
    <row r="52" spans="1:5" x14ac:dyDescent="0.25">
      <c r="A52" s="134" t="s">
        <v>249</v>
      </c>
      <c r="B52" s="134" t="s">
        <v>316</v>
      </c>
      <c r="C52" s="135" t="s">
        <v>124</v>
      </c>
      <c r="D52" s="136">
        <v>446595</v>
      </c>
      <c r="E52" s="136">
        <v>57901</v>
      </c>
    </row>
    <row r="53" spans="1:5" x14ac:dyDescent="0.25">
      <c r="A53" s="193"/>
      <c r="B53" s="134" t="s">
        <v>316</v>
      </c>
      <c r="C53" s="135" t="s">
        <v>352</v>
      </c>
      <c r="D53" s="136">
        <v>54068</v>
      </c>
      <c r="E53" s="136">
        <v>7029</v>
      </c>
    </row>
    <row r="54" spans="1:5" x14ac:dyDescent="0.25">
      <c r="A54" s="193"/>
      <c r="B54" s="134" t="s">
        <v>316</v>
      </c>
      <c r="C54" s="135" t="s">
        <v>379</v>
      </c>
      <c r="D54" s="136">
        <v>226869</v>
      </c>
      <c r="E54" s="136">
        <v>29493</v>
      </c>
    </row>
    <row r="55" spans="1:5" x14ac:dyDescent="0.25">
      <c r="A55" s="194"/>
      <c r="B55" s="134" t="s">
        <v>316</v>
      </c>
      <c r="C55" s="135" t="s">
        <v>119</v>
      </c>
      <c r="D55" s="136">
        <v>54068</v>
      </c>
      <c r="E55" s="136">
        <v>7029</v>
      </c>
    </row>
    <row r="56" spans="1:5" x14ac:dyDescent="0.25">
      <c r="A56" s="134" t="s">
        <v>309</v>
      </c>
      <c r="B56" s="134" t="s">
        <v>317</v>
      </c>
      <c r="C56" s="135" t="s">
        <v>310</v>
      </c>
      <c r="D56" s="136">
        <v>491760</v>
      </c>
      <c r="E56" s="136">
        <v>62044</v>
      </c>
    </row>
    <row r="57" spans="1:5" x14ac:dyDescent="0.25">
      <c r="A57" s="193"/>
      <c r="B57" s="134" t="s">
        <v>317</v>
      </c>
      <c r="C57" s="135" t="s">
        <v>363</v>
      </c>
      <c r="D57" s="136">
        <v>139040</v>
      </c>
      <c r="E57" s="136">
        <v>18076</v>
      </c>
    </row>
    <row r="58" spans="1:5" x14ac:dyDescent="0.25">
      <c r="A58" s="193"/>
      <c r="B58" s="134" t="s">
        <v>317</v>
      </c>
      <c r="C58" s="135" t="s">
        <v>121</v>
      </c>
      <c r="D58" s="136">
        <v>104280</v>
      </c>
      <c r="E58" s="136">
        <v>13556</v>
      </c>
    </row>
    <row r="59" spans="1:5" x14ac:dyDescent="0.25">
      <c r="A59" s="194"/>
      <c r="B59" s="134" t="s">
        <v>317</v>
      </c>
      <c r="C59" s="135" t="s">
        <v>364</v>
      </c>
      <c r="D59" s="136">
        <v>156420</v>
      </c>
      <c r="E59" s="136">
        <v>20334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4B0377-7436-453A-84BF-FCEC99D88254}">
  <dimension ref="A1:E21"/>
  <sheetViews>
    <sheetView workbookViewId="0">
      <selection activeCell="C7" sqref="C7"/>
    </sheetView>
  </sheetViews>
  <sheetFormatPr defaultRowHeight="15" x14ac:dyDescent="0.25"/>
  <sheetData>
    <row r="1" spans="1:5" x14ac:dyDescent="0.25">
      <c r="A1" t="s">
        <v>274</v>
      </c>
    </row>
    <row r="2" spans="1:5" x14ac:dyDescent="0.25">
      <c r="A2" t="s">
        <v>19</v>
      </c>
      <c r="C2" t="s">
        <v>234</v>
      </c>
    </row>
    <row r="4" spans="1:5" x14ac:dyDescent="0.25">
      <c r="A4" t="s">
        <v>164</v>
      </c>
      <c r="D4" t="s">
        <v>165</v>
      </c>
    </row>
    <row r="5" spans="1:5" x14ac:dyDescent="0.25">
      <c r="A5" t="s">
        <v>275</v>
      </c>
      <c r="E5" t="s">
        <v>276</v>
      </c>
    </row>
    <row r="6" spans="1:5" x14ac:dyDescent="0.25">
      <c r="A6" t="s">
        <v>277</v>
      </c>
      <c r="D6" t="s">
        <v>278</v>
      </c>
    </row>
    <row r="7" spans="1:5" x14ac:dyDescent="0.25">
      <c r="A7" t="s">
        <v>279</v>
      </c>
      <c r="C7" t="s">
        <v>280</v>
      </c>
    </row>
    <row r="8" spans="1:5" x14ac:dyDescent="0.25">
      <c r="A8" t="s">
        <v>281</v>
      </c>
    </row>
    <row r="9" spans="1:5" x14ac:dyDescent="0.25">
      <c r="A9" t="s">
        <v>282</v>
      </c>
      <c r="C9" t="s">
        <v>283</v>
      </c>
    </row>
    <row r="10" spans="1:5" x14ac:dyDescent="0.25">
      <c r="A10" t="s">
        <v>284</v>
      </c>
    </row>
    <row r="11" spans="1:5" x14ac:dyDescent="0.25">
      <c r="A11" t="s">
        <v>285</v>
      </c>
    </row>
    <row r="13" spans="1:5" x14ac:dyDescent="0.25">
      <c r="A13" t="s">
        <v>286</v>
      </c>
    </row>
    <row r="14" spans="1:5" x14ac:dyDescent="0.25">
      <c r="B14" t="s">
        <v>287</v>
      </c>
    </row>
    <row r="15" spans="1:5" x14ac:dyDescent="0.25">
      <c r="B15" t="s">
        <v>293</v>
      </c>
    </row>
    <row r="16" spans="1:5" x14ac:dyDescent="0.25">
      <c r="B16" t="s">
        <v>288</v>
      </c>
    </row>
    <row r="18" spans="1:3" x14ac:dyDescent="0.25">
      <c r="A18" t="s">
        <v>289</v>
      </c>
      <c r="C18" t="s">
        <v>290</v>
      </c>
    </row>
    <row r="20" spans="1:3" x14ac:dyDescent="0.25">
      <c r="A20" t="s">
        <v>291</v>
      </c>
    </row>
    <row r="21" spans="1:3" x14ac:dyDescent="0.25">
      <c r="A21" t="s">
        <v>292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FF6C57-B475-44B9-91BD-D1CC424D1522}">
  <dimension ref="A1:B6"/>
  <sheetViews>
    <sheetView workbookViewId="0">
      <selection activeCell="B36" sqref="B36"/>
    </sheetView>
  </sheetViews>
  <sheetFormatPr defaultRowHeight="15" x14ac:dyDescent="0.25"/>
  <cols>
    <col min="1" max="1" width="23" customWidth="1"/>
    <col min="2" max="2" width="29.140625" customWidth="1"/>
  </cols>
  <sheetData>
    <row r="1" spans="1:2" x14ac:dyDescent="0.25">
      <c r="A1" t="s">
        <v>117</v>
      </c>
      <c r="B1" s="142" t="s">
        <v>118</v>
      </c>
    </row>
    <row r="2" spans="1:2" x14ac:dyDescent="0.25">
      <c r="B2" s="142" t="s">
        <v>119</v>
      </c>
    </row>
    <row r="3" spans="1:2" x14ac:dyDescent="0.25">
      <c r="B3" s="142" t="s">
        <v>120</v>
      </c>
    </row>
    <row r="4" spans="1:2" x14ac:dyDescent="0.25">
      <c r="B4" s="142" t="s">
        <v>120</v>
      </c>
    </row>
    <row r="5" spans="1:2" x14ac:dyDescent="0.25">
      <c r="B5" s="142" t="s">
        <v>121</v>
      </c>
    </row>
    <row r="6" spans="1:2" x14ac:dyDescent="0.25">
      <c r="B6" s="142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7</vt:i4>
      </vt:variant>
    </vt:vector>
  </HeadingPairs>
  <TitlesOfParts>
    <vt:vector size="7" baseType="lpstr">
      <vt:lpstr>Bérköltség</vt:lpstr>
      <vt:lpstr>Dologi_Felhalm.</vt:lpstr>
      <vt:lpstr>Monitoring</vt:lpstr>
      <vt:lpstr>Hónapok</vt:lpstr>
      <vt:lpstr>Havi béradatok</vt:lpstr>
      <vt:lpstr>Információk</vt:lpstr>
      <vt:lpstr>Admin</vt:lpstr>
    </vt:vector>
  </TitlesOfParts>
  <Company>Pannon Egyetem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Domján Gábor</cp:lastModifiedBy>
  <cp:lastPrinted>2016-12-20T13:51:43Z</cp:lastPrinted>
  <dcterms:created xsi:type="dcterms:W3CDTF">2012-04-12T14:47:49Z</dcterms:created>
  <dcterms:modified xsi:type="dcterms:W3CDTF">2025-08-21T11:03:12Z</dcterms:modified>
</cp:coreProperties>
</file>