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felhasználó\Munka\!PROJEKTEK\Mecenatúra\MEC_N_140840_VargaCs\"/>
    </mc:Choice>
  </mc:AlternateContent>
  <xr:revisionPtr revIDLastSave="0" documentId="13_ncr:1_{FE3DE0F5-BEE8-4841-B6A7-99B63B647528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Terv-tény" sheetId="2" r:id="rId1"/>
    <sheet name="Bérköltség" sheetId="11" r:id="rId2"/>
    <sheet name="Dologi_felhalm." sheetId="13" r:id="rId3"/>
    <sheet name="Hónapok" sheetId="16" r:id="rId4"/>
    <sheet name="Havi béradatok" sheetId="17" r:id="rId5"/>
  </sheets>
  <definedNames>
    <definedName name="_xlnm._FilterDatabase" localSheetId="1" hidden="1">Bérköltség!$A$5:$AM$111</definedName>
    <definedName name="_xlnm._FilterDatabase" localSheetId="2" hidden="1">Dologi_felhalm.!$A$5:$H$16</definedName>
    <definedName name="_xlnm._FilterDatabase" localSheetId="0" hidden="1">'Terv-tény'!$A$3:$H$10</definedName>
    <definedName name="Z_B3053EE5_F487_4331_B4B6_28A1F2EF1617_.wvu.Cols" localSheetId="1" hidden="1">Bérköltség!#REF!,Bérköltség!#REF!,Bérköltség!$K:$L,Bérköltség!$P:$P,Bérköltség!#REF!</definedName>
    <definedName name="Z_B3053EE5_F487_4331_B4B6_28A1F2EF1617_.wvu.FilterData" localSheetId="1" hidden="1">Bérköltség!$A$5:$AM$118</definedName>
    <definedName name="Z_B3053EE5_F487_4331_B4B6_28A1F2EF1617_.wvu.FilterData" localSheetId="2" hidden="1">Dologi_felhalm.!$A$5:$H$5</definedName>
    <definedName name="Z_B3053EE5_F487_4331_B4B6_28A1F2EF1617_.wvu.FilterData" localSheetId="0" hidden="1">'Terv-tény'!$A$3:$G$10</definedName>
    <definedName name="Z_B3053EE5_F487_4331_B4B6_28A1F2EF1617_.wvu.Rows" localSheetId="1" hidden="1">Bérköltség!$122:$138</definedName>
    <definedName name="Z_B3053EE5_F487_4331_B4B6_28A1F2EF1617_.wvu.Rows" localSheetId="2" hidden="1">Dologi_felhalm.!$1:$3</definedName>
  </definedNames>
  <calcPr calcId="191029"/>
  <customWorkbookViews>
    <customWorkbookView name="1" guid="{B3053EE5-F487-4331-B4B6-28A1F2EF1617}" maximized="1" xWindow="-8" yWindow="-8" windowWidth="1936" windowHeight="1056" activeSheetId="1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82" i="11" l="1"/>
  <c r="U82" i="11"/>
  <c r="V68" i="11"/>
  <c r="U68" i="11"/>
  <c r="V53" i="11"/>
  <c r="U53" i="11"/>
  <c r="V30" i="11"/>
  <c r="U30" i="11"/>
  <c r="V15" i="11"/>
  <c r="U15" i="11"/>
  <c r="V81" i="11"/>
  <c r="U81" i="11"/>
  <c r="V67" i="11"/>
  <c r="U67" i="11"/>
  <c r="V52" i="11"/>
  <c r="U52" i="11"/>
  <c r="V29" i="11"/>
  <c r="U29" i="11"/>
  <c r="V14" i="11"/>
  <c r="U14" i="11"/>
  <c r="V2" i="11"/>
  <c r="W2" i="11"/>
  <c r="J83" i="11" l="1"/>
  <c r="J82" i="11"/>
  <c r="J81" i="11"/>
  <c r="J80" i="11"/>
  <c r="J79" i="11"/>
  <c r="J78" i="11"/>
  <c r="J77" i="11"/>
  <c r="J76" i="11"/>
  <c r="J75" i="11"/>
  <c r="J74" i="11"/>
  <c r="J73" i="11"/>
  <c r="J72" i="11"/>
  <c r="J71" i="11"/>
  <c r="J70" i="11"/>
  <c r="J69" i="11"/>
  <c r="J68" i="11"/>
  <c r="J67" i="11"/>
  <c r="J66" i="11"/>
  <c r="J65" i="11"/>
  <c r="J64" i="11"/>
  <c r="J63" i="11"/>
  <c r="J62" i="11"/>
  <c r="J61" i="11"/>
  <c r="J60" i="11"/>
  <c r="J59" i="11"/>
  <c r="J58" i="11"/>
  <c r="J57" i="11"/>
  <c r="J56" i="11"/>
  <c r="J55" i="11"/>
  <c r="J54" i="11"/>
  <c r="J53" i="11"/>
  <c r="J52" i="11"/>
  <c r="J51" i="11"/>
  <c r="J50" i="11"/>
  <c r="J49" i="11"/>
  <c r="J48" i="11"/>
  <c r="J47" i="11"/>
  <c r="J46" i="11"/>
  <c r="J45" i="11"/>
  <c r="J44" i="11"/>
  <c r="J43" i="11"/>
  <c r="J42" i="11"/>
  <c r="J41" i="11"/>
  <c r="J40" i="11"/>
  <c r="J39" i="11"/>
  <c r="J38" i="11"/>
  <c r="J37" i="11"/>
  <c r="J36" i="11"/>
  <c r="J35" i="11"/>
  <c r="J34" i="11"/>
  <c r="J33" i="11"/>
  <c r="J32" i="11"/>
  <c r="J31" i="11"/>
  <c r="J30" i="11"/>
  <c r="J29" i="11"/>
  <c r="J28" i="11"/>
  <c r="J27" i="11"/>
  <c r="J26" i="11"/>
  <c r="J25" i="11"/>
  <c r="J24" i="11"/>
  <c r="J23" i="11"/>
  <c r="J22" i="11"/>
  <c r="J21" i="11"/>
  <c r="J20" i="11"/>
  <c r="J19" i="11"/>
  <c r="J18" i="11"/>
  <c r="J17" i="11"/>
  <c r="J16" i="11"/>
  <c r="J15" i="11"/>
  <c r="J14" i="11"/>
  <c r="J13" i="11"/>
  <c r="J12" i="11"/>
  <c r="J11" i="11"/>
  <c r="J10" i="11"/>
  <c r="J9" i="11"/>
  <c r="J8" i="11"/>
  <c r="J7" i="11"/>
  <c r="M83" i="11"/>
  <c r="L83" i="11"/>
  <c r="G83" i="11"/>
  <c r="M82" i="11"/>
  <c r="L82" i="11"/>
  <c r="G82" i="11"/>
  <c r="W82" i="11" s="1"/>
  <c r="M81" i="11"/>
  <c r="L81" i="11"/>
  <c r="G81" i="11"/>
  <c r="W81" i="11" s="1"/>
  <c r="U2" i="11"/>
  <c r="M80" i="11"/>
  <c r="L80" i="11"/>
  <c r="G80" i="11"/>
  <c r="M31" i="11"/>
  <c r="L31" i="11"/>
  <c r="G31" i="11"/>
  <c r="M30" i="11"/>
  <c r="L30" i="11"/>
  <c r="G30" i="11"/>
  <c r="W30" i="11" s="1"/>
  <c r="M29" i="11"/>
  <c r="L29" i="11"/>
  <c r="G29" i="11"/>
  <c r="W29" i="11" s="1"/>
  <c r="M69" i="11"/>
  <c r="L69" i="11"/>
  <c r="G69" i="11"/>
  <c r="M68" i="11"/>
  <c r="L68" i="11"/>
  <c r="G68" i="11"/>
  <c r="W68" i="11" s="1"/>
  <c r="M67" i="11"/>
  <c r="L67" i="11"/>
  <c r="G67" i="11"/>
  <c r="W67" i="11" s="1"/>
  <c r="M54" i="11" l="1"/>
  <c r="L54" i="11"/>
  <c r="G54" i="11"/>
  <c r="M53" i="11"/>
  <c r="L53" i="11"/>
  <c r="G53" i="11"/>
  <c r="W53" i="11" s="1"/>
  <c r="M52" i="11"/>
  <c r="L52" i="11"/>
  <c r="G52" i="11"/>
  <c r="W52" i="11" s="1"/>
  <c r="M51" i="11"/>
  <c r="L51" i="11"/>
  <c r="G51" i="11"/>
  <c r="K102" i="11"/>
  <c r="L102" i="11" s="1"/>
  <c r="G102" i="11"/>
  <c r="K101" i="11"/>
  <c r="L101" i="11" s="1"/>
  <c r="G101" i="11"/>
  <c r="K100" i="11"/>
  <c r="L100" i="11" s="1"/>
  <c r="G100" i="11"/>
  <c r="K99" i="11"/>
  <c r="L99" i="11" s="1"/>
  <c r="G99" i="11"/>
  <c r="K98" i="11"/>
  <c r="L98" i="11" s="1"/>
  <c r="G98" i="11"/>
  <c r="M28" i="11"/>
  <c r="L28" i="11"/>
  <c r="G28" i="11"/>
  <c r="M27" i="11"/>
  <c r="L27" i="11"/>
  <c r="G27" i="11"/>
  <c r="M16" i="11"/>
  <c r="L16" i="11"/>
  <c r="G16" i="11"/>
  <c r="M15" i="11"/>
  <c r="L15" i="11"/>
  <c r="G15" i="11"/>
  <c r="W15" i="11" s="1"/>
  <c r="M14" i="11"/>
  <c r="L14" i="11"/>
  <c r="G14" i="11"/>
  <c r="W14" i="11" s="1"/>
  <c r="M13" i="11"/>
  <c r="L13" i="11"/>
  <c r="G13" i="11"/>
  <c r="M66" i="11"/>
  <c r="L66" i="11"/>
  <c r="G66" i="11"/>
  <c r="M65" i="11"/>
  <c r="L65" i="11"/>
  <c r="G65" i="11"/>
  <c r="M50" i="11"/>
  <c r="L50" i="11"/>
  <c r="G50" i="11"/>
  <c r="M12" i="11"/>
  <c r="L12" i="11"/>
  <c r="G12" i="11"/>
  <c r="M79" i="11"/>
  <c r="L79" i="11"/>
  <c r="G79" i="11"/>
  <c r="M41" i="11"/>
  <c r="L41" i="11"/>
  <c r="G41" i="11"/>
  <c r="M40" i="11"/>
  <c r="L40" i="11"/>
  <c r="G40" i="11"/>
  <c r="M26" i="11"/>
  <c r="L26" i="11"/>
  <c r="G26" i="11"/>
  <c r="M25" i="11"/>
  <c r="L25" i="11"/>
  <c r="G25" i="11"/>
  <c r="M64" i="11"/>
  <c r="L64" i="11"/>
  <c r="G64" i="11"/>
  <c r="M63" i="11"/>
  <c r="L63" i="11"/>
  <c r="G63" i="11"/>
  <c r="M11" i="11"/>
  <c r="L11" i="11"/>
  <c r="G11" i="11"/>
  <c r="M10" i="11"/>
  <c r="L10" i="11"/>
  <c r="G10" i="11"/>
  <c r="M9" i="11"/>
  <c r="L9" i="11"/>
  <c r="G9" i="11"/>
  <c r="M78" i="11"/>
  <c r="L78" i="11"/>
  <c r="G78" i="11"/>
  <c r="M77" i="11"/>
  <c r="L77" i="11"/>
  <c r="G77" i="11"/>
  <c r="M76" i="11"/>
  <c r="L76" i="11"/>
  <c r="G76" i="11"/>
  <c r="M75" i="11"/>
  <c r="L75" i="11"/>
  <c r="G75" i="11"/>
  <c r="M74" i="11"/>
  <c r="L74" i="11"/>
  <c r="G74" i="11"/>
  <c r="K111" i="11"/>
  <c r="L111" i="11" s="1"/>
  <c r="G111" i="11"/>
  <c r="K110" i="11"/>
  <c r="L110" i="11" s="1"/>
  <c r="G110" i="11"/>
  <c r="K109" i="11"/>
  <c r="L109" i="11" s="1"/>
  <c r="G109" i="11"/>
  <c r="K108" i="11"/>
  <c r="L108" i="11" s="1"/>
  <c r="G108" i="11"/>
  <c r="K107" i="11"/>
  <c r="L107" i="11" s="1"/>
  <c r="G107" i="11"/>
  <c r="M8" i="11"/>
  <c r="L8" i="11"/>
  <c r="G8" i="11"/>
  <c r="M7" i="11"/>
  <c r="L7" i="11"/>
  <c r="G7" i="11"/>
  <c r="M49" i="11"/>
  <c r="L49" i="11"/>
  <c r="G49" i="11"/>
  <c r="M48" i="11"/>
  <c r="L48" i="11"/>
  <c r="G48" i="11"/>
  <c r="M47" i="11"/>
  <c r="L47" i="11"/>
  <c r="G47" i="11"/>
  <c r="M46" i="11"/>
  <c r="L46" i="11"/>
  <c r="G46" i="11"/>
  <c r="M45" i="11"/>
  <c r="L45" i="11"/>
  <c r="G45" i="11"/>
  <c r="K106" i="11"/>
  <c r="L106" i="11" s="1"/>
  <c r="G106" i="11"/>
  <c r="K104" i="11"/>
  <c r="L104" i="11" s="1"/>
  <c r="G104" i="11"/>
  <c r="K105" i="11"/>
  <c r="L105" i="11" s="1"/>
  <c r="G105" i="11"/>
  <c r="M73" i="11"/>
  <c r="G73" i="11"/>
  <c r="M72" i="11"/>
  <c r="G72" i="11"/>
  <c r="M71" i="11"/>
  <c r="G71" i="11"/>
  <c r="M70" i="11"/>
  <c r="G70" i="11"/>
  <c r="M62" i="11"/>
  <c r="L62" i="11"/>
  <c r="G62" i="11"/>
  <c r="M61" i="11"/>
  <c r="L61" i="11"/>
  <c r="G61" i="11"/>
  <c r="M60" i="11"/>
  <c r="L60" i="11"/>
  <c r="G60" i="11"/>
  <c r="M59" i="11"/>
  <c r="L59" i="11"/>
  <c r="G59" i="11"/>
  <c r="M58" i="11"/>
  <c r="L58" i="11"/>
  <c r="G58" i="11"/>
  <c r="M57" i="11"/>
  <c r="L57" i="11"/>
  <c r="G57" i="11"/>
  <c r="M56" i="11"/>
  <c r="L56" i="11"/>
  <c r="G56" i="11"/>
  <c r="M55" i="11"/>
  <c r="L55" i="11"/>
  <c r="G55" i="11"/>
  <c r="M44" i="11"/>
  <c r="L44" i="11"/>
  <c r="G44" i="11"/>
  <c r="M43" i="11"/>
  <c r="L43" i="11"/>
  <c r="G43" i="11"/>
  <c r="M42" i="11"/>
  <c r="L42" i="11"/>
  <c r="G42" i="11"/>
  <c r="M39" i="11"/>
  <c r="L39" i="11"/>
  <c r="G39" i="11"/>
  <c r="M38" i="11"/>
  <c r="L38" i="11"/>
  <c r="G38" i="11"/>
  <c r="M37" i="11"/>
  <c r="L37" i="11"/>
  <c r="G37" i="11"/>
  <c r="M36" i="11"/>
  <c r="L36" i="11"/>
  <c r="G36" i="11"/>
  <c r="M35" i="11"/>
  <c r="L35" i="11"/>
  <c r="G35" i="11"/>
  <c r="M34" i="11"/>
  <c r="L34" i="11"/>
  <c r="G34" i="11"/>
  <c r="M33" i="11"/>
  <c r="L33" i="11"/>
  <c r="G33" i="11"/>
  <c r="M32" i="11"/>
  <c r="L32" i="11"/>
  <c r="G32" i="11"/>
  <c r="M18" i="11"/>
  <c r="L18" i="11"/>
  <c r="G18" i="11"/>
  <c r="L71" i="11" l="1"/>
  <c r="L72" i="11"/>
  <c r="L73" i="11"/>
  <c r="L70" i="11"/>
  <c r="M17" i="11"/>
  <c r="L17" i="11"/>
  <c r="G17" i="11"/>
  <c r="M24" i="11"/>
  <c r="L24" i="11"/>
  <c r="G24" i="11"/>
  <c r="M23" i="11"/>
  <c r="L23" i="11"/>
  <c r="G23" i="11"/>
  <c r="M22" i="11"/>
  <c r="L22" i="11"/>
  <c r="G22" i="11"/>
  <c r="M21" i="11"/>
  <c r="L21" i="11"/>
  <c r="G21" i="11"/>
  <c r="M20" i="11"/>
  <c r="L20" i="11"/>
  <c r="G20" i="11"/>
  <c r="M19" i="11"/>
  <c r="G19" i="11"/>
  <c r="K87" i="11"/>
  <c r="L87" i="11" s="1"/>
  <c r="K103" i="11"/>
  <c r="L103" i="11" s="1"/>
  <c r="K97" i="11"/>
  <c r="L97" i="11" s="1"/>
  <c r="K96" i="11"/>
  <c r="L96" i="11" s="1"/>
  <c r="K95" i="11"/>
  <c r="L95" i="11" s="1"/>
  <c r="K94" i="11"/>
  <c r="L94" i="11" s="1"/>
  <c r="K93" i="11"/>
  <c r="L93" i="11" s="1"/>
  <c r="K92" i="11"/>
  <c r="L92" i="11" s="1"/>
  <c r="K91" i="11"/>
  <c r="L91" i="11" s="1"/>
  <c r="K90" i="11"/>
  <c r="L90" i="11" s="1"/>
  <c r="K89" i="11"/>
  <c r="L89" i="11" s="1"/>
  <c r="K88" i="11"/>
  <c r="L88" i="11" s="1"/>
  <c r="G103" i="11"/>
  <c r="G97" i="11"/>
  <c r="G96" i="11"/>
  <c r="G95" i="11"/>
  <c r="G94" i="11"/>
  <c r="G93" i="11"/>
  <c r="G92" i="11"/>
  <c r="G91" i="11"/>
  <c r="G90" i="11"/>
  <c r="G89" i="11"/>
  <c r="G88" i="11"/>
  <c r="G87" i="11"/>
  <c r="F6" i="2"/>
  <c r="F5" i="2"/>
  <c r="D6" i="2"/>
  <c r="E6" i="2" s="1"/>
  <c r="D5" i="2"/>
  <c r="E5" i="2" s="1"/>
  <c r="F8" i="2"/>
  <c r="D8" i="2"/>
  <c r="L19" i="11" l="1"/>
  <c r="D4" i="2" s="1"/>
  <c r="D7" i="2" s="1"/>
  <c r="F4" i="2"/>
  <c r="G5" i="2"/>
  <c r="G6" i="2"/>
  <c r="J8" i="2"/>
  <c r="C7" i="2"/>
  <c r="G6" i="11" l="1"/>
  <c r="M6" i="11" l="1"/>
  <c r="L6" i="11"/>
  <c r="F9" i="2" l="1"/>
  <c r="E8" i="2"/>
  <c r="C9" i="2"/>
  <c r="C10" i="2" l="1"/>
  <c r="E9" i="2"/>
  <c r="D9" i="2"/>
  <c r="G8" i="2"/>
  <c r="G9" i="2" l="1"/>
  <c r="D10" i="2" l="1"/>
  <c r="E4" i="2" l="1"/>
  <c r="G4" i="2" l="1"/>
  <c r="G24" i="13" l="1"/>
  <c r="E7" i="2" l="1"/>
  <c r="K119" i="11"/>
  <c r="F7" i="2"/>
  <c r="F10" i="2" l="1"/>
  <c r="E10" i="2"/>
  <c r="L119" i="11"/>
  <c r="G7" i="2" l="1"/>
  <c r="G10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Domján Gábor</author>
  </authors>
  <commentList>
    <comment ref="V2" authorId="0" shapeId="0" xr:uid="{08323435-A399-413B-9525-9C7A59A9FF01}">
      <text>
        <r>
          <rPr>
            <b/>
            <sz val="9"/>
            <color indexed="81"/>
            <rFont val="Tahoma"/>
            <family val="2"/>
            <charset val="238"/>
          </rPr>
          <t>Ha mínusz 1-2 forint az eltérés, akkor én lecsökkentem a bruttó bért annyival. Ha plusz 1-2 forint, akkor marad az alaplevél szerinti bére</t>
        </r>
        <r>
          <rPr>
            <sz val="9"/>
            <color indexed="81"/>
            <rFont val="Tahoma"/>
            <family val="2"/>
            <charset val="238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Domján Gábor</author>
  </authors>
  <commentList>
    <comment ref="G11" authorId="0" shapeId="0" xr:uid="{BD91A267-CCE5-4112-8AE1-CA314FC6686D}">
      <text>
        <r>
          <rPr>
            <b/>
            <sz val="9"/>
            <color indexed="81"/>
            <rFont val="Tahoma"/>
            <family val="2"/>
            <charset val="238"/>
          </rPr>
          <t>14.427,2 EUR</t>
        </r>
        <r>
          <rPr>
            <sz val="9"/>
            <color indexed="81"/>
            <rFont val="Tahoma"/>
            <family val="2"/>
            <charset val="238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<sst xmlns="http://schemas.openxmlformats.org/spreadsheetml/2006/main" count="984" uniqueCount="171">
  <si>
    <t>Fennmaradó 
egyenleg</t>
  </si>
  <si>
    <t>résztvevő</t>
  </si>
  <si>
    <t>bér arány</t>
  </si>
  <si>
    <t>ÖSSZESEN</t>
  </si>
  <si>
    <t>időszak</t>
  </si>
  <si>
    <t>Összeg</t>
  </si>
  <si>
    <t>Szállító</t>
  </si>
  <si>
    <t>Megnevezés</t>
  </si>
  <si>
    <t>Költség típus</t>
  </si>
  <si>
    <t xml:space="preserve">Szakmai megvalósításban </t>
  </si>
  <si>
    <t>Tény</t>
  </si>
  <si>
    <t>Köt. váll.</t>
  </si>
  <si>
    <t xml:space="preserve">Köt. váll. </t>
  </si>
  <si>
    <t>Köt. vállal terhelt egyenleg</t>
  </si>
  <si>
    <t>Tény/Köt. váll.</t>
  </si>
  <si>
    <t>Kifizetési kérelem</t>
  </si>
  <si>
    <t>Felhasználás</t>
  </si>
  <si>
    <t>Pénzügyi</t>
  </si>
  <si>
    <t>költségsor</t>
  </si>
  <si>
    <t>Sorszám/SAP</t>
  </si>
  <si>
    <t>Mindösszesen</t>
  </si>
  <si>
    <t>többlet</t>
  </si>
  <si>
    <t>bruttó bér</t>
  </si>
  <si>
    <t xml:space="preserve"> (komp. nélkül)</t>
  </si>
  <si>
    <t xml:space="preserve">munkában  </t>
  </si>
  <si>
    <t>töltött</t>
  </si>
  <si>
    <t>óra</t>
  </si>
  <si>
    <t>elszámolt</t>
  </si>
  <si>
    <t>járulék</t>
  </si>
  <si>
    <t>projekten</t>
  </si>
  <si>
    <t>NR</t>
  </si>
  <si>
    <t>dátuma</t>
  </si>
  <si>
    <t>közreműködő munkatársak (Név)</t>
  </si>
  <si>
    <t>(Hónap)</t>
  </si>
  <si>
    <t>MEGBÍZÁSOK</t>
  </si>
  <si>
    <t>Megrendelés/ szerződés száma</t>
  </si>
  <si>
    <t>mértéke</t>
  </si>
  <si>
    <t>bruttó járuléka</t>
  </si>
  <si>
    <t>2021.12</t>
  </si>
  <si>
    <t>2022.01</t>
  </si>
  <si>
    <t>2022.02</t>
  </si>
  <si>
    <t>2022.03</t>
  </si>
  <si>
    <t>2022.04</t>
  </si>
  <si>
    <t>2022.05</t>
  </si>
  <si>
    <t>2022.06</t>
  </si>
  <si>
    <t>2022.07</t>
  </si>
  <si>
    <t>2022.08</t>
  </si>
  <si>
    <t>2022.09</t>
  </si>
  <si>
    <t>2022.10</t>
  </si>
  <si>
    <t>2022.11</t>
  </si>
  <si>
    <t>Tevékenység neve</t>
  </si>
  <si>
    <t>Keret</t>
  </si>
  <si>
    <t>óra arány</t>
  </si>
  <si>
    <t>különbsége</t>
  </si>
  <si>
    <t>Alap dokumentum</t>
  </si>
  <si>
    <t>Aláírt</t>
  </si>
  <si>
    <t>kinevezés</t>
  </si>
  <si>
    <t>KÖLTSÉGEK</t>
  </si>
  <si>
    <t>Szoc. Ho.</t>
  </si>
  <si>
    <t>adó</t>
  </si>
  <si>
    <t>elszámolás</t>
  </si>
  <si>
    <t>Összesen</t>
  </si>
  <si>
    <t>i</t>
  </si>
  <si>
    <t>Befektetett eszközök</t>
  </si>
  <si>
    <t>Személyi jellegű költségek</t>
  </si>
  <si>
    <t>Dologi költségek</t>
  </si>
  <si>
    <t>Általános költségek</t>
  </si>
  <si>
    <t>Működési költségek összesen</t>
  </si>
  <si>
    <t>Felhalmozási költségek összesen</t>
  </si>
  <si>
    <t>Beérkezett támogatások:</t>
  </si>
  <si>
    <t>C217200197</t>
  </si>
  <si>
    <t>MEC_N_21 - C217200197</t>
  </si>
  <si>
    <t>Infornax Zrt.</t>
  </si>
  <si>
    <t>Olympia A340 lamináló készülék</t>
  </si>
  <si>
    <t>I-COM Irodaellátási Kft.</t>
  </si>
  <si>
    <t>irodaszer beszerzés</t>
  </si>
  <si>
    <t>5100003130</t>
  </si>
  <si>
    <t>Orsós Fruzsina</t>
  </si>
  <si>
    <t>2022.02.07-2022.02.28</t>
  </si>
  <si>
    <t>Textil-Coop Kft.</t>
  </si>
  <si>
    <t>pamutköpenyek, munkavédelmi szemüvegek</t>
  </si>
  <si>
    <t>Máté és Nagy Bt.</t>
  </si>
  <si>
    <t>pamutköpenyek, munkavédelmi szemüvegek, kesztyűk</t>
  </si>
  <si>
    <t>5100003471</t>
  </si>
  <si>
    <t>Visnyei Merve</t>
  </si>
  <si>
    <t>5100003659</t>
  </si>
  <si>
    <t>2022.03.10-2022.03.31</t>
  </si>
  <si>
    <t>2022.06.01-2022.06.14</t>
  </si>
  <si>
    <t>5100004182</t>
  </si>
  <si>
    <t>Heller Balázs</t>
  </si>
  <si>
    <t>C211110000</t>
  </si>
  <si>
    <t>Katona András Richárd</t>
  </si>
  <si>
    <t>Kovács Zsófia</t>
  </si>
  <si>
    <t>C211100000</t>
  </si>
  <si>
    <t>Varga Csilla</t>
  </si>
  <si>
    <t>Vargáné Hajda Tímea</t>
  </si>
  <si>
    <t>M211120000</t>
  </si>
  <si>
    <t>Teljesítés igazolás</t>
  </si>
  <si>
    <t>Megbízási szerződés</t>
  </si>
  <si>
    <t>Célfeladat esetén</t>
  </si>
  <si>
    <t>2021.12.01-2022.11.30</t>
  </si>
  <si>
    <t>Pályázati azonosító:</t>
  </si>
  <si>
    <t>MEC_N_21 - 140840</t>
  </si>
  <si>
    <t>Szépvölgyi Réka</t>
  </si>
  <si>
    <t>C011110000</t>
  </si>
  <si>
    <t>Balogh András</t>
  </si>
  <si>
    <t>Projekt pü.</t>
  </si>
  <si>
    <t>központ (terhelés)</t>
  </si>
  <si>
    <t>központs (számfejtés)</t>
  </si>
  <si>
    <t>Vöröskő Kft.</t>
  </si>
  <si>
    <t>Xerox C235FDW nyomtató</t>
  </si>
  <si>
    <t>202207282518</t>
  </si>
  <si>
    <t>2022.07.11-2022.07.31</t>
  </si>
  <si>
    <t>5100007821</t>
  </si>
  <si>
    <t>202208262511</t>
  </si>
  <si>
    <t>Plasticor Kft.</t>
  </si>
  <si>
    <t>fröccsöntő szerszám</t>
  </si>
  <si>
    <t>2021.12.01-2023.04.30</t>
  </si>
  <si>
    <t>Eredeti futamidő:</t>
  </si>
  <si>
    <t>Módosított futamidő:</t>
  </si>
  <si>
    <t>2023.01</t>
  </si>
  <si>
    <t>2022.12</t>
  </si>
  <si>
    <t>2023.02</t>
  </si>
  <si>
    <t>2023.03</t>
  </si>
  <si>
    <t>2023.04</t>
  </si>
  <si>
    <t>202211162526</t>
  </si>
  <si>
    <t>Profil-Copy 2002 Kft.</t>
  </si>
  <si>
    <t>202211162527</t>
  </si>
  <si>
    <t>kesztyű beszerzése</t>
  </si>
  <si>
    <t>5100010325</t>
  </si>
  <si>
    <t>5100010410</t>
  </si>
  <si>
    <t>5100010637</t>
  </si>
  <si>
    <t>5100010611</t>
  </si>
  <si>
    <t>Dolgozó</t>
  </si>
  <si>
    <t>adóazonosító</t>
  </si>
  <si>
    <t>8446302802</t>
  </si>
  <si>
    <t>8396515204</t>
  </si>
  <si>
    <t>8419652113</t>
  </si>
  <si>
    <t>8462260035</t>
  </si>
  <si>
    <t>8423011763</t>
  </si>
  <si>
    <t>8400535464</t>
  </si>
  <si>
    <t>Témaszám</t>
  </si>
  <si>
    <t>Bér</t>
  </si>
  <si>
    <t>Járulék</t>
  </si>
  <si>
    <t>eltérés</t>
  </si>
  <si>
    <t>Név</t>
  </si>
  <si>
    <t>Adóazonosító</t>
  </si>
  <si>
    <t>Számfejtés</t>
  </si>
  <si>
    <t>Dr. Varga Csilla</t>
  </si>
  <si>
    <t>Szépvölgyi Réka Katherine</t>
  </si>
  <si>
    <t xml:space="preserve">projektre </t>
  </si>
  <si>
    <t>fordított idő</t>
  </si>
  <si>
    <t>aránya</t>
  </si>
  <si>
    <t>Macrotel Kft.</t>
  </si>
  <si>
    <t>toner beszerzése</t>
  </si>
  <si>
    <t>5100012185</t>
  </si>
  <si>
    <t>EGYEZIK</t>
  </si>
  <si>
    <t>HIBÁS</t>
  </si>
  <si>
    <t>M211130000</t>
  </si>
  <si>
    <t>átalány</t>
  </si>
  <si>
    <t>Átalány</t>
  </si>
  <si>
    <t>rezsiköltség</t>
  </si>
  <si>
    <t>Terhelés</t>
  </si>
  <si>
    <t>Hónap</t>
  </si>
  <si>
    <t>Kihagyás</t>
  </si>
  <si>
    <t>Kifizetés dátuma</t>
  </si>
  <si>
    <t>pénzügyi teljesítés</t>
  </si>
  <si>
    <t>??????????</t>
  </si>
  <si>
    <t>2022.10.01-2022.10.28</t>
  </si>
  <si>
    <t>AZ ELSZÁMOLÁSBAN A KIFZETÉS DÁTUMÁT NÉHÁNY HELYEN MÉG JAVÍTANI KELL!</t>
  </si>
  <si>
    <t>megbízás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</si>
</sst>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-* #,##0.00\ &quot;Ft&quot;_-;\-* #,##0.00\ &quot;Ft&quot;_-;_-* &quot;-&quot;??\ &quot;Ft&quot;_-;_-@_-"/>
    <numFmt numFmtId="164" formatCode="_-* #,##0.00\ _F_t_-;\-* #,##0.00\ _F_t_-;_-* &quot;-&quot;??\ _F_t_-;_-@_-"/>
    <numFmt numFmtId="165" formatCode="_-* #,##0\ _F_t_-;\-* #,##0\ _F_t_-;_-* &quot;-&quot;??\ _F_t_-;_-@_-"/>
    <numFmt numFmtId="166" formatCode="#,##0\ &quot;Ft&quot;"/>
    <numFmt numFmtId="167" formatCode="#,##0_ ;[Red]\-#,##0\ "/>
    <numFmt numFmtId="168" formatCode="0.0%"/>
    <numFmt numFmtId="169" formatCode="_-* #,##0_-;\-* #,##0_-;_-* &quot;-&quot;??_-;_-@_-"/>
  </numFmts>
  <fonts count="53" x14ac:knownFonts="1">
    <font>
      <sz val="11"/>
      <color theme="1"/>
      <name val="Calibri"/>
      <family val="2"/>
      <charset val="238"/>
      <scheme val="minor"/>
    </font>
    <font>
      <sz val="11"/>
      <color indexed="8"/>
      <name val="Calibri"/>
      <family val="2"/>
      <charset val="238"/>
    </font>
    <font>
      <b/>
      <sz val="10"/>
      <name val="Times New Roman"/>
      <family val="1"/>
      <charset val="238"/>
    </font>
    <font>
      <sz val="10"/>
      <name val="Times New Roman"/>
      <family val="1"/>
      <charset val="238"/>
    </font>
    <font>
      <b/>
      <sz val="11"/>
      <color indexed="8"/>
      <name val="Calibri"/>
      <family val="2"/>
      <charset val="238"/>
    </font>
    <font>
      <sz val="10"/>
      <color indexed="8"/>
      <name val="Times New Roman"/>
      <family val="1"/>
      <charset val="238"/>
    </font>
    <font>
      <sz val="8"/>
      <name val="Calibri"/>
      <family val="2"/>
      <charset val="238"/>
    </font>
    <font>
      <sz val="11"/>
      <color indexed="8"/>
      <name val="Calibri"/>
      <family val="2"/>
      <charset val="238"/>
    </font>
    <font>
      <sz val="11"/>
      <name val="Calibri"/>
      <family val="2"/>
      <charset val="238"/>
    </font>
    <font>
      <b/>
      <sz val="14"/>
      <name val="Times New Roman"/>
      <family val="1"/>
      <charset val="238"/>
    </font>
    <font>
      <b/>
      <sz val="11"/>
      <name val="Times New Roman"/>
      <family val="1"/>
      <charset val="238"/>
    </font>
    <font>
      <sz val="11"/>
      <color theme="1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0"/>
      <name val="Arial"/>
      <family val="2"/>
      <charset val="238"/>
    </font>
    <font>
      <sz val="10"/>
      <name val="Arial"/>
      <family val="2"/>
      <charset val="238"/>
    </font>
    <font>
      <sz val="11"/>
      <color indexed="9"/>
      <name val="Calibri"/>
      <family val="2"/>
      <charset val="238"/>
    </font>
    <font>
      <sz val="11"/>
      <color indexed="62"/>
      <name val="Calibri"/>
      <family val="2"/>
      <charset val="238"/>
    </font>
    <font>
      <b/>
      <sz val="18"/>
      <color indexed="56"/>
      <name val="Cambria"/>
      <family val="2"/>
      <charset val="238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b/>
      <sz val="11"/>
      <color indexed="9"/>
      <name val="Calibri"/>
      <family val="2"/>
      <charset val="238"/>
    </font>
    <font>
      <sz val="11"/>
      <color indexed="10"/>
      <name val="Calibri"/>
      <family val="2"/>
      <charset val="238"/>
    </font>
    <font>
      <sz val="11"/>
      <color indexed="52"/>
      <name val="Calibri"/>
      <family val="2"/>
      <charset val="238"/>
    </font>
    <font>
      <sz val="11"/>
      <color indexed="17"/>
      <name val="Calibri"/>
      <family val="2"/>
      <charset val="238"/>
    </font>
    <font>
      <b/>
      <sz val="11"/>
      <color indexed="63"/>
      <name val="Calibri"/>
      <family val="2"/>
      <charset val="238"/>
    </font>
    <font>
      <i/>
      <sz val="11"/>
      <color indexed="23"/>
      <name val="Calibri"/>
      <family val="2"/>
      <charset val="238"/>
    </font>
    <font>
      <sz val="11"/>
      <color indexed="20"/>
      <name val="Calibri"/>
      <family val="2"/>
      <charset val="238"/>
    </font>
    <font>
      <sz val="11"/>
      <color indexed="60"/>
      <name val="Calibri"/>
      <family val="2"/>
      <charset val="238"/>
    </font>
    <font>
      <b/>
      <sz val="11"/>
      <color indexed="52"/>
      <name val="Calibri"/>
      <family val="2"/>
      <charset val="238"/>
    </font>
    <font>
      <sz val="11"/>
      <color rgb="FF000000"/>
      <name val="Calibri"/>
      <family val="2"/>
      <charset val="238"/>
    </font>
    <font>
      <u/>
      <sz val="10"/>
      <color theme="10"/>
      <name val="Arial"/>
      <family val="2"/>
      <charset val="238"/>
    </font>
    <font>
      <u/>
      <sz val="10"/>
      <color theme="11"/>
      <name val="Arial"/>
      <family val="2"/>
      <charset val="238"/>
    </font>
    <font>
      <sz val="12"/>
      <color theme="0"/>
      <name val="Calibri"/>
      <family val="2"/>
      <scheme val="minor"/>
    </font>
    <font>
      <b/>
      <sz val="11"/>
      <name val="Calibri"/>
      <family val="2"/>
      <charset val="238"/>
    </font>
    <font>
      <b/>
      <sz val="11"/>
      <color theme="1"/>
      <name val="Calibri"/>
      <family val="2"/>
      <charset val="238"/>
      <scheme val="minor"/>
    </font>
    <font>
      <sz val="10"/>
      <name val="Times New Roman"/>
      <family val="1"/>
      <charset val="238"/>
    </font>
    <font>
      <sz val="11"/>
      <name val="Times New Roman"/>
      <family val="1"/>
      <charset val="238"/>
    </font>
    <font>
      <sz val="11"/>
      <color rgb="FF000000"/>
      <name val="Calibri"/>
      <family val="2"/>
      <charset val="238"/>
    </font>
    <font>
      <sz val="9"/>
      <color theme="1"/>
      <name val="Calibri"/>
      <family val="2"/>
      <charset val="238"/>
      <scheme val="minor"/>
    </font>
    <font>
      <sz val="14"/>
      <name val="Times New Roman"/>
      <family val="1"/>
      <charset val="238"/>
    </font>
    <font>
      <b/>
      <sz val="9"/>
      <color rgb="FFFF0000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b/>
      <sz val="14"/>
      <color rgb="FFFF0000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9"/>
      <color indexed="81"/>
      <name val="Tahoma"/>
      <family val="2"/>
      <charset val="238"/>
    </font>
    <font>
      <b/>
      <sz val="9"/>
      <color indexed="81"/>
      <name val="Tahoma"/>
      <family val="2"/>
      <charset val="238"/>
    </font>
    <font>
      <sz val="8"/>
      <name val="Calibri"/>
      <family val="2"/>
      <charset val="238"/>
      <scheme val="minor"/>
    </font>
    <font>
      <b/>
      <sz val="10"/>
      <color rgb="FF000000"/>
      <name val="Calibri"/>
      <family val="2"/>
      <charset val="238"/>
    </font>
    <font>
      <b/>
      <sz val="11"/>
      <color theme="1"/>
      <name val="Calibri"/>
      <family val="2"/>
      <scheme val="minor"/>
    </font>
    <font>
      <sz val="11"/>
      <color rgb="FF00B050"/>
      <name val="Calibri"/>
      <family val="2"/>
      <charset val="238"/>
      <scheme val="minor"/>
    </font>
  </fonts>
  <fills count="42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  <fill>
      <patternFill patternType="solid">
        <fgColor theme="5"/>
      </patternFill>
    </fill>
    <fill>
      <patternFill patternType="solid">
        <fgColor theme="7" tint="0.59999389629810485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Up="1">
      <left style="thin">
        <color indexed="64"/>
      </left>
      <right/>
      <top/>
      <bottom style="thin">
        <color indexed="64"/>
      </bottom>
      <diagonal style="thin">
        <color indexed="64"/>
      </diagonal>
    </border>
    <border diagonalUp="1">
      <left/>
      <right/>
      <top/>
      <bottom style="thin">
        <color indexed="64"/>
      </bottom>
      <diagonal style="thin">
        <color indexed="64"/>
      </diagonal>
    </border>
    <border diagonalUp="1">
      <left/>
      <right style="thin">
        <color indexed="64"/>
      </right>
      <top/>
      <bottom style="thin">
        <color indexed="64"/>
      </bottom>
      <diagonal style="thin">
        <color indexed="64"/>
      </diagonal>
    </border>
    <border>
      <left/>
      <right/>
      <top/>
      <bottom style="thin">
        <color theme="4" tint="0.39997558519241921"/>
      </bottom>
      <diagonal/>
    </border>
  </borders>
  <cellStyleXfs count="146">
    <xf numFmtId="0" fontId="0" fillId="0" borderId="0"/>
    <xf numFmtId="0" fontId="12" fillId="3" borderId="13" applyNumberFormat="0" applyAlignment="0" applyProtection="0"/>
    <xf numFmtId="164" fontId="7" fillId="0" borderId="0" applyFont="0" applyFill="0" applyBorder="0" applyAlignment="0" applyProtection="0"/>
    <xf numFmtId="0" fontId="14" fillId="0" borderId="0"/>
    <xf numFmtId="0" fontId="15" fillId="0" borderId="0"/>
    <xf numFmtId="44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5" fillId="0" borderId="0"/>
    <xf numFmtId="0" fontId="15" fillId="0" borderId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6" fillId="17" borderId="0" applyNumberFormat="0" applyBorder="0" applyAlignment="0" applyProtection="0"/>
    <xf numFmtId="0" fontId="16" fillId="14" borderId="0" applyNumberFormat="0" applyBorder="0" applyAlignment="0" applyProtection="0"/>
    <xf numFmtId="0" fontId="16" fillId="15" borderId="0" applyNumberFormat="0" applyBorder="0" applyAlignment="0" applyProtection="0"/>
    <xf numFmtId="0" fontId="16" fillId="18" borderId="0" applyNumberFormat="0" applyBorder="0" applyAlignment="0" applyProtection="0"/>
    <xf numFmtId="0" fontId="16" fillId="19" borderId="0" applyNumberFormat="0" applyBorder="0" applyAlignment="0" applyProtection="0"/>
    <xf numFmtId="0" fontId="16" fillId="20" borderId="0" applyNumberFormat="0" applyBorder="0" applyAlignment="0" applyProtection="0"/>
    <xf numFmtId="0" fontId="17" fillId="12" borderId="14" applyNumberFormat="0" applyAlignment="0" applyProtection="0"/>
    <xf numFmtId="0" fontId="18" fillId="0" borderId="0" applyNumberFormat="0" applyFill="0" applyBorder="0" applyAlignment="0" applyProtection="0"/>
    <xf numFmtId="0" fontId="19" fillId="0" borderId="15" applyNumberFormat="0" applyFill="0" applyAlignment="0" applyProtection="0"/>
    <xf numFmtId="0" fontId="20" fillId="0" borderId="16" applyNumberFormat="0" applyFill="0" applyAlignment="0" applyProtection="0"/>
    <xf numFmtId="0" fontId="21" fillId="0" borderId="17" applyNumberFormat="0" applyFill="0" applyAlignment="0" applyProtection="0"/>
    <xf numFmtId="0" fontId="21" fillId="0" borderId="0" applyNumberFormat="0" applyFill="0" applyBorder="0" applyAlignment="0" applyProtection="0"/>
    <xf numFmtId="0" fontId="22" fillId="21" borderId="18" applyNumberFormat="0" applyAlignment="0" applyProtection="0"/>
    <xf numFmtId="0" fontId="23" fillId="0" borderId="0" applyNumberFormat="0" applyFill="0" applyBorder="0" applyAlignment="0" applyProtection="0"/>
    <xf numFmtId="0" fontId="24" fillId="0" borderId="19" applyNumberFormat="0" applyFill="0" applyAlignment="0" applyProtection="0"/>
    <xf numFmtId="0" fontId="1" fillId="22" borderId="20" applyNumberFormat="0" applyFont="0" applyAlignment="0" applyProtection="0"/>
    <xf numFmtId="0" fontId="16" fillId="23" borderId="0" applyNumberFormat="0" applyBorder="0" applyAlignment="0" applyProtection="0"/>
    <xf numFmtId="0" fontId="16" fillId="24" borderId="0" applyNumberFormat="0" applyBorder="0" applyAlignment="0" applyProtection="0"/>
    <xf numFmtId="0" fontId="16" fillId="25" borderId="0" applyNumberFormat="0" applyBorder="0" applyAlignment="0" applyProtection="0"/>
    <xf numFmtId="0" fontId="16" fillId="18" borderId="0" applyNumberFormat="0" applyBorder="0" applyAlignment="0" applyProtection="0"/>
    <xf numFmtId="0" fontId="16" fillId="19" borderId="0" applyNumberFormat="0" applyBorder="0" applyAlignment="0" applyProtection="0"/>
    <xf numFmtId="0" fontId="16" fillId="26" borderId="0" applyNumberFormat="0" applyBorder="0" applyAlignment="0" applyProtection="0"/>
    <xf numFmtId="0" fontId="25" fillId="9" borderId="0" applyNumberFormat="0" applyBorder="0" applyAlignment="0" applyProtection="0"/>
    <xf numFmtId="0" fontId="26" fillId="27" borderId="21" applyNumberFormat="0" applyAlignment="0" applyProtection="0"/>
    <xf numFmtId="0" fontId="27" fillId="0" borderId="0" applyNumberFormat="0" applyFill="0" applyBorder="0" applyAlignment="0" applyProtection="0"/>
    <xf numFmtId="0" fontId="4" fillId="0" borderId="22" applyNumberFormat="0" applyFill="0" applyAlignment="0" applyProtection="0"/>
    <xf numFmtId="0" fontId="28" fillId="8" borderId="0" applyNumberFormat="0" applyBorder="0" applyAlignment="0" applyProtection="0"/>
    <xf numFmtId="0" fontId="29" fillId="28" borderId="0" applyNumberFormat="0" applyBorder="0" applyAlignment="0" applyProtection="0"/>
    <xf numFmtId="0" fontId="30" fillId="27" borderId="14" applyNumberFormat="0" applyAlignment="0" applyProtection="0"/>
    <xf numFmtId="44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1" fillId="0" borderId="0"/>
    <xf numFmtId="0" fontId="11" fillId="6" borderId="0" applyNumberFormat="0" applyBorder="0" applyAlignment="0" applyProtection="0"/>
    <xf numFmtId="0" fontId="11" fillId="0" borderId="0"/>
    <xf numFmtId="0" fontId="31" fillId="0" borderId="0"/>
    <xf numFmtId="0" fontId="17" fillId="12" borderId="14" applyNumberFormat="0" applyAlignment="0" applyProtection="0"/>
    <xf numFmtId="0" fontId="1" fillId="22" borderId="20" applyNumberFormat="0" applyFont="0" applyAlignment="0" applyProtection="0"/>
    <xf numFmtId="0" fontId="26" fillId="27" borderId="21" applyNumberFormat="0" applyAlignment="0" applyProtection="0"/>
    <xf numFmtId="0" fontId="4" fillId="0" borderId="22" applyNumberFormat="0" applyFill="0" applyAlignment="0" applyProtection="0"/>
    <xf numFmtId="0" fontId="30" fillId="27" borderId="14" applyNumberFormat="0" applyAlignment="0" applyProtection="0"/>
    <xf numFmtId="0" fontId="11" fillId="6" borderId="0" applyNumberFormat="0" applyBorder="0" applyAlignment="0" applyProtection="0"/>
    <xf numFmtId="0" fontId="11" fillId="0" borderId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5" borderId="0" applyNumberFormat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26" fillId="27" borderId="21" applyNumberFormat="0" applyAlignment="0" applyProtection="0"/>
    <xf numFmtId="0" fontId="1" fillId="22" borderId="20" applyNumberFormat="0" applyFont="0" applyAlignment="0" applyProtection="0"/>
    <xf numFmtId="0" fontId="4" fillId="0" borderId="22" applyNumberFormat="0" applyFill="0" applyAlignment="0" applyProtection="0"/>
    <xf numFmtId="0" fontId="26" fillId="27" borderId="21" applyNumberFormat="0" applyAlignment="0" applyProtection="0"/>
    <xf numFmtId="0" fontId="30" fillId="27" borderId="14" applyNumberFormat="0" applyAlignment="0" applyProtection="0"/>
    <xf numFmtId="0" fontId="4" fillId="0" borderId="22" applyNumberFormat="0" applyFill="0" applyAlignment="0" applyProtection="0"/>
    <xf numFmtId="0" fontId="26" fillId="27" borderId="21" applyNumberFormat="0" applyAlignment="0" applyProtection="0"/>
    <xf numFmtId="0" fontId="1" fillId="22" borderId="20" applyNumberFormat="0" applyFont="0" applyAlignment="0" applyProtection="0"/>
    <xf numFmtId="0" fontId="17" fillId="12" borderId="14" applyNumberFormat="0" applyAlignment="0" applyProtection="0"/>
    <xf numFmtId="0" fontId="1" fillId="22" borderId="20" applyNumberFormat="0" applyFont="0" applyAlignment="0" applyProtection="0"/>
    <xf numFmtId="0" fontId="1" fillId="22" borderId="20" applyNumberFormat="0" applyFont="0" applyAlignment="0" applyProtection="0"/>
    <xf numFmtId="0" fontId="17" fillId="12" borderId="14" applyNumberFormat="0" applyAlignment="0" applyProtection="0"/>
    <xf numFmtId="0" fontId="26" fillId="27" borderId="21" applyNumberFormat="0" applyAlignment="0" applyProtection="0"/>
    <xf numFmtId="0" fontId="4" fillId="0" borderId="22" applyNumberFormat="0" applyFill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17" fillId="12" borderId="14" applyNumberFormat="0" applyAlignment="0" applyProtection="0"/>
    <xf numFmtId="0" fontId="11" fillId="0" borderId="0"/>
    <xf numFmtId="0" fontId="11" fillId="6" borderId="0" applyNumberFormat="0" applyBorder="0" applyAlignment="0" applyProtection="0"/>
    <xf numFmtId="0" fontId="11" fillId="0" borderId="0"/>
    <xf numFmtId="0" fontId="11" fillId="6" borderId="0" applyNumberFormat="0" applyBorder="0" applyAlignment="0" applyProtection="0"/>
    <xf numFmtId="0" fontId="11" fillId="0" borderId="0"/>
    <xf numFmtId="0" fontId="26" fillId="27" borderId="21" applyNumberFormat="0" applyAlignment="0" applyProtection="0"/>
    <xf numFmtId="0" fontId="1" fillId="22" borderId="20" applyNumberFormat="0" applyFont="0" applyAlignment="0" applyProtection="0"/>
    <xf numFmtId="0" fontId="17" fillId="12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4" fillId="0" borderId="22" applyNumberFormat="0" applyFill="0" applyAlignment="0" applyProtection="0"/>
    <xf numFmtId="0" fontId="17" fillId="12" borderId="14" applyNumberFormat="0" applyAlignment="0" applyProtection="0"/>
    <xf numFmtId="0" fontId="30" fillId="27" borderId="14" applyNumberFormat="0" applyAlignment="0" applyProtection="0"/>
    <xf numFmtId="0" fontId="4" fillId="0" borderId="22" applyNumberFormat="0" applyFill="0" applyAlignment="0" applyProtection="0"/>
    <xf numFmtId="0" fontId="4" fillId="0" borderId="22" applyNumberFormat="0" applyFill="0" applyAlignment="0" applyProtection="0"/>
    <xf numFmtId="0" fontId="26" fillId="27" borderId="21" applyNumberFormat="0" applyAlignment="0" applyProtection="0"/>
    <xf numFmtId="0" fontId="1" fillId="22" borderId="20" applyNumberFormat="0" applyFont="0" applyAlignment="0" applyProtection="0"/>
    <xf numFmtId="0" fontId="17" fillId="12" borderId="14" applyNumberFormat="0" applyAlignment="0" applyProtection="0"/>
    <xf numFmtId="0" fontId="30" fillId="27" borderId="14" applyNumberFormat="0" applyAlignment="0" applyProtection="0"/>
    <xf numFmtId="0" fontId="4" fillId="0" borderId="22" applyNumberFormat="0" applyFill="0" applyAlignment="0" applyProtection="0"/>
    <xf numFmtId="0" fontId="26" fillId="27" borderId="21" applyNumberFormat="0" applyAlignment="0" applyProtection="0"/>
    <xf numFmtId="0" fontId="1" fillId="22" borderId="20" applyNumberFormat="0" applyFont="0" applyAlignment="0" applyProtection="0"/>
    <xf numFmtId="0" fontId="17" fillId="12" borderId="14" applyNumberFormat="0" applyAlignment="0" applyProtection="0"/>
    <xf numFmtId="9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31" fillId="0" borderId="0"/>
    <xf numFmtId="164" fontId="11" fillId="0" borderId="0" applyFont="0" applyFill="0" applyBorder="0" applyAlignment="0" applyProtection="0"/>
    <xf numFmtId="164" fontId="31" fillId="0" borderId="0" applyFont="0" applyFill="0" applyBorder="0" applyAlignment="0" applyProtection="0"/>
    <xf numFmtId="0" fontId="37" fillId="0" borderId="0"/>
    <xf numFmtId="164" fontId="3" fillId="0" borderId="0" applyFont="0" applyFill="0" applyBorder="0" applyAlignment="0" applyProtection="0"/>
    <xf numFmtId="0" fontId="39" fillId="0" borderId="0"/>
  </cellStyleXfs>
  <cellXfs count="179">
    <xf numFmtId="0" fontId="0" fillId="0" borderId="0" xfId="0"/>
    <xf numFmtId="3" fontId="2" fillId="0" borderId="1" xfId="0" applyNumberFormat="1" applyFont="1" applyBorder="1" applyAlignment="1">
      <alignment horizontal="left" vertical="center" wrapText="1"/>
    </xf>
    <xf numFmtId="3" fontId="2" fillId="0" borderId="1" xfId="0" applyNumberFormat="1" applyFont="1" applyBorder="1" applyAlignment="1">
      <alignment horizontal="center" vertical="center" wrapText="1"/>
    </xf>
    <xf numFmtId="0" fontId="3" fillId="4" borderId="1" xfId="0" applyFont="1" applyFill="1" applyBorder="1" applyAlignment="1">
      <alignment horizontal="left"/>
    </xf>
    <xf numFmtId="49" fontId="0" fillId="0" borderId="0" xfId="0" applyNumberFormat="1"/>
    <xf numFmtId="3" fontId="13" fillId="0" borderId="1" xfId="1" applyNumberFormat="1" applyFont="1" applyFill="1" applyBorder="1" applyAlignment="1" applyProtection="1">
      <alignment wrapText="1"/>
      <protection locked="0"/>
    </xf>
    <xf numFmtId="0" fontId="13" fillId="0" borderId="1" xfId="0" applyFont="1" applyBorder="1"/>
    <xf numFmtId="3" fontId="3" fillId="2" borderId="5" xfId="0" applyNumberFormat="1" applyFont="1" applyFill="1" applyBorder="1" applyAlignment="1">
      <alignment horizontal="center" vertical="center"/>
    </xf>
    <xf numFmtId="3" fontId="3" fillId="2" borderId="6" xfId="0" applyNumberFormat="1" applyFont="1" applyFill="1" applyBorder="1" applyAlignment="1">
      <alignment horizontal="center" vertical="center"/>
    </xf>
    <xf numFmtId="3" fontId="3" fillId="2" borderId="7" xfId="0" applyNumberFormat="1" applyFont="1" applyFill="1" applyBorder="1" applyAlignment="1">
      <alignment horizontal="center" vertical="center"/>
    </xf>
    <xf numFmtId="0" fontId="10" fillId="0" borderId="1" xfId="0" applyFont="1" applyBorder="1"/>
    <xf numFmtId="166" fontId="35" fillId="0" borderId="1" xfId="0" applyNumberFormat="1" applyFont="1" applyBorder="1" applyAlignment="1">
      <alignment wrapText="1"/>
    </xf>
    <xf numFmtId="0" fontId="13" fillId="0" borderId="0" xfId="0" applyFont="1"/>
    <xf numFmtId="165" fontId="0" fillId="0" borderId="0" xfId="2" applyNumberFormat="1" applyFont="1" applyFill="1"/>
    <xf numFmtId="165" fontId="36" fillId="0" borderId="0" xfId="2" applyNumberFormat="1" applyFont="1" applyFill="1"/>
    <xf numFmtId="0" fontId="0" fillId="30" borderId="0" xfId="0" applyFill="1"/>
    <xf numFmtId="0" fontId="13" fillId="30" borderId="0" xfId="0" applyFont="1" applyFill="1"/>
    <xf numFmtId="166" fontId="35" fillId="30" borderId="0" xfId="0" applyNumberFormat="1" applyFont="1" applyFill="1" applyAlignment="1">
      <alignment wrapText="1"/>
    </xf>
    <xf numFmtId="165" fontId="0" fillId="30" borderId="0" xfId="2" applyNumberFormat="1" applyFont="1" applyFill="1"/>
    <xf numFmtId="0" fontId="36" fillId="0" borderId="0" xfId="0" applyFont="1" applyAlignment="1">
      <alignment horizontal="center" vertical="center"/>
    </xf>
    <xf numFmtId="0" fontId="36" fillId="0" borderId="10" xfId="0" applyFont="1" applyBorder="1" applyAlignment="1">
      <alignment horizontal="center" vertical="center" wrapText="1"/>
    </xf>
    <xf numFmtId="0" fontId="0" fillId="30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3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49" fontId="0" fillId="0" borderId="0" xfId="0" applyNumberFormat="1" applyAlignment="1">
      <alignment horizontal="center" vertical="center" wrapText="1"/>
    </xf>
    <xf numFmtId="165" fontId="0" fillId="0" borderId="0" xfId="2" applyNumberFormat="1" applyFont="1" applyFill="1" applyBorder="1" applyAlignment="1">
      <alignment vertical="center" wrapText="1"/>
    </xf>
    <xf numFmtId="0" fontId="0" fillId="0" borderId="0" xfId="0" applyAlignment="1">
      <alignment vertical="center"/>
    </xf>
    <xf numFmtId="0" fontId="38" fillId="0" borderId="1" xfId="0" applyFont="1" applyBorder="1"/>
    <xf numFmtId="0" fontId="0" fillId="0" borderId="24" xfId="0" applyBorder="1" applyAlignment="1">
      <alignment horizontal="center" vertical="center" wrapText="1"/>
    </xf>
    <xf numFmtId="0" fontId="0" fillId="0" borderId="25" xfId="0" applyBorder="1" applyAlignment="1">
      <alignment vertical="center" wrapText="1"/>
    </xf>
    <xf numFmtId="49" fontId="0" fillId="0" borderId="25" xfId="0" applyNumberFormat="1" applyBorder="1" applyAlignment="1">
      <alignment horizontal="center" vertical="center" wrapText="1"/>
    </xf>
    <xf numFmtId="165" fontId="0" fillId="0" borderId="25" xfId="2" applyNumberFormat="1" applyFont="1" applyFill="1" applyBorder="1" applyAlignment="1">
      <alignment vertical="center" wrapText="1"/>
    </xf>
    <xf numFmtId="10" fontId="8" fillId="0" borderId="1" xfId="0" applyNumberFormat="1" applyFont="1" applyBorder="1" applyAlignment="1">
      <alignment horizontal="center" wrapText="1"/>
    </xf>
    <xf numFmtId="0" fontId="0" fillId="0" borderId="9" xfId="0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49" fontId="0" fillId="0" borderId="2" xfId="0" applyNumberFormat="1" applyBorder="1" applyAlignment="1">
      <alignment horizontal="center" vertical="center" wrapText="1"/>
    </xf>
    <xf numFmtId="165" fontId="0" fillId="0" borderId="2" xfId="2" applyNumberFormat="1" applyFont="1" applyFill="1" applyBorder="1" applyAlignment="1">
      <alignment vertical="center" wrapText="1"/>
    </xf>
    <xf numFmtId="167" fontId="13" fillId="0" borderId="0" xfId="0" applyNumberFormat="1" applyFont="1"/>
    <xf numFmtId="167" fontId="13" fillId="4" borderId="1" xfId="0" applyNumberFormat="1" applyFont="1" applyFill="1" applyBorder="1"/>
    <xf numFmtId="167" fontId="13" fillId="0" borderId="1" xfId="0" applyNumberFormat="1" applyFont="1" applyBorder="1"/>
    <xf numFmtId="3" fontId="8" fillId="0" borderId="1" xfId="0" applyNumberFormat="1" applyFont="1" applyBorder="1" applyAlignment="1">
      <alignment wrapText="1"/>
    </xf>
    <xf numFmtId="3" fontId="0" fillId="0" borderId="0" xfId="0" applyNumberFormat="1"/>
    <xf numFmtId="3" fontId="0" fillId="30" borderId="0" xfId="0" applyNumberFormat="1" applyFill="1"/>
    <xf numFmtId="3" fontId="38" fillId="0" borderId="1" xfId="1" applyNumberFormat="1" applyFont="1" applyFill="1" applyBorder="1" applyAlignment="1" applyProtection="1">
      <alignment horizontal="center" wrapText="1"/>
      <protection locked="0"/>
    </xf>
    <xf numFmtId="0" fontId="13" fillId="0" borderId="1" xfId="0" applyFont="1" applyBorder="1" applyAlignment="1">
      <alignment horizontal="center"/>
    </xf>
    <xf numFmtId="3" fontId="3" fillId="2" borderId="5" xfId="0" applyNumberFormat="1" applyFont="1" applyFill="1" applyBorder="1" applyAlignment="1">
      <alignment horizontal="center" vertical="center" wrapText="1"/>
    </xf>
    <xf numFmtId="3" fontId="3" fillId="2" borderId="6" xfId="0" applyNumberFormat="1" applyFont="1" applyFill="1" applyBorder="1" applyAlignment="1">
      <alignment horizontal="center" vertical="center" wrapText="1"/>
    </xf>
    <xf numFmtId="3" fontId="3" fillId="2" borderId="7" xfId="0" applyNumberFormat="1" applyFont="1" applyFill="1" applyBorder="1" applyAlignment="1">
      <alignment horizontal="center" vertical="center" wrapText="1"/>
    </xf>
    <xf numFmtId="0" fontId="38" fillId="0" borderId="23" xfId="0" applyFont="1" applyBorder="1"/>
    <xf numFmtId="3" fontId="38" fillId="0" borderId="23" xfId="1" applyNumberFormat="1" applyFont="1" applyFill="1" applyBorder="1" applyAlignment="1" applyProtection="1">
      <alignment horizontal="center" wrapText="1"/>
      <protection locked="0"/>
    </xf>
    <xf numFmtId="3" fontId="42" fillId="0" borderId="0" xfId="0" applyNumberFormat="1" applyFont="1"/>
    <xf numFmtId="0" fontId="8" fillId="0" borderId="1" xfId="0" applyFont="1" applyBorder="1" applyAlignment="1">
      <alignment horizontal="center" wrapText="1"/>
    </xf>
    <xf numFmtId="9" fontId="8" fillId="0" borderId="1" xfId="0" applyNumberFormat="1" applyFont="1" applyBorder="1" applyAlignment="1">
      <alignment horizontal="center" wrapText="1"/>
    </xf>
    <xf numFmtId="49" fontId="0" fillId="30" borderId="0" xfId="0" applyNumberFormat="1" applyFill="1" applyAlignment="1">
      <alignment horizontal="center"/>
    </xf>
    <xf numFmtId="49" fontId="0" fillId="0" borderId="0" xfId="0" applyNumberFormat="1" applyAlignment="1">
      <alignment horizontal="center"/>
    </xf>
    <xf numFmtId="3" fontId="3" fillId="2" borderId="5" xfId="0" applyNumberFormat="1" applyFont="1" applyFill="1" applyBorder="1" applyAlignment="1">
      <alignment vertical="center" wrapText="1"/>
    </xf>
    <xf numFmtId="3" fontId="13" fillId="0" borderId="1" xfId="1" applyNumberFormat="1" applyFont="1" applyFill="1" applyBorder="1" applyAlignment="1" applyProtection="1">
      <alignment horizontal="center" wrapText="1"/>
      <protection locked="0"/>
    </xf>
    <xf numFmtId="49" fontId="0" fillId="30" borderId="0" xfId="4" applyNumberFormat="1" applyFont="1" applyFill="1" applyAlignment="1">
      <alignment horizontal="center"/>
    </xf>
    <xf numFmtId="3" fontId="38" fillId="0" borderId="1" xfId="0" applyNumberFormat="1" applyFont="1" applyBorder="1" applyAlignment="1">
      <alignment horizontal="left"/>
    </xf>
    <xf numFmtId="3" fontId="13" fillId="0" borderId="1" xfId="0" applyNumberFormat="1" applyFont="1" applyBorder="1" applyAlignment="1">
      <alignment wrapText="1"/>
    </xf>
    <xf numFmtId="0" fontId="13" fillId="0" borderId="1" xfId="0" applyFont="1" applyBorder="1" applyAlignment="1">
      <alignment horizontal="center" wrapText="1"/>
    </xf>
    <xf numFmtId="166" fontId="43" fillId="0" borderId="1" xfId="0" applyNumberFormat="1" applyFont="1" applyBorder="1" applyAlignment="1">
      <alignment wrapText="1"/>
    </xf>
    <xf numFmtId="10" fontId="13" fillId="0" borderId="1" xfId="0" applyNumberFormat="1" applyFont="1" applyBorder="1" applyAlignment="1">
      <alignment horizontal="center" wrapText="1"/>
    </xf>
    <xf numFmtId="3" fontId="13" fillId="0" borderId="23" xfId="2" applyNumberFormat="1" applyFont="1" applyFill="1" applyBorder="1" applyAlignment="1">
      <alignment wrapText="1"/>
    </xf>
    <xf numFmtId="0" fontId="13" fillId="0" borderId="23" xfId="0" applyFont="1" applyBorder="1" applyAlignment="1">
      <alignment horizontal="center" wrapText="1"/>
    </xf>
    <xf numFmtId="166" fontId="43" fillId="0" borderId="23" xfId="0" applyNumberFormat="1" applyFont="1" applyBorder="1" applyAlignment="1">
      <alignment wrapText="1"/>
    </xf>
    <xf numFmtId="10" fontId="13" fillId="0" borderId="23" xfId="0" applyNumberFormat="1" applyFont="1" applyBorder="1" applyAlignment="1">
      <alignment horizontal="center" wrapText="1"/>
    </xf>
    <xf numFmtId="14" fontId="13" fillId="0" borderId="1" xfId="0" applyNumberFormat="1" applyFont="1" applyBorder="1" applyAlignment="1">
      <alignment horizontal="center"/>
    </xf>
    <xf numFmtId="0" fontId="38" fillId="33" borderId="1" xfId="0" applyFont="1" applyFill="1" applyBorder="1"/>
    <xf numFmtId="3" fontId="38" fillId="33" borderId="1" xfId="1" applyNumberFormat="1" applyFont="1" applyFill="1" applyBorder="1" applyAlignment="1" applyProtection="1">
      <alignment horizontal="center" wrapText="1"/>
      <protection locked="0"/>
    </xf>
    <xf numFmtId="3" fontId="38" fillId="33" borderId="1" xfId="0" applyNumberFormat="1" applyFont="1" applyFill="1" applyBorder="1" applyAlignment="1">
      <alignment horizontal="left"/>
    </xf>
    <xf numFmtId="3" fontId="13" fillId="33" borderId="1" xfId="0" applyNumberFormat="1" applyFont="1" applyFill="1" applyBorder="1" applyAlignment="1">
      <alignment wrapText="1"/>
    </xf>
    <xf numFmtId="0" fontId="13" fillId="33" borderId="1" xfId="0" applyFont="1" applyFill="1" applyBorder="1" applyAlignment="1">
      <alignment horizontal="center" wrapText="1"/>
    </xf>
    <xf numFmtId="166" fontId="43" fillId="33" borderId="1" xfId="0" applyNumberFormat="1" applyFont="1" applyFill="1" applyBorder="1" applyAlignment="1">
      <alignment wrapText="1"/>
    </xf>
    <xf numFmtId="0" fontId="13" fillId="33" borderId="1" xfId="0" applyFont="1" applyFill="1" applyBorder="1" applyAlignment="1">
      <alignment horizontal="center"/>
    </xf>
    <xf numFmtId="10" fontId="13" fillId="33" borderId="1" xfId="0" applyNumberFormat="1" applyFont="1" applyFill="1" applyBorder="1" applyAlignment="1">
      <alignment horizontal="center" wrapText="1"/>
    </xf>
    <xf numFmtId="3" fontId="3" fillId="4" borderId="1" xfId="0" applyNumberFormat="1" applyFont="1" applyFill="1" applyBorder="1" applyAlignment="1">
      <alignment vertical="center" wrapText="1"/>
    </xf>
    <xf numFmtId="167" fontId="2" fillId="0" borderId="1" xfId="0" applyNumberFormat="1" applyFont="1" applyBorder="1" applyAlignment="1">
      <alignment horizontal="center" vertical="center" wrapText="1"/>
    </xf>
    <xf numFmtId="0" fontId="36" fillId="0" borderId="11" xfId="0" applyFont="1" applyBorder="1" applyAlignment="1">
      <alignment horizontal="center" vertical="center"/>
    </xf>
    <xf numFmtId="0" fontId="36" fillId="0" borderId="11" xfId="0" applyFont="1" applyBorder="1" applyAlignment="1">
      <alignment horizontal="center" vertical="center" wrapText="1"/>
    </xf>
    <xf numFmtId="165" fontId="36" fillId="0" borderId="11" xfId="2" applyNumberFormat="1" applyFont="1" applyFill="1" applyBorder="1" applyAlignment="1">
      <alignment horizontal="center" vertical="center"/>
    </xf>
    <xf numFmtId="0" fontId="36" fillId="0" borderId="12" xfId="0" applyFont="1" applyBorder="1" applyAlignment="1">
      <alignment horizontal="center" vertical="center"/>
    </xf>
    <xf numFmtId="0" fontId="0" fillId="35" borderId="0" xfId="0" applyFill="1" applyAlignment="1">
      <alignment horizontal="center"/>
    </xf>
    <xf numFmtId="167" fontId="13" fillId="35" borderId="0" xfId="0" applyNumberFormat="1" applyFont="1" applyFill="1"/>
    <xf numFmtId="0" fontId="40" fillId="30" borderId="0" xfId="0" applyFont="1" applyFill="1"/>
    <xf numFmtId="165" fontId="0" fillId="0" borderId="0" xfId="0" applyNumberFormat="1" applyAlignment="1">
      <alignment horizontal="center" vertical="center"/>
    </xf>
    <xf numFmtId="17" fontId="0" fillId="30" borderId="0" xfId="0" quotePrefix="1" applyNumberFormat="1" applyFill="1" applyAlignment="1">
      <alignment horizontal="center"/>
    </xf>
    <xf numFmtId="168" fontId="13" fillId="0" borderId="7" xfId="0" applyNumberFormat="1" applyFont="1" applyBorder="1" applyAlignment="1">
      <alignment horizontal="center"/>
    </xf>
    <xf numFmtId="3" fontId="44" fillId="0" borderId="0" xfId="0" applyNumberFormat="1" applyFont="1" applyAlignment="1">
      <alignment horizontal="center"/>
    </xf>
    <xf numFmtId="10" fontId="0" fillId="0" borderId="0" xfId="0" applyNumberFormat="1" applyAlignment="1">
      <alignment horizontal="center"/>
    </xf>
    <xf numFmtId="10" fontId="0" fillId="30" borderId="0" xfId="0" applyNumberFormat="1" applyFill="1" applyAlignment="1">
      <alignment horizontal="center"/>
    </xf>
    <xf numFmtId="2" fontId="13" fillId="0" borderId="1" xfId="0" applyNumberFormat="1" applyFont="1" applyBorder="1" applyAlignment="1">
      <alignment horizontal="center" wrapText="1"/>
    </xf>
    <xf numFmtId="2" fontId="13" fillId="33" borderId="1" xfId="0" applyNumberFormat="1" applyFont="1" applyFill="1" applyBorder="1" applyAlignment="1">
      <alignment horizontal="center" wrapText="1"/>
    </xf>
    <xf numFmtId="2" fontId="13" fillId="0" borderId="23" xfId="138" applyNumberFormat="1" applyFont="1" applyFill="1" applyBorder="1" applyAlignment="1">
      <alignment horizontal="center" wrapText="1"/>
    </xf>
    <xf numFmtId="0" fontId="5" fillId="36" borderId="12" xfId="0" applyFont="1" applyFill="1" applyBorder="1" applyAlignment="1">
      <alignment horizontal="center" vertical="center" wrapText="1"/>
    </xf>
    <xf numFmtId="0" fontId="5" fillId="36" borderId="3" xfId="0" applyFont="1" applyFill="1" applyBorder="1" applyAlignment="1">
      <alignment horizontal="center" vertical="center" wrapText="1"/>
    </xf>
    <xf numFmtId="0" fontId="5" fillId="36" borderId="4" xfId="0" applyFont="1" applyFill="1" applyBorder="1" applyAlignment="1">
      <alignment horizontal="center" vertical="center" wrapText="1"/>
    </xf>
    <xf numFmtId="0" fontId="5" fillId="29" borderId="5" xfId="0" applyFont="1" applyFill="1" applyBorder="1" applyAlignment="1">
      <alignment vertical="center" wrapText="1"/>
    </xf>
    <xf numFmtId="3" fontId="5" fillId="29" borderId="5" xfId="0" applyNumberFormat="1" applyFont="1" applyFill="1" applyBorder="1" applyAlignment="1">
      <alignment horizontal="center" vertical="center"/>
    </xf>
    <xf numFmtId="3" fontId="3" fillId="29" borderId="5" xfId="0" applyNumberFormat="1" applyFont="1" applyFill="1" applyBorder="1" applyAlignment="1">
      <alignment horizontal="center" vertical="center"/>
    </xf>
    <xf numFmtId="3" fontId="3" fillId="29" borderId="5" xfId="0" applyNumberFormat="1" applyFont="1" applyFill="1" applyBorder="1" applyAlignment="1">
      <alignment vertical="center"/>
    </xf>
    <xf numFmtId="0" fontId="5" fillId="38" borderId="5" xfId="0" applyFont="1" applyFill="1" applyBorder="1" applyAlignment="1">
      <alignment horizontal="center" vertical="center" wrapText="1"/>
    </xf>
    <xf numFmtId="0" fontId="5" fillId="29" borderId="6" xfId="0" applyFont="1" applyFill="1" applyBorder="1" applyAlignment="1">
      <alignment horizontal="center" vertical="center" wrapText="1"/>
    </xf>
    <xf numFmtId="3" fontId="5" fillId="29" borderId="6" xfId="0" applyNumberFormat="1" applyFont="1" applyFill="1" applyBorder="1" applyAlignment="1">
      <alignment horizontal="center" vertical="center" wrapText="1"/>
    </xf>
    <xf numFmtId="3" fontId="3" fillId="29" borderId="6" xfId="0" applyNumberFormat="1" applyFont="1" applyFill="1" applyBorder="1" applyAlignment="1">
      <alignment horizontal="center" vertical="center" wrapText="1"/>
    </xf>
    <xf numFmtId="49" fontId="3" fillId="29" borderId="6" xfId="0" applyNumberFormat="1" applyFont="1" applyFill="1" applyBorder="1" applyAlignment="1">
      <alignment horizontal="center" vertical="center"/>
    </xf>
    <xf numFmtId="3" fontId="3" fillId="29" borderId="6" xfId="0" applyNumberFormat="1" applyFont="1" applyFill="1" applyBorder="1" applyAlignment="1">
      <alignment horizontal="center" vertical="center"/>
    </xf>
    <xf numFmtId="0" fontId="5" fillId="38" borderId="6" xfId="0" applyFont="1" applyFill="1" applyBorder="1" applyAlignment="1">
      <alignment horizontal="center" vertical="center" wrapText="1"/>
    </xf>
    <xf numFmtId="0" fontId="5" fillId="29" borderId="7" xfId="0" applyFont="1" applyFill="1" applyBorder="1" applyAlignment="1">
      <alignment horizontal="center" vertical="center" wrapText="1"/>
    </xf>
    <xf numFmtId="3" fontId="5" fillId="29" borderId="7" xfId="0" applyNumberFormat="1" applyFont="1" applyFill="1" applyBorder="1" applyAlignment="1">
      <alignment horizontal="center" vertical="center" wrapText="1"/>
    </xf>
    <xf numFmtId="3" fontId="3" fillId="29" borderId="7" xfId="0" applyNumberFormat="1" applyFont="1" applyFill="1" applyBorder="1" applyAlignment="1">
      <alignment horizontal="center" vertical="center" wrapText="1"/>
    </xf>
    <xf numFmtId="49" fontId="3" fillId="29" borderId="7" xfId="0" applyNumberFormat="1" applyFont="1" applyFill="1" applyBorder="1" applyAlignment="1">
      <alignment horizontal="center" vertical="center"/>
    </xf>
    <xf numFmtId="3" fontId="3" fillId="29" borderId="7" xfId="0" applyNumberFormat="1" applyFont="1" applyFill="1" applyBorder="1" applyAlignment="1">
      <alignment horizontal="center" vertical="center"/>
    </xf>
    <xf numFmtId="0" fontId="5" fillId="38" borderId="7" xfId="0" applyFont="1" applyFill="1" applyBorder="1" applyAlignment="1">
      <alignment horizontal="center" vertical="center" wrapText="1"/>
    </xf>
    <xf numFmtId="0" fontId="40" fillId="0" borderId="1" xfId="0" applyFont="1" applyBorder="1"/>
    <xf numFmtId="3" fontId="13" fillId="34" borderId="1" xfId="0" applyNumberFormat="1" applyFont="1" applyFill="1" applyBorder="1"/>
    <xf numFmtId="0" fontId="0" fillId="31" borderId="1" xfId="0" applyFill="1" applyBorder="1"/>
    <xf numFmtId="3" fontId="13" fillId="31" borderId="1" xfId="0" applyNumberFormat="1" applyFont="1" applyFill="1" applyBorder="1"/>
    <xf numFmtId="3" fontId="0" fillId="31" borderId="1" xfId="0" applyNumberFormat="1" applyFill="1" applyBorder="1"/>
    <xf numFmtId="0" fontId="0" fillId="31" borderId="1" xfId="0" applyFill="1" applyBorder="1" applyAlignment="1">
      <alignment wrapText="1"/>
    </xf>
    <xf numFmtId="3" fontId="36" fillId="32" borderId="1" xfId="0" applyNumberFormat="1" applyFont="1" applyFill="1" applyBorder="1" applyAlignment="1">
      <alignment vertical="center"/>
    </xf>
    <xf numFmtId="3" fontId="5" fillId="37" borderId="5" xfId="0" applyNumberFormat="1" applyFont="1" applyFill="1" applyBorder="1" applyAlignment="1">
      <alignment horizontal="center" vertical="center"/>
    </xf>
    <xf numFmtId="3" fontId="5" fillId="37" borderId="6" xfId="0" applyNumberFormat="1" applyFont="1" applyFill="1" applyBorder="1" applyAlignment="1">
      <alignment horizontal="center" vertical="center" wrapText="1"/>
    </xf>
    <xf numFmtId="3" fontId="5" fillId="37" borderId="7" xfId="0" applyNumberFormat="1" applyFont="1" applyFill="1" applyBorder="1" applyAlignment="1">
      <alignment horizontal="center" vertical="center" wrapText="1"/>
    </xf>
    <xf numFmtId="10" fontId="13" fillId="0" borderId="1" xfId="138" applyNumberFormat="1" applyFont="1" applyFill="1" applyBorder="1" applyAlignment="1">
      <alignment horizontal="center" wrapText="1"/>
    </xf>
    <xf numFmtId="165" fontId="0" fillId="0" borderId="0" xfId="2" applyNumberFormat="1" applyFont="1" applyAlignment="1">
      <alignment horizontal="center"/>
    </xf>
    <xf numFmtId="165" fontId="0" fillId="0" borderId="0" xfId="2" applyNumberFormat="1" applyFont="1"/>
    <xf numFmtId="14" fontId="0" fillId="0" borderId="0" xfId="2" applyNumberFormat="1" applyFont="1" applyAlignment="1">
      <alignment horizontal="center"/>
    </xf>
    <xf numFmtId="165" fontId="36" fillId="0" borderId="0" xfId="2" applyNumberFormat="1" applyFont="1" applyAlignment="1">
      <alignment horizontal="center"/>
    </xf>
    <xf numFmtId="3" fontId="45" fillId="0" borderId="0" xfId="0" applyNumberFormat="1" applyFont="1" applyAlignment="1">
      <alignment horizontal="center"/>
    </xf>
    <xf numFmtId="0" fontId="46" fillId="35" borderId="0" xfId="0" applyFont="1" applyFill="1"/>
    <xf numFmtId="0" fontId="36" fillId="0" borderId="0" xfId="0" applyFont="1"/>
    <xf numFmtId="14" fontId="0" fillId="0" borderId="0" xfId="2" applyNumberFormat="1" applyFont="1"/>
    <xf numFmtId="14" fontId="36" fillId="0" borderId="0" xfId="2" applyNumberFormat="1" applyFont="1" applyAlignment="1">
      <alignment horizontal="center"/>
    </xf>
    <xf numFmtId="165" fontId="36" fillId="0" borderId="0" xfId="2" applyNumberFormat="1" applyFont="1"/>
    <xf numFmtId="165" fontId="46" fillId="0" borderId="0" xfId="2" applyNumberFormat="1" applyFont="1"/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1" fontId="0" fillId="0" borderId="0" xfId="0" applyNumberFormat="1" applyAlignment="1">
      <alignment horizontal="center" vertical="center" wrapText="1"/>
    </xf>
    <xf numFmtId="1" fontId="0" fillId="0" borderId="0" xfId="0" quotePrefix="1" applyNumberFormat="1" applyAlignment="1">
      <alignment horizontal="center" vertical="center" wrapText="1"/>
    </xf>
    <xf numFmtId="1" fontId="0" fillId="0" borderId="2" xfId="0" applyNumberFormat="1" applyBorder="1" applyAlignment="1">
      <alignment horizontal="center" vertical="center" wrapText="1"/>
    </xf>
    <xf numFmtId="1" fontId="0" fillId="0" borderId="25" xfId="0" applyNumberFormat="1" applyBorder="1" applyAlignment="1">
      <alignment horizontal="center" vertical="center" wrapText="1"/>
    </xf>
    <xf numFmtId="0" fontId="5" fillId="38" borderId="12" xfId="0" applyFont="1" applyFill="1" applyBorder="1" applyAlignment="1">
      <alignment horizontal="center" vertical="center" wrapText="1"/>
    </xf>
    <xf numFmtId="0" fontId="5" fillId="38" borderId="3" xfId="0" applyFont="1" applyFill="1" applyBorder="1" applyAlignment="1">
      <alignment horizontal="center" vertical="center" wrapText="1"/>
    </xf>
    <xf numFmtId="0" fontId="5" fillId="38" borderId="4" xfId="0" applyFont="1" applyFill="1" applyBorder="1" applyAlignment="1">
      <alignment horizontal="center" vertical="center" wrapText="1"/>
    </xf>
    <xf numFmtId="3" fontId="38" fillId="0" borderId="23" xfId="0" applyNumberFormat="1" applyFont="1" applyBorder="1" applyAlignment="1">
      <alignment horizontal="left"/>
    </xf>
    <xf numFmtId="3" fontId="13" fillId="0" borderId="23" xfId="0" applyNumberFormat="1" applyFont="1" applyBorder="1" applyAlignment="1">
      <alignment wrapText="1"/>
    </xf>
    <xf numFmtId="10" fontId="13" fillId="0" borderId="23" xfId="138" applyNumberFormat="1" applyFont="1" applyFill="1" applyBorder="1" applyAlignment="1">
      <alignment horizontal="center" wrapText="1"/>
    </xf>
    <xf numFmtId="0" fontId="13" fillId="0" borderId="23" xfId="0" applyFont="1" applyBorder="1" applyAlignment="1">
      <alignment horizontal="center"/>
    </xf>
    <xf numFmtId="49" fontId="44" fillId="0" borderId="0" xfId="0" applyNumberFormat="1" applyFont="1" applyAlignment="1">
      <alignment horizontal="left"/>
    </xf>
    <xf numFmtId="0" fontId="0" fillId="0" borderId="0" xfId="0" quotePrefix="1"/>
    <xf numFmtId="0" fontId="8" fillId="0" borderId="0" xfId="0" applyFont="1" applyAlignment="1">
      <alignment vertical="center"/>
    </xf>
    <xf numFmtId="0" fontId="0" fillId="39" borderId="0" xfId="0" applyFill="1" applyAlignment="1">
      <alignment vertical="center"/>
    </xf>
    <xf numFmtId="0" fontId="36" fillId="39" borderId="0" xfId="0" applyFont="1" applyFill="1" applyAlignment="1">
      <alignment horizontal="center" vertical="center"/>
    </xf>
    <xf numFmtId="0" fontId="50" fillId="39" borderId="0" xfId="0" applyFont="1" applyFill="1" applyAlignment="1">
      <alignment horizontal="center" vertical="center" wrapText="1"/>
    </xf>
    <xf numFmtId="0" fontId="8" fillId="40" borderId="0" xfId="0" applyFont="1" applyFill="1" applyAlignment="1">
      <alignment vertical="center"/>
    </xf>
    <xf numFmtId="0" fontId="36" fillId="41" borderId="0" xfId="0" applyFont="1" applyFill="1" applyAlignment="1">
      <alignment horizontal="center"/>
    </xf>
    <xf numFmtId="0" fontId="51" fillId="0" borderId="0" xfId="0" applyFont="1" applyAlignment="1">
      <alignment horizontal="left"/>
    </xf>
    <xf numFmtId="0" fontId="0" fillId="0" borderId="0" xfId="0" applyAlignment="1">
      <alignment horizontal="left"/>
    </xf>
    <xf numFmtId="169" fontId="0" fillId="0" borderId="0" xfId="0" applyNumberFormat="1"/>
    <xf numFmtId="0" fontId="51" fillId="0" borderId="27" xfId="0" applyFont="1" applyBorder="1"/>
    <xf numFmtId="0" fontId="51" fillId="0" borderId="0" xfId="0" applyFont="1"/>
    <xf numFmtId="10" fontId="13" fillId="0" borderId="1" xfId="138" applyNumberFormat="1" applyFont="1" applyBorder="1" applyAlignment="1">
      <alignment horizontal="center" wrapText="1"/>
    </xf>
    <xf numFmtId="3" fontId="8" fillId="0" borderId="0" xfId="0" applyNumberFormat="1" applyFont="1" applyAlignment="1">
      <alignment vertical="center"/>
    </xf>
    <xf numFmtId="0" fontId="51" fillId="0" borderId="27" xfId="0" applyFont="1" applyBorder="1" applyAlignment="1">
      <alignment horizontal="left"/>
    </xf>
    <xf numFmtId="0" fontId="52" fillId="0" borderId="0" xfId="0" applyFont="1"/>
    <xf numFmtId="14" fontId="0" fillId="0" borderId="0" xfId="0" applyNumberFormat="1" applyAlignment="1">
      <alignment vertical="center"/>
    </xf>
    <xf numFmtId="165" fontId="0" fillId="4" borderId="0" xfId="2" applyNumberFormat="1" applyFont="1" applyFill="1" applyBorder="1" applyAlignment="1">
      <alignment vertical="center" wrapText="1"/>
    </xf>
    <xf numFmtId="14" fontId="13" fillId="0" borderId="0" xfId="0" applyNumberFormat="1" applyFont="1"/>
    <xf numFmtId="14" fontId="0" fillId="0" borderId="0" xfId="0" applyNumberFormat="1"/>
    <xf numFmtId="0" fontId="45" fillId="0" borderId="0" xfId="0" applyFont="1"/>
    <xf numFmtId="0" fontId="36" fillId="32" borderId="1" xfId="0" applyFont="1" applyFill="1" applyBorder="1" applyAlignment="1">
      <alignment horizontal="left" vertical="center"/>
    </xf>
    <xf numFmtId="0" fontId="9" fillId="0" borderId="2" xfId="0" applyFont="1" applyBorder="1" applyAlignment="1">
      <alignment horizontal="center" vertical="center" wrapText="1"/>
    </xf>
    <xf numFmtId="0" fontId="41" fillId="0" borderId="2" xfId="0" applyFont="1" applyBorder="1" applyAlignment="1">
      <alignment horizontal="center" vertical="center" wrapText="1"/>
    </xf>
  </cellXfs>
  <cellStyles count="146">
    <cellStyle name="20% - 1. jelölőszín 2" xfId="9" xr:uid="{00000000-0005-0000-0000-000000000000}"/>
    <cellStyle name="20% - 2. jelölőszín 2" xfId="10" xr:uid="{00000000-0005-0000-0000-000001000000}"/>
    <cellStyle name="20% - 3. jelölőszín 2" xfId="11" xr:uid="{00000000-0005-0000-0000-000002000000}"/>
    <cellStyle name="20% - 4. jelölőszín 2" xfId="12" xr:uid="{00000000-0005-0000-0000-000003000000}"/>
    <cellStyle name="20% - 5. jelölőszín 2" xfId="13" xr:uid="{00000000-0005-0000-0000-000004000000}"/>
    <cellStyle name="20% - 6. jelölőszín 2" xfId="14" xr:uid="{00000000-0005-0000-0000-000005000000}"/>
    <cellStyle name="40% - 1. jelölőszín 2" xfId="15" xr:uid="{00000000-0005-0000-0000-000006000000}"/>
    <cellStyle name="40% - 2. jelölőszín 2" xfId="16" xr:uid="{00000000-0005-0000-0000-000007000000}"/>
    <cellStyle name="40% - 3. jelölőszín 2" xfId="17" xr:uid="{00000000-0005-0000-0000-000008000000}"/>
    <cellStyle name="40% - 4. jelölőszín 2" xfId="18" xr:uid="{00000000-0005-0000-0000-000009000000}"/>
    <cellStyle name="40% - 4. jelölőszín 3" xfId="53" xr:uid="{00000000-0005-0000-0000-00000A000000}"/>
    <cellStyle name="40% - 4. jelölőszín 3 2" xfId="116" xr:uid="{00000000-0005-0000-0000-00000B000000}"/>
    <cellStyle name="40% - 4. jelölőszín 4" xfId="61" xr:uid="{00000000-0005-0000-0000-00000C000000}"/>
    <cellStyle name="40% - 4. jelölőszín 4 2" xfId="118" xr:uid="{00000000-0005-0000-0000-00000D000000}"/>
    <cellStyle name="40% - 5. jelölőszín 2" xfId="19" xr:uid="{00000000-0005-0000-0000-00000E000000}"/>
    <cellStyle name="40% - 6. jelölőszín 2" xfId="20" xr:uid="{00000000-0005-0000-0000-00000F000000}"/>
    <cellStyle name="60% - 1. jelölőszín 2" xfId="21" xr:uid="{00000000-0005-0000-0000-000010000000}"/>
    <cellStyle name="60% - 2. jelölőszín 2" xfId="22" xr:uid="{00000000-0005-0000-0000-000011000000}"/>
    <cellStyle name="60% - 3. jelölőszín 2" xfId="23" xr:uid="{00000000-0005-0000-0000-000012000000}"/>
    <cellStyle name="60% - 4. jelölőszín 2" xfId="24" xr:uid="{00000000-0005-0000-0000-000013000000}"/>
    <cellStyle name="60% - 5. jelölőszín 2" xfId="25" xr:uid="{00000000-0005-0000-0000-000014000000}"/>
    <cellStyle name="60% - 6. jelölőszín 2" xfId="26" xr:uid="{00000000-0005-0000-0000-000015000000}"/>
    <cellStyle name="Bevitel" xfId="1" builtinId="20"/>
    <cellStyle name="Bevitel 2" xfId="27" xr:uid="{00000000-0005-0000-0000-000017000000}"/>
    <cellStyle name="Bevitel 2 2" xfId="56" xr:uid="{00000000-0005-0000-0000-000018000000}"/>
    <cellStyle name="Bevitel 2 2 2" xfId="106" xr:uid="{00000000-0005-0000-0000-000019000000}"/>
    <cellStyle name="Bevitel 2 2 3" xfId="109" xr:uid="{00000000-0005-0000-0000-00001A000000}"/>
    <cellStyle name="Bevitel 2 2 4" xfId="132" xr:uid="{00000000-0005-0000-0000-00001B000000}"/>
    <cellStyle name="Bevitel 2 2 5" xfId="137" xr:uid="{00000000-0005-0000-0000-00001C000000}"/>
    <cellStyle name="Bevitel 2 3" xfId="114" xr:uid="{00000000-0005-0000-0000-00001D000000}"/>
    <cellStyle name="Bevitel 2 4" xfId="126" xr:uid="{00000000-0005-0000-0000-00001E000000}"/>
    <cellStyle name="Bevitel 2 5" xfId="122" xr:uid="{00000000-0005-0000-0000-00001F000000}"/>
    <cellStyle name="Cím 2" xfId="28" xr:uid="{00000000-0005-0000-0000-000020000000}"/>
    <cellStyle name="Címsor 1 2" xfId="29" xr:uid="{00000000-0005-0000-0000-000021000000}"/>
    <cellStyle name="Címsor 2 2" xfId="30" xr:uid="{00000000-0005-0000-0000-000022000000}"/>
    <cellStyle name="Címsor 3 2" xfId="31" xr:uid="{00000000-0005-0000-0000-000023000000}"/>
    <cellStyle name="Címsor 4 2" xfId="32" xr:uid="{00000000-0005-0000-0000-000024000000}"/>
    <cellStyle name="Ellenőrzőcella 2" xfId="33" xr:uid="{00000000-0005-0000-0000-000025000000}"/>
    <cellStyle name="Ezres" xfId="2" builtinId="3"/>
    <cellStyle name="Ezres 2" xfId="139" xr:uid="{00000000-0005-0000-0000-000027000000}"/>
    <cellStyle name="Ezres 2 2" xfId="141" xr:uid="{00000000-0005-0000-0000-000028000000}"/>
    <cellStyle name="Ezres 3" xfId="142" xr:uid="{00000000-0005-0000-0000-000029000000}"/>
    <cellStyle name="Ezres 4" xfId="144" xr:uid="{00000000-0005-0000-0000-00002A000000}"/>
    <cellStyle name="Figyelmeztetés 2" xfId="34" xr:uid="{00000000-0005-0000-0000-00002B000000}"/>
    <cellStyle name="Hivatkozás 10" xfId="80" xr:uid="{00000000-0005-0000-0000-00002C000000}"/>
    <cellStyle name="Hivatkozás 11" xfId="82" xr:uid="{00000000-0005-0000-0000-00002D000000}"/>
    <cellStyle name="Hivatkozás 12" xfId="84" xr:uid="{00000000-0005-0000-0000-00002E000000}"/>
    <cellStyle name="Hivatkozás 13" xfId="86" xr:uid="{00000000-0005-0000-0000-00002F000000}"/>
    <cellStyle name="Hivatkozás 14" xfId="88" xr:uid="{00000000-0005-0000-0000-000030000000}"/>
    <cellStyle name="Hivatkozás 15" xfId="90" xr:uid="{00000000-0005-0000-0000-000031000000}"/>
    <cellStyle name="Hivatkozás 16" xfId="92" xr:uid="{00000000-0005-0000-0000-000032000000}"/>
    <cellStyle name="Hivatkozás 17" xfId="94" xr:uid="{00000000-0005-0000-0000-000033000000}"/>
    <cellStyle name="Hivatkozás 18" xfId="96" xr:uid="{00000000-0005-0000-0000-000034000000}"/>
    <cellStyle name="Hivatkozás 2" xfId="63" xr:uid="{00000000-0005-0000-0000-000035000000}"/>
    <cellStyle name="Hivatkozás 3" xfId="65" xr:uid="{00000000-0005-0000-0000-000036000000}"/>
    <cellStyle name="Hivatkozás 4" xfId="68" xr:uid="{00000000-0005-0000-0000-000037000000}"/>
    <cellStyle name="Hivatkozás 5" xfId="70" xr:uid="{00000000-0005-0000-0000-000038000000}"/>
    <cellStyle name="Hivatkozás 6" xfId="72" xr:uid="{00000000-0005-0000-0000-000039000000}"/>
    <cellStyle name="Hivatkozás 7" xfId="74" xr:uid="{00000000-0005-0000-0000-00003A000000}"/>
    <cellStyle name="Hivatkozás 8" xfId="76" xr:uid="{00000000-0005-0000-0000-00003B000000}"/>
    <cellStyle name="Hivatkozás 9" xfId="78" xr:uid="{00000000-0005-0000-0000-00003C000000}"/>
    <cellStyle name="Hivatkozott cella 2" xfId="35" xr:uid="{00000000-0005-0000-0000-00003D000000}"/>
    <cellStyle name="Jegyzet 2" xfId="36" xr:uid="{00000000-0005-0000-0000-00003E000000}"/>
    <cellStyle name="Jegyzet 2 2" xfId="57" xr:uid="{00000000-0005-0000-0000-00003F000000}"/>
    <cellStyle name="Jegyzet 2 2 2" xfId="105" xr:uid="{00000000-0005-0000-0000-000040000000}"/>
    <cellStyle name="Jegyzet 2 2 3" xfId="121" xr:uid="{00000000-0005-0000-0000-000041000000}"/>
    <cellStyle name="Jegyzet 2 2 4" xfId="131" xr:uid="{00000000-0005-0000-0000-000042000000}"/>
    <cellStyle name="Jegyzet 2 2 5" xfId="136" xr:uid="{00000000-0005-0000-0000-000043000000}"/>
    <cellStyle name="Jegyzet 2 3" xfId="108" xr:uid="{00000000-0005-0000-0000-000044000000}"/>
    <cellStyle name="Jegyzet 2 4" xfId="107" xr:uid="{00000000-0005-0000-0000-000045000000}"/>
    <cellStyle name="Jegyzet 2 5" xfId="99" xr:uid="{00000000-0005-0000-0000-000046000000}"/>
    <cellStyle name="Jelölőszín (1) 2" xfId="37" xr:uid="{00000000-0005-0000-0000-000047000000}"/>
    <cellStyle name="Jelölőszín (2) 2" xfId="38" xr:uid="{00000000-0005-0000-0000-000048000000}"/>
    <cellStyle name="Jelölőszín (2) 3" xfId="67" xr:uid="{00000000-0005-0000-0000-000049000000}"/>
    <cellStyle name="Jelölőszín (3) 2" xfId="39" xr:uid="{00000000-0005-0000-0000-00004A000000}"/>
    <cellStyle name="Jelölőszín (4) 2" xfId="40" xr:uid="{00000000-0005-0000-0000-00004B000000}"/>
    <cellStyle name="Jelölőszín (5) 2" xfId="41" xr:uid="{00000000-0005-0000-0000-00004C000000}"/>
    <cellStyle name="Jelölőszín (6) 2" xfId="42" xr:uid="{00000000-0005-0000-0000-00004D000000}"/>
    <cellStyle name="Jó 2" xfId="43" xr:uid="{00000000-0005-0000-0000-00004E000000}"/>
    <cellStyle name="Kimenet 2" xfId="44" xr:uid="{00000000-0005-0000-0000-00004F000000}"/>
    <cellStyle name="Kimenet 2 2" xfId="58" xr:uid="{00000000-0005-0000-0000-000050000000}"/>
    <cellStyle name="Kimenet 2 2 2" xfId="104" xr:uid="{00000000-0005-0000-0000-000051000000}"/>
    <cellStyle name="Kimenet 2 2 3" xfId="110" xr:uid="{00000000-0005-0000-0000-000052000000}"/>
    <cellStyle name="Kimenet 2 2 4" xfId="130" xr:uid="{00000000-0005-0000-0000-000053000000}"/>
    <cellStyle name="Kimenet 2 2 5" xfId="135" xr:uid="{00000000-0005-0000-0000-000054000000}"/>
    <cellStyle name="Kimenet 2 3" xfId="120" xr:uid="{00000000-0005-0000-0000-000055000000}"/>
    <cellStyle name="Kimenet 2 4" xfId="101" xr:uid="{00000000-0005-0000-0000-000056000000}"/>
    <cellStyle name="Kimenet 2 5" xfId="98" xr:uid="{00000000-0005-0000-0000-000057000000}"/>
    <cellStyle name="Látott hivatkozás 10" xfId="81" xr:uid="{00000000-0005-0000-0000-000058000000}"/>
    <cellStyle name="Látott hivatkozás 11" xfId="83" xr:uid="{00000000-0005-0000-0000-000059000000}"/>
    <cellStyle name="Látott hivatkozás 12" xfId="85" xr:uid="{00000000-0005-0000-0000-00005A000000}"/>
    <cellStyle name="Látott hivatkozás 13" xfId="87" xr:uid="{00000000-0005-0000-0000-00005B000000}"/>
    <cellStyle name="Látott hivatkozás 14" xfId="89" xr:uid="{00000000-0005-0000-0000-00005C000000}"/>
    <cellStyle name="Látott hivatkozás 15" xfId="91" xr:uid="{00000000-0005-0000-0000-00005D000000}"/>
    <cellStyle name="Látott hivatkozás 16" xfId="93" xr:uid="{00000000-0005-0000-0000-00005E000000}"/>
    <cellStyle name="Látott hivatkozás 17" xfId="95" xr:uid="{00000000-0005-0000-0000-00005F000000}"/>
    <cellStyle name="Látott hivatkozás 18" xfId="97" xr:uid="{00000000-0005-0000-0000-000060000000}"/>
    <cellStyle name="Látott hivatkozás 2" xfId="64" xr:uid="{00000000-0005-0000-0000-000061000000}"/>
    <cellStyle name="Látott hivatkozás 3" xfId="66" xr:uid="{00000000-0005-0000-0000-000062000000}"/>
    <cellStyle name="Látott hivatkozás 4" xfId="69" xr:uid="{00000000-0005-0000-0000-000063000000}"/>
    <cellStyle name="Látott hivatkozás 5" xfId="71" xr:uid="{00000000-0005-0000-0000-000064000000}"/>
    <cellStyle name="Látott hivatkozás 6" xfId="73" xr:uid="{00000000-0005-0000-0000-000065000000}"/>
    <cellStyle name="Látott hivatkozás 7" xfId="75" xr:uid="{00000000-0005-0000-0000-000066000000}"/>
    <cellStyle name="Látott hivatkozás 8" xfId="77" xr:uid="{00000000-0005-0000-0000-000067000000}"/>
    <cellStyle name="Látott hivatkozás 9" xfId="79" xr:uid="{00000000-0005-0000-0000-000068000000}"/>
    <cellStyle name="Magyarázó szöveg 2" xfId="45" xr:uid="{00000000-0005-0000-0000-000069000000}"/>
    <cellStyle name="Normál" xfId="0" builtinId="0"/>
    <cellStyle name="Normál 2" xfId="4" xr:uid="{00000000-0005-0000-0000-00006B000000}"/>
    <cellStyle name="Normál 2 2" xfId="8" xr:uid="{00000000-0005-0000-0000-00006C000000}"/>
    <cellStyle name="Normál 3" xfId="52" xr:uid="{00000000-0005-0000-0000-00006D000000}"/>
    <cellStyle name="Normál 3 2" xfId="54" xr:uid="{00000000-0005-0000-0000-00006E000000}"/>
    <cellStyle name="Normál 3 2 2" xfId="117" xr:uid="{00000000-0005-0000-0000-00006F000000}"/>
    <cellStyle name="Normál 3 3" xfId="62" xr:uid="{00000000-0005-0000-0000-000070000000}"/>
    <cellStyle name="Normál 3 3 2" xfId="119" xr:uid="{00000000-0005-0000-0000-000071000000}"/>
    <cellStyle name="Normál 3 4" xfId="115" xr:uid="{00000000-0005-0000-0000-000072000000}"/>
    <cellStyle name="Normál 4" xfId="7" xr:uid="{00000000-0005-0000-0000-000073000000}"/>
    <cellStyle name="Normál 5" xfId="3" xr:uid="{00000000-0005-0000-0000-000074000000}"/>
    <cellStyle name="Normál 6" xfId="140" xr:uid="{00000000-0005-0000-0000-000075000000}"/>
    <cellStyle name="Normál 7" xfId="143" xr:uid="{00000000-0005-0000-0000-000076000000}"/>
    <cellStyle name="Normál 8" xfId="145" xr:uid="{00000000-0005-0000-0000-000077000000}"/>
    <cellStyle name="Összesen 2" xfId="46" xr:uid="{00000000-0005-0000-0000-000078000000}"/>
    <cellStyle name="Összesen 2 2" xfId="59" xr:uid="{00000000-0005-0000-0000-000079000000}"/>
    <cellStyle name="Összesen 2 2 2" xfId="103" xr:uid="{00000000-0005-0000-0000-00007A000000}"/>
    <cellStyle name="Összesen 2 2 3" xfId="111" xr:uid="{00000000-0005-0000-0000-00007B000000}"/>
    <cellStyle name="Összesen 2 2 4" xfId="129" xr:uid="{00000000-0005-0000-0000-00007C000000}"/>
    <cellStyle name="Összesen 2 2 5" xfId="134" xr:uid="{00000000-0005-0000-0000-00007D000000}"/>
    <cellStyle name="Összesen 2 3" xfId="125" xr:uid="{00000000-0005-0000-0000-00007E000000}"/>
    <cellStyle name="Összesen 2 4" xfId="128" xr:uid="{00000000-0005-0000-0000-00007F000000}"/>
    <cellStyle name="Összesen 2 5" xfId="100" xr:uid="{00000000-0005-0000-0000-000080000000}"/>
    <cellStyle name="Pénznem 2" xfId="50" xr:uid="{00000000-0005-0000-0000-000082000000}"/>
    <cellStyle name="Pénznem 3" xfId="5" xr:uid="{00000000-0005-0000-0000-000083000000}"/>
    <cellStyle name="Rossz 2" xfId="47" xr:uid="{00000000-0005-0000-0000-000084000000}"/>
    <cellStyle name="Semleges 2" xfId="48" xr:uid="{00000000-0005-0000-0000-000085000000}"/>
    <cellStyle name="Számítás 2" xfId="49" xr:uid="{00000000-0005-0000-0000-000086000000}"/>
    <cellStyle name="Számítás 2 2" xfId="60" xr:uid="{00000000-0005-0000-0000-000087000000}"/>
    <cellStyle name="Számítás 2 2 2" xfId="102" xr:uid="{00000000-0005-0000-0000-000088000000}"/>
    <cellStyle name="Számítás 2 2 3" xfId="112" xr:uid="{00000000-0005-0000-0000-000089000000}"/>
    <cellStyle name="Számítás 2 2 4" xfId="123" xr:uid="{00000000-0005-0000-0000-00008A000000}"/>
    <cellStyle name="Számítás 2 2 5" xfId="133" xr:uid="{00000000-0005-0000-0000-00008B000000}"/>
    <cellStyle name="Számítás 2 3" xfId="124" xr:uid="{00000000-0005-0000-0000-00008C000000}"/>
    <cellStyle name="Számítás 2 4" xfId="127" xr:uid="{00000000-0005-0000-0000-00008D000000}"/>
    <cellStyle name="Számítás 2 5" xfId="113" xr:uid="{00000000-0005-0000-0000-00008E000000}"/>
    <cellStyle name="Százalék" xfId="138" builtinId="5"/>
    <cellStyle name="Százalék 2" xfId="51" xr:uid="{00000000-0005-0000-0000-000090000000}"/>
    <cellStyle name="Százalék 3" xfId="6" xr:uid="{00000000-0005-0000-0000-000091000000}"/>
    <cellStyle name="TableStyleLight1" xfId="55" xr:uid="{00000000-0005-0000-0000-00009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Munka1"/>
  <dimension ref="A1:P14"/>
  <sheetViews>
    <sheetView zoomScaleNormal="100" workbookViewId="0">
      <selection activeCell="I1" sqref="I1"/>
    </sheetView>
  </sheetViews>
  <sheetFormatPr defaultRowHeight="15" x14ac:dyDescent="0.25"/>
  <cols>
    <col min="1" max="1" width="31" customWidth="1"/>
    <col min="2" max="2" width="34.5703125" customWidth="1"/>
    <col min="3" max="3" width="15.85546875" style="45" customWidth="1"/>
    <col min="4" max="4" width="15.42578125" style="41" customWidth="1"/>
    <col min="5" max="5" width="16.5703125" style="41" customWidth="1"/>
    <col min="6" max="6" width="14.85546875" style="41" customWidth="1"/>
    <col min="7" max="7" width="15" style="41" customWidth="1"/>
    <col min="8" max="8" width="4.85546875" customWidth="1"/>
    <col min="9" max="9" width="14.140625" style="22" customWidth="1"/>
    <col min="10" max="11" width="14.85546875" style="22" customWidth="1"/>
    <col min="12" max="15" width="13.28515625" customWidth="1"/>
  </cols>
  <sheetData>
    <row r="1" spans="1:16" ht="15" customHeight="1" x14ac:dyDescent="0.25">
      <c r="A1" s="134" t="s">
        <v>57</v>
      </c>
      <c r="B1" s="86"/>
      <c r="C1" s="86"/>
      <c r="D1" s="87"/>
      <c r="E1" s="87"/>
      <c r="F1" s="87"/>
      <c r="G1" s="87"/>
      <c r="I1" s="139" t="s">
        <v>70</v>
      </c>
      <c r="J1" s="130"/>
      <c r="K1" s="130"/>
      <c r="L1" s="130"/>
      <c r="M1" s="130"/>
      <c r="N1" s="130"/>
      <c r="O1" s="130"/>
      <c r="P1" s="87"/>
    </row>
    <row r="2" spans="1:16" ht="39.75" customHeight="1" x14ac:dyDescent="0.25">
      <c r="A2" s="1" t="s">
        <v>8</v>
      </c>
      <c r="B2" s="2" t="s">
        <v>50</v>
      </c>
      <c r="C2" s="2" t="s">
        <v>51</v>
      </c>
      <c r="D2" s="81" t="s">
        <v>16</v>
      </c>
      <c r="E2" s="81" t="s">
        <v>0</v>
      </c>
      <c r="F2" s="81" t="s">
        <v>12</v>
      </c>
      <c r="G2" s="81" t="s">
        <v>13</v>
      </c>
      <c r="I2" s="130"/>
      <c r="J2" s="130"/>
      <c r="K2" s="130"/>
      <c r="L2" s="130"/>
      <c r="M2" s="130"/>
      <c r="N2" s="130"/>
      <c r="O2" s="130"/>
    </row>
    <row r="3" spans="1:16" x14ac:dyDescent="0.25">
      <c r="A3" s="3"/>
      <c r="B3" s="3"/>
      <c r="C3" s="80"/>
      <c r="D3" s="42"/>
      <c r="E3" s="42"/>
      <c r="F3" s="42"/>
      <c r="G3" s="42"/>
      <c r="I3" s="138" t="s">
        <v>69</v>
      </c>
      <c r="J3" s="130"/>
      <c r="K3" s="130"/>
      <c r="L3" s="130"/>
      <c r="M3" s="130"/>
      <c r="N3" s="130"/>
      <c r="O3" s="130"/>
    </row>
    <row r="4" spans="1:16" x14ac:dyDescent="0.25">
      <c r="A4" s="118" t="s">
        <v>64</v>
      </c>
      <c r="B4" s="118" t="s">
        <v>64</v>
      </c>
      <c r="C4" s="119">
        <v>15400000</v>
      </c>
      <c r="D4" s="43">
        <f>SUMIFS(Bérköltség!$K$6:$K$118,Bérköltség!$E$6:$E$118,"Tény")+SUMIFS(Bérköltség!$L$6:$L$118,Bérköltség!$E$6:$E$118,"Tény")</f>
        <v>13934272</v>
      </c>
      <c r="E4" s="43">
        <f>C4-D4</f>
        <v>1465728</v>
      </c>
      <c r="F4" s="43">
        <f>SUMIFS(Bérköltség!$K$6:$K$118,Bérköltség!$E$6:$E$118,"Köt. váll.")+SUMIFS(Bérköltség!$L$6:$L$118,Bérköltség!$E$6:$E$118,"Köt. váll.")</f>
        <v>1094089</v>
      </c>
      <c r="G4" s="43">
        <f>E4-F4</f>
        <v>371639</v>
      </c>
      <c r="I4" s="136">
        <v>44550</v>
      </c>
      <c r="J4" s="130">
        <v>23400000</v>
      </c>
      <c r="K4" s="130"/>
      <c r="L4" s="130"/>
      <c r="M4" s="130"/>
      <c r="N4" s="130"/>
      <c r="O4" s="130"/>
    </row>
    <row r="5" spans="1:16" x14ac:dyDescent="0.25">
      <c r="A5" s="118" t="s">
        <v>65</v>
      </c>
      <c r="B5" s="118" t="s">
        <v>65</v>
      </c>
      <c r="C5" s="119">
        <v>586000</v>
      </c>
      <c r="D5" s="43">
        <f>SUMIFS(Dologi_felhalm.!$G$6:$G$23,Dologi_felhalm.!$B$6:$B$23,$B5,Dologi_felhalm.!$H$6:$H$23,"Tény")</f>
        <v>708330</v>
      </c>
      <c r="E5" s="43">
        <f t="shared" ref="E5:E6" si="0">C5-D5</f>
        <v>-122330</v>
      </c>
      <c r="F5" s="43">
        <f>SUMIFS(Dologi_felhalm.!$G$6:$G$23,Dologi_felhalm.!$B$6:$B$23,$B5,Dologi_felhalm.!$H$6:$H$23,"Köt. váll.")</f>
        <v>0</v>
      </c>
      <c r="G5" s="43">
        <f t="shared" ref="G5:G6" si="1">E5-F5</f>
        <v>-122330</v>
      </c>
      <c r="I5" s="136"/>
      <c r="J5" s="130"/>
      <c r="K5" s="130"/>
      <c r="L5" s="130"/>
      <c r="M5" s="130"/>
      <c r="N5" s="130"/>
      <c r="O5" s="130"/>
    </row>
    <row r="6" spans="1:16" x14ac:dyDescent="0.25">
      <c r="A6" s="118" t="s">
        <v>66</v>
      </c>
      <c r="B6" s="118" t="s">
        <v>66</v>
      </c>
      <c r="C6" s="119">
        <v>1114000</v>
      </c>
      <c r="D6" s="43">
        <f>SUMIFS(Dologi_felhalm.!$G$6:$G$23,Dologi_felhalm.!$B$6:$B$23,$B6,Dologi_felhalm.!$H$6:$H$23,"Tény")</f>
        <v>1114000</v>
      </c>
      <c r="E6" s="43">
        <f t="shared" si="0"/>
        <v>0</v>
      </c>
      <c r="F6" s="43">
        <f>SUMIFS(Dologi_felhalm.!$G$6:$G$23,Dologi_felhalm.!$B$6:$B$23,$B6,Dologi_felhalm.!$H$6:$H$23,"Köt. váll.")</f>
        <v>0</v>
      </c>
      <c r="G6" s="43">
        <f t="shared" si="1"/>
        <v>0</v>
      </c>
      <c r="I6" s="136"/>
      <c r="J6" s="130"/>
      <c r="K6" s="130"/>
      <c r="L6" s="130"/>
      <c r="M6" s="130"/>
      <c r="N6" s="130"/>
      <c r="O6" s="130"/>
    </row>
    <row r="7" spans="1:16" x14ac:dyDescent="0.25">
      <c r="A7" s="120" t="s">
        <v>67</v>
      </c>
      <c r="B7" s="120"/>
      <c r="C7" s="121">
        <f>SUM(C4:C6)</f>
        <v>17100000</v>
      </c>
      <c r="D7" s="122">
        <f>SUM(D4:D6)</f>
        <v>15756602</v>
      </c>
      <c r="E7" s="122">
        <f>SUM(E4:E6)</f>
        <v>1343398</v>
      </c>
      <c r="F7" s="122">
        <f>SUM(F4:F6)</f>
        <v>1094089</v>
      </c>
      <c r="G7" s="122">
        <f>SUM(G4:G6)</f>
        <v>249309</v>
      </c>
      <c r="I7" s="137"/>
    </row>
    <row r="8" spans="1:16" x14ac:dyDescent="0.25">
      <c r="A8" s="118" t="s">
        <v>63</v>
      </c>
      <c r="B8" s="118" t="s">
        <v>63</v>
      </c>
      <c r="C8" s="119">
        <v>6300000</v>
      </c>
      <c r="D8" s="43">
        <f>SUMIFS(Dologi_felhalm.!$G$6:$G$23,Dologi_felhalm.!$B$6:$B$23,$B8,Dologi_felhalm.!$H$6:$H$23,"Tény")</f>
        <v>6051279</v>
      </c>
      <c r="E8" s="43">
        <f t="shared" ref="E8" si="2">C8-D8</f>
        <v>248721</v>
      </c>
      <c r="F8" s="43">
        <f>SUMIFS(Dologi_felhalm.!$G$6:$G$23,Dologi_felhalm.!$B$6:$B$23,$B8,Dologi_felhalm.!$H$6:$H$23,"Köt. váll.")</f>
        <v>0</v>
      </c>
      <c r="G8" s="43">
        <f t="shared" ref="G8" si="3">E8-F8</f>
        <v>248721</v>
      </c>
      <c r="I8" s="131" t="s">
        <v>61</v>
      </c>
      <c r="J8" s="132">
        <f>SUM(J4:J7)</f>
        <v>23400000</v>
      </c>
      <c r="K8" s="129"/>
      <c r="L8" s="130"/>
      <c r="M8" s="130"/>
      <c r="N8" s="130"/>
      <c r="O8" s="130"/>
    </row>
    <row r="9" spans="1:16" x14ac:dyDescent="0.25">
      <c r="A9" s="123" t="s">
        <v>68</v>
      </c>
      <c r="B9" s="123"/>
      <c r="C9" s="121">
        <f t="shared" ref="C9:G9" si="4">C8</f>
        <v>6300000</v>
      </c>
      <c r="D9" s="121">
        <f t="shared" si="4"/>
        <v>6051279</v>
      </c>
      <c r="E9" s="121">
        <f t="shared" si="4"/>
        <v>248721</v>
      </c>
      <c r="F9" s="121">
        <f t="shared" si="4"/>
        <v>0</v>
      </c>
      <c r="G9" s="121">
        <f t="shared" si="4"/>
        <v>248721</v>
      </c>
      <c r="I9" s="131"/>
      <c r="J9" s="129"/>
      <c r="K9" s="129"/>
      <c r="L9" s="130"/>
      <c r="M9" s="130"/>
      <c r="N9" s="130"/>
      <c r="O9" s="130"/>
    </row>
    <row r="10" spans="1:16" s="30" customFormat="1" ht="21.75" customHeight="1" x14ac:dyDescent="0.25">
      <c r="A10" s="176" t="s">
        <v>20</v>
      </c>
      <c r="B10" s="176"/>
      <c r="C10" s="124">
        <f>C7+C9</f>
        <v>23400000</v>
      </c>
      <c r="D10" s="124">
        <f t="shared" ref="D10:G10" si="5">D7+D9</f>
        <v>21807881</v>
      </c>
      <c r="E10" s="124">
        <f t="shared" si="5"/>
        <v>1592119</v>
      </c>
      <c r="F10" s="124">
        <f t="shared" si="5"/>
        <v>1094089</v>
      </c>
      <c r="G10" s="124">
        <f t="shared" si="5"/>
        <v>498030</v>
      </c>
      <c r="I10" s="131"/>
      <c r="J10" s="129"/>
      <c r="K10" s="129"/>
      <c r="L10" s="130"/>
      <c r="M10" s="130"/>
      <c r="N10" s="130"/>
      <c r="O10" s="130"/>
    </row>
    <row r="12" spans="1:16" x14ac:dyDescent="0.25">
      <c r="A12" t="s">
        <v>101</v>
      </c>
      <c r="B12" t="s">
        <v>102</v>
      </c>
    </row>
    <row r="13" spans="1:16" x14ac:dyDescent="0.25">
      <c r="A13" t="s">
        <v>118</v>
      </c>
      <c r="B13" t="s">
        <v>100</v>
      </c>
    </row>
    <row r="14" spans="1:16" x14ac:dyDescent="0.25">
      <c r="A14" t="s">
        <v>119</v>
      </c>
      <c r="B14" t="s">
        <v>117</v>
      </c>
    </row>
  </sheetData>
  <customSheetViews>
    <customSheetView guid="{B3053EE5-F487-4331-B4B6-28A1F2EF1617}" scale="85" showAutoFilter="1">
      <selection activeCell="H12" sqref="H12"/>
      <pageMargins left="0.7" right="0.7" top="0.75" bottom="0.75" header="0.3" footer="0.3"/>
      <pageSetup paperSize="9" orientation="landscape" horizontalDpi="4294967293" r:id="rId1"/>
      <autoFilter ref="A3:L77" xr:uid="{44AF16D4-E83B-484F-ABE4-3EEBEE6171C3}"/>
    </customSheetView>
  </customSheetViews>
  <mergeCells count="1">
    <mergeCell ref="A10:B10"/>
  </mergeCells>
  <phoneticPr fontId="6" type="noConversion"/>
  <pageMargins left="0.7" right="0.7" top="0.75" bottom="0.75" header="0.3" footer="0.3"/>
  <pageSetup paperSize="9" orientation="landscape" horizontalDpi="4294967293"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Munka2"/>
  <dimension ref="A1:AM139"/>
  <sheetViews>
    <sheetView tabSelected="1" topLeftCell="B1" zoomScaleNormal="100" workbookViewId="0">
      <pane ySplit="5" topLeftCell="A85" activePane="bottomLeft" state="frozen"/>
      <selection pane="bottomLeft" activeCell="Q89" sqref="Q89"/>
    </sheetView>
  </sheetViews>
  <sheetFormatPr defaultRowHeight="15" outlineLevelRow="1" x14ac:dyDescent="0.25"/>
  <cols>
    <col min="1" max="1" width="31" bestFit="1" customWidth="1"/>
    <col min="2" max="3" width="21.28515625" customWidth="1"/>
    <col min="4" max="4" width="22.7109375" style="22" customWidth="1"/>
    <col min="5" max="5" width="11.140625" customWidth="1"/>
    <col min="6" max="6" width="11.85546875" style="45" customWidth="1"/>
    <col min="7" max="7" width="10.7109375" style="45" customWidth="1"/>
    <col min="8" max="8" width="11.140625" style="22" customWidth="1"/>
    <col min="9" max="10" width="11" style="58" customWidth="1"/>
    <col min="11" max="11" width="13.85546875" style="4" customWidth="1"/>
    <col min="12" max="12" width="14.5703125" style="4" customWidth="1"/>
    <col min="13" max="13" width="12.28515625" style="93" customWidth="1"/>
    <col min="14" max="14" width="10.5703125" style="22" customWidth="1"/>
    <col min="15" max="15" width="12.140625" style="22" customWidth="1"/>
    <col min="16" max="17" width="16.42578125" style="22" customWidth="1"/>
    <col min="18" max="18" width="10.5703125" style="22" customWidth="1"/>
    <col min="19" max="19" width="9.7109375" customWidth="1"/>
    <col min="20" max="20" width="9.140625" customWidth="1"/>
    <col min="21" max="23" width="11.7109375" customWidth="1"/>
    <col min="24" max="24" width="9.140625" customWidth="1"/>
    <col min="25" max="25" width="22.5703125" customWidth="1"/>
    <col min="26" max="39" width="8.85546875"/>
  </cols>
  <sheetData>
    <row r="1" spans="1:25" x14ac:dyDescent="0.25">
      <c r="A1" t="s">
        <v>145</v>
      </c>
      <c r="B1" t="s">
        <v>162</v>
      </c>
      <c r="C1" t="s">
        <v>147</v>
      </c>
      <c r="D1" s="22" t="s">
        <v>163</v>
      </c>
      <c r="K1" s="4" t="s">
        <v>142</v>
      </c>
      <c r="L1" s="4" t="s">
        <v>143</v>
      </c>
      <c r="O1" s="22" t="s">
        <v>146</v>
      </c>
      <c r="S1" t="s">
        <v>164</v>
      </c>
    </row>
    <row r="2" spans="1:25" ht="18.75" x14ac:dyDescent="0.3">
      <c r="A2" s="177" t="s">
        <v>71</v>
      </c>
      <c r="B2" s="178"/>
      <c r="C2" s="178"/>
      <c r="D2" s="178"/>
      <c r="E2" s="175" t="s">
        <v>169</v>
      </c>
      <c r="F2" s="133"/>
      <c r="G2" s="54"/>
      <c r="I2" s="154"/>
      <c r="J2" s="154"/>
      <c r="M2" s="92"/>
      <c r="U2" s="156" t="e">
        <f>IF(VLOOKUP($O2,'Havi béradatok'!$B:$E,2,FALSE)=C2,"EGYEZIK","HIBÁS")</f>
        <v>#N/A</v>
      </c>
      <c r="V2" s="168" t="e">
        <f>VLOOKUP($O2,'Havi béradatok'!$B:$E,3,FALSE)-F2</f>
        <v>#N/A</v>
      </c>
      <c r="W2" s="168" t="e">
        <f>VLOOKUP($O2,'Havi béradatok'!$B:$E,4,FALSE)-G2</f>
        <v>#N/A</v>
      </c>
    </row>
    <row r="3" spans="1:25" ht="15" customHeight="1" x14ac:dyDescent="0.25">
      <c r="A3" s="7" t="s">
        <v>1</v>
      </c>
      <c r="B3" s="7"/>
      <c r="C3" s="7"/>
      <c r="D3" s="49"/>
      <c r="E3" s="59"/>
      <c r="F3" s="101"/>
      <c r="G3" s="102"/>
      <c r="H3" s="103" t="s">
        <v>24</v>
      </c>
      <c r="I3" s="103" t="s">
        <v>29</v>
      </c>
      <c r="J3" s="103" t="s">
        <v>150</v>
      </c>
      <c r="K3" s="104"/>
      <c r="L3" s="104"/>
      <c r="M3" s="103" t="s">
        <v>52</v>
      </c>
      <c r="N3" s="125" t="s">
        <v>58</v>
      </c>
      <c r="O3" s="125"/>
      <c r="P3" s="105"/>
      <c r="Q3" s="147" t="s">
        <v>97</v>
      </c>
      <c r="R3" s="98" t="s">
        <v>55</v>
      </c>
      <c r="U3" s="157"/>
      <c r="V3" s="157"/>
      <c r="W3" s="157"/>
    </row>
    <row r="4" spans="1:25" ht="24.75" customHeight="1" x14ac:dyDescent="0.25">
      <c r="A4" s="8" t="s">
        <v>9</v>
      </c>
      <c r="B4" s="50" t="s">
        <v>106</v>
      </c>
      <c r="C4" s="50" t="s">
        <v>17</v>
      </c>
      <c r="D4" s="50" t="s">
        <v>4</v>
      </c>
      <c r="E4" s="50" t="s">
        <v>10</v>
      </c>
      <c r="F4" s="106" t="s">
        <v>22</v>
      </c>
      <c r="G4" s="107" t="s">
        <v>37</v>
      </c>
      <c r="H4" s="108" t="s">
        <v>25</v>
      </c>
      <c r="I4" s="109" t="s">
        <v>27</v>
      </c>
      <c r="J4" s="109" t="s">
        <v>151</v>
      </c>
      <c r="K4" s="110" t="s">
        <v>27</v>
      </c>
      <c r="L4" s="110" t="s">
        <v>27</v>
      </c>
      <c r="M4" s="110" t="s">
        <v>2</v>
      </c>
      <c r="N4" s="126" t="s">
        <v>59</v>
      </c>
      <c r="O4" s="126" t="s">
        <v>133</v>
      </c>
      <c r="P4" s="111" t="s">
        <v>54</v>
      </c>
      <c r="Q4" s="148" t="s">
        <v>98</v>
      </c>
      <c r="R4" s="99" t="s">
        <v>56</v>
      </c>
      <c r="U4" s="158" t="s">
        <v>141</v>
      </c>
      <c r="V4" s="158" t="s">
        <v>142</v>
      </c>
      <c r="W4" s="158" t="s">
        <v>143</v>
      </c>
    </row>
    <row r="5" spans="1:25" ht="27.75" customHeight="1" x14ac:dyDescent="0.25">
      <c r="A5" s="9" t="s">
        <v>32</v>
      </c>
      <c r="B5" s="9" t="s">
        <v>107</v>
      </c>
      <c r="C5" s="9" t="s">
        <v>108</v>
      </c>
      <c r="D5" s="51" t="s">
        <v>33</v>
      </c>
      <c r="E5" s="51" t="s">
        <v>11</v>
      </c>
      <c r="F5" s="112" t="s">
        <v>23</v>
      </c>
      <c r="G5" s="113"/>
      <c r="H5" s="114" t="s">
        <v>26</v>
      </c>
      <c r="I5" s="115" t="s">
        <v>26</v>
      </c>
      <c r="J5" s="115" t="s">
        <v>152</v>
      </c>
      <c r="K5" s="114" t="s">
        <v>22</v>
      </c>
      <c r="L5" s="114" t="s">
        <v>28</v>
      </c>
      <c r="M5" s="116" t="s">
        <v>53</v>
      </c>
      <c r="N5" s="127" t="s">
        <v>36</v>
      </c>
      <c r="O5" s="127" t="s">
        <v>134</v>
      </c>
      <c r="P5" s="117" t="s">
        <v>31</v>
      </c>
      <c r="Q5" s="149" t="s">
        <v>99</v>
      </c>
      <c r="R5" s="100" t="s">
        <v>21</v>
      </c>
      <c r="T5" t="s">
        <v>60</v>
      </c>
      <c r="U5" s="159" t="s">
        <v>144</v>
      </c>
      <c r="V5" s="159" t="s">
        <v>144</v>
      </c>
      <c r="W5" s="159" t="s">
        <v>144</v>
      </c>
      <c r="Y5" s="159" t="s">
        <v>166</v>
      </c>
    </row>
    <row r="6" spans="1:25" s="12" customFormat="1" ht="14.45" customHeight="1" x14ac:dyDescent="0.25">
      <c r="A6" s="31"/>
      <c r="B6" s="47"/>
      <c r="C6" s="47"/>
      <c r="D6" s="47"/>
      <c r="E6" s="62"/>
      <c r="F6" s="5"/>
      <c r="G6" s="63">
        <f t="shared" ref="G6:G19" si="0">ROUND(F6*N6,0)</f>
        <v>0</v>
      </c>
      <c r="H6" s="64"/>
      <c r="I6" s="64"/>
      <c r="J6" s="64"/>
      <c r="K6" s="65">
        <v>0</v>
      </c>
      <c r="L6" s="65">
        <f t="shared" ref="L6:L17" si="1">ROUND(K6*N6,0)</f>
        <v>0</v>
      </c>
      <c r="M6" s="128" t="e">
        <f t="shared" ref="M6:M17" si="2">I6/H6-K6/F6</f>
        <v>#DIV/0!</v>
      </c>
      <c r="N6" s="91">
        <v>0.13</v>
      </c>
      <c r="O6" s="91"/>
      <c r="P6" s="71"/>
      <c r="Q6" s="71"/>
      <c r="R6" s="48"/>
    </row>
    <row r="7" spans="1:25" s="12" customFormat="1" ht="14.45" customHeight="1" x14ac:dyDescent="0.25">
      <c r="A7" s="31" t="s">
        <v>105</v>
      </c>
      <c r="B7" s="47" t="s">
        <v>70</v>
      </c>
      <c r="C7" s="47" t="s">
        <v>104</v>
      </c>
      <c r="D7" s="47" t="s">
        <v>45</v>
      </c>
      <c r="E7" s="62" t="s">
        <v>10</v>
      </c>
      <c r="F7" s="5">
        <v>526600</v>
      </c>
      <c r="G7" s="63">
        <f t="shared" si="0"/>
        <v>68458</v>
      </c>
      <c r="H7" s="64">
        <v>174</v>
      </c>
      <c r="I7" s="64">
        <v>40</v>
      </c>
      <c r="J7" s="167">
        <f>I7/H7</f>
        <v>0.22988505747126436</v>
      </c>
      <c r="K7" s="65">
        <v>120000</v>
      </c>
      <c r="L7" s="65">
        <f t="shared" si="1"/>
        <v>15600</v>
      </c>
      <c r="M7" s="128">
        <f t="shared" si="2"/>
        <v>2.0081110223467702E-3</v>
      </c>
      <c r="N7" s="91">
        <v>0.13</v>
      </c>
      <c r="O7" s="91"/>
      <c r="P7" s="71">
        <v>44719</v>
      </c>
      <c r="Q7" s="71"/>
      <c r="R7" s="48" t="s">
        <v>62</v>
      </c>
      <c r="T7">
        <v>1</v>
      </c>
      <c r="Y7" s="173">
        <v>44778</v>
      </c>
    </row>
    <row r="8" spans="1:25" s="12" customFormat="1" ht="14.45" customHeight="1" x14ac:dyDescent="0.25">
      <c r="A8" s="31" t="s">
        <v>105</v>
      </c>
      <c r="B8" s="47" t="s">
        <v>70</v>
      </c>
      <c r="C8" s="47" t="s">
        <v>104</v>
      </c>
      <c r="D8" s="47" t="s">
        <v>46</v>
      </c>
      <c r="E8" s="62" t="s">
        <v>10</v>
      </c>
      <c r="F8" s="5">
        <v>526600</v>
      </c>
      <c r="G8" s="63">
        <f t="shared" ref="G8" si="3">ROUND(F8*N8,0)</f>
        <v>68458</v>
      </c>
      <c r="H8" s="64">
        <v>174</v>
      </c>
      <c r="I8" s="64">
        <v>40</v>
      </c>
      <c r="J8" s="167">
        <f t="shared" ref="J8:J71" si="4">I8/H8</f>
        <v>0.22988505747126436</v>
      </c>
      <c r="K8" s="65">
        <v>120000</v>
      </c>
      <c r="L8" s="65">
        <f t="shared" ref="L8" si="5">ROUND(K8*N8,0)</f>
        <v>15600</v>
      </c>
      <c r="M8" s="128">
        <f t="shared" ref="M8" si="6">I8/H8-K8/F8</f>
        <v>2.0081110223467702E-3</v>
      </c>
      <c r="N8" s="91">
        <v>0.13</v>
      </c>
      <c r="O8" s="91"/>
      <c r="P8" s="71">
        <v>44719</v>
      </c>
      <c r="Q8" s="71"/>
      <c r="R8" s="48" t="s">
        <v>62</v>
      </c>
      <c r="T8">
        <v>1</v>
      </c>
      <c r="Y8" s="173">
        <v>44809</v>
      </c>
    </row>
    <row r="9" spans="1:25" s="12" customFormat="1" ht="14.45" customHeight="1" x14ac:dyDescent="0.25">
      <c r="A9" s="31" t="s">
        <v>105</v>
      </c>
      <c r="B9" s="47" t="s">
        <v>70</v>
      </c>
      <c r="C9" s="47" t="s">
        <v>104</v>
      </c>
      <c r="D9" s="47" t="s">
        <v>47</v>
      </c>
      <c r="E9" s="62" t="s">
        <v>10</v>
      </c>
      <c r="F9" s="5">
        <v>526600</v>
      </c>
      <c r="G9" s="63">
        <f t="shared" ref="G9" si="7">ROUND(F9*N9,0)</f>
        <v>68458</v>
      </c>
      <c r="H9" s="64">
        <v>174</v>
      </c>
      <c r="I9" s="64">
        <v>40</v>
      </c>
      <c r="J9" s="167">
        <f t="shared" si="4"/>
        <v>0.22988505747126436</v>
      </c>
      <c r="K9" s="65">
        <v>120000</v>
      </c>
      <c r="L9" s="65">
        <f t="shared" ref="L9" si="8">ROUND(K9*N9,0)</f>
        <v>15600</v>
      </c>
      <c r="M9" s="128">
        <f t="shared" ref="M9" si="9">I9/H9-K9/F9</f>
        <v>2.0081110223467702E-3</v>
      </c>
      <c r="N9" s="91">
        <v>0.13</v>
      </c>
      <c r="O9" s="91"/>
      <c r="P9" s="71">
        <v>44799</v>
      </c>
      <c r="Q9" s="71"/>
      <c r="R9" s="48" t="s">
        <v>62</v>
      </c>
      <c r="T9">
        <v>1</v>
      </c>
      <c r="Y9" s="173">
        <v>44839</v>
      </c>
    </row>
    <row r="10" spans="1:25" s="12" customFormat="1" ht="14.45" customHeight="1" x14ac:dyDescent="0.25">
      <c r="A10" s="31" t="s">
        <v>105</v>
      </c>
      <c r="B10" s="47" t="s">
        <v>70</v>
      </c>
      <c r="C10" s="47" t="s">
        <v>104</v>
      </c>
      <c r="D10" s="47" t="s">
        <v>48</v>
      </c>
      <c r="E10" s="62" t="s">
        <v>10</v>
      </c>
      <c r="F10" s="5">
        <v>526600</v>
      </c>
      <c r="G10" s="63">
        <f t="shared" ref="G10:G11" si="10">ROUND(F10*N10,0)</f>
        <v>68458</v>
      </c>
      <c r="H10" s="64">
        <v>174</v>
      </c>
      <c r="I10" s="64">
        <v>40</v>
      </c>
      <c r="J10" s="167">
        <f t="shared" si="4"/>
        <v>0.22988505747126436</v>
      </c>
      <c r="K10" s="65">
        <v>120000</v>
      </c>
      <c r="L10" s="65">
        <f t="shared" ref="L10:L11" si="11">ROUND(K10*N10,0)</f>
        <v>15600</v>
      </c>
      <c r="M10" s="128">
        <f t="shared" ref="M10:M11" si="12">I10/H10-K10/F10</f>
        <v>2.0081110223467702E-3</v>
      </c>
      <c r="N10" s="91">
        <v>0.13</v>
      </c>
      <c r="O10" s="91"/>
      <c r="P10" s="71">
        <v>44799</v>
      </c>
      <c r="Q10" s="71"/>
      <c r="R10" s="48" t="s">
        <v>62</v>
      </c>
      <c r="T10">
        <v>1</v>
      </c>
      <c r="Y10" s="173">
        <v>44869</v>
      </c>
    </row>
    <row r="11" spans="1:25" s="12" customFormat="1" ht="14.45" customHeight="1" x14ac:dyDescent="0.25">
      <c r="A11" s="31" t="s">
        <v>105</v>
      </c>
      <c r="B11" s="47" t="s">
        <v>70</v>
      </c>
      <c r="C11" s="47" t="s">
        <v>104</v>
      </c>
      <c r="D11" s="47" t="s">
        <v>49</v>
      </c>
      <c r="E11" s="62" t="s">
        <v>10</v>
      </c>
      <c r="F11" s="5">
        <v>526600</v>
      </c>
      <c r="G11" s="63">
        <f t="shared" si="10"/>
        <v>68458</v>
      </c>
      <c r="H11" s="64">
        <v>174</v>
      </c>
      <c r="I11" s="64">
        <v>40</v>
      </c>
      <c r="J11" s="167">
        <f t="shared" si="4"/>
        <v>0.22988505747126436</v>
      </c>
      <c r="K11" s="65">
        <v>120000</v>
      </c>
      <c r="L11" s="65">
        <f t="shared" si="11"/>
        <v>15600</v>
      </c>
      <c r="M11" s="128">
        <f t="shared" si="12"/>
        <v>2.0081110223467702E-3</v>
      </c>
      <c r="N11" s="91">
        <v>0.13</v>
      </c>
      <c r="O11" s="91" t="s">
        <v>136</v>
      </c>
      <c r="P11" s="71">
        <v>44799</v>
      </c>
      <c r="Q11" s="71"/>
      <c r="R11" s="48" t="s">
        <v>62</v>
      </c>
      <c r="T11">
        <v>1</v>
      </c>
      <c r="U11" s="156" t="e">
        <v>#N/A</v>
      </c>
      <c r="V11" s="156" t="e">
        <v>#N/A</v>
      </c>
      <c r="W11" s="156" t="e">
        <v>#N/A</v>
      </c>
      <c r="Y11" s="173">
        <v>44900</v>
      </c>
    </row>
    <row r="12" spans="1:25" s="12" customFormat="1" ht="14.45" customHeight="1" x14ac:dyDescent="0.25">
      <c r="A12" s="31" t="s">
        <v>105</v>
      </c>
      <c r="B12" s="47" t="s">
        <v>70</v>
      </c>
      <c r="C12" s="47" t="s">
        <v>104</v>
      </c>
      <c r="D12" s="47" t="s">
        <v>121</v>
      </c>
      <c r="E12" s="62" t="s">
        <v>10</v>
      </c>
      <c r="F12" s="5">
        <v>526600</v>
      </c>
      <c r="G12" s="63">
        <f t="shared" ref="G12" si="13">ROUND(F12*N12,0)</f>
        <v>68458</v>
      </c>
      <c r="H12" s="64">
        <v>174</v>
      </c>
      <c r="I12" s="64">
        <v>40</v>
      </c>
      <c r="J12" s="167">
        <f t="shared" si="4"/>
        <v>0.22988505747126436</v>
      </c>
      <c r="K12" s="65">
        <v>120000</v>
      </c>
      <c r="L12" s="65">
        <f t="shared" ref="L12" si="14">ROUND(K12*N12,0)</f>
        <v>15600</v>
      </c>
      <c r="M12" s="128">
        <f t="shared" ref="M12" si="15">I12/H12-K12/F12</f>
        <v>2.0081110223467702E-3</v>
      </c>
      <c r="N12" s="91">
        <v>0.13</v>
      </c>
      <c r="O12" s="91" t="s">
        <v>136</v>
      </c>
      <c r="P12" s="71">
        <v>44890</v>
      </c>
      <c r="Q12" s="71"/>
      <c r="R12" s="48" t="s">
        <v>62</v>
      </c>
      <c r="T12">
        <v>1</v>
      </c>
      <c r="U12" s="156" t="s">
        <v>156</v>
      </c>
      <c r="V12" s="156" t="s">
        <v>157</v>
      </c>
      <c r="W12" s="156" t="s">
        <v>157</v>
      </c>
      <c r="Y12" s="173">
        <v>44931</v>
      </c>
    </row>
    <row r="13" spans="1:25" s="12" customFormat="1" ht="14.45" customHeight="1" x14ac:dyDescent="0.25">
      <c r="A13" s="31" t="s">
        <v>105</v>
      </c>
      <c r="B13" s="47" t="s">
        <v>70</v>
      </c>
      <c r="C13" s="47" t="s">
        <v>104</v>
      </c>
      <c r="D13" s="47" t="s">
        <v>120</v>
      </c>
      <c r="E13" s="62" t="s">
        <v>10</v>
      </c>
      <c r="F13" s="5">
        <v>579300</v>
      </c>
      <c r="G13" s="63">
        <f t="shared" ref="G13:G16" si="16">ROUND(F13*N13,0)</f>
        <v>75309</v>
      </c>
      <c r="H13" s="64">
        <v>174</v>
      </c>
      <c r="I13" s="64">
        <v>40</v>
      </c>
      <c r="J13" s="167">
        <f t="shared" si="4"/>
        <v>0.22988505747126436</v>
      </c>
      <c r="K13" s="65">
        <v>120000</v>
      </c>
      <c r="L13" s="65">
        <f t="shared" ref="L13:L16" si="17">ROUND(K13*N13,0)</f>
        <v>15600</v>
      </c>
      <c r="M13" s="128">
        <f t="shared" ref="M13:M16" si="18">I13/H13-K13/F13</f>
        <v>2.2738501282761003E-2</v>
      </c>
      <c r="N13" s="91">
        <v>0.13</v>
      </c>
      <c r="O13" s="91" t="s">
        <v>136</v>
      </c>
      <c r="P13" s="71">
        <v>44890</v>
      </c>
      <c r="Q13" s="71"/>
      <c r="R13" s="48" t="s">
        <v>62</v>
      </c>
      <c r="T13">
        <v>1</v>
      </c>
      <c r="U13" s="12" t="s">
        <v>156</v>
      </c>
      <c r="V13" s="12">
        <v>0</v>
      </c>
      <c r="W13" s="12">
        <v>0</v>
      </c>
      <c r="Y13" s="173">
        <v>44960</v>
      </c>
    </row>
    <row r="14" spans="1:25" s="12" customFormat="1" ht="14.45" customHeight="1" x14ac:dyDescent="0.25">
      <c r="A14" s="31" t="s">
        <v>105</v>
      </c>
      <c r="B14" s="47" t="s">
        <v>70</v>
      </c>
      <c r="C14" s="47" t="s">
        <v>104</v>
      </c>
      <c r="D14" s="47" t="s">
        <v>122</v>
      </c>
      <c r="E14" s="62" t="s">
        <v>10</v>
      </c>
      <c r="F14" s="5">
        <v>579300</v>
      </c>
      <c r="G14" s="63">
        <f t="shared" si="16"/>
        <v>75309</v>
      </c>
      <c r="H14" s="64">
        <v>174</v>
      </c>
      <c r="I14" s="64">
        <v>40</v>
      </c>
      <c r="J14" s="167">
        <f t="shared" si="4"/>
        <v>0.22988505747126436</v>
      </c>
      <c r="K14" s="65">
        <v>120000</v>
      </c>
      <c r="L14" s="65">
        <f t="shared" si="17"/>
        <v>15600</v>
      </c>
      <c r="M14" s="128">
        <f t="shared" si="18"/>
        <v>2.2738501282761003E-2</v>
      </c>
      <c r="N14" s="91">
        <v>0.13</v>
      </c>
      <c r="O14" s="91" t="s">
        <v>136</v>
      </c>
      <c r="P14" s="71">
        <v>44890</v>
      </c>
      <c r="Q14" s="71"/>
      <c r="R14" s="48" t="s">
        <v>62</v>
      </c>
      <c r="T14">
        <v>1</v>
      </c>
      <c r="U14" s="12" t="str">
        <f>IF(VLOOKUP($O14,'Havi béradatok'!$B:$E,2,FALSE)=C14,"EGYEZIK","HIBÁS")</f>
        <v>EGYEZIK</v>
      </c>
      <c r="V14" s="12">
        <f>VLOOKUP($O14,'Havi béradatok'!$B:$E,3,FALSE)-F14</f>
        <v>0</v>
      </c>
      <c r="W14" s="12">
        <f>VLOOKUP($O14,'Havi béradatok'!$B:$E,4,FALSE)-G14</f>
        <v>0</v>
      </c>
      <c r="Y14" s="173">
        <v>44988</v>
      </c>
    </row>
    <row r="15" spans="1:25" s="12" customFormat="1" ht="14.45" customHeight="1" x14ac:dyDescent="0.25">
      <c r="A15" s="31" t="s">
        <v>105</v>
      </c>
      <c r="B15" s="47" t="s">
        <v>70</v>
      </c>
      <c r="C15" s="47" t="s">
        <v>104</v>
      </c>
      <c r="D15" s="47" t="s">
        <v>123</v>
      </c>
      <c r="E15" s="62" t="s">
        <v>10</v>
      </c>
      <c r="F15" s="5">
        <v>579300</v>
      </c>
      <c r="G15" s="63">
        <f t="shared" si="16"/>
        <v>75309</v>
      </c>
      <c r="H15" s="64">
        <v>174</v>
      </c>
      <c r="I15" s="64">
        <v>40</v>
      </c>
      <c r="J15" s="167">
        <f t="shared" si="4"/>
        <v>0.22988505747126436</v>
      </c>
      <c r="K15" s="65">
        <v>120000</v>
      </c>
      <c r="L15" s="65">
        <f t="shared" si="17"/>
        <v>15600</v>
      </c>
      <c r="M15" s="128">
        <f t="shared" si="18"/>
        <v>2.2738501282761003E-2</v>
      </c>
      <c r="N15" s="91">
        <v>0.13</v>
      </c>
      <c r="O15" s="91" t="s">
        <v>136</v>
      </c>
      <c r="P15" s="71">
        <v>44890</v>
      </c>
      <c r="Q15" s="71"/>
      <c r="R15" s="48" t="s">
        <v>62</v>
      </c>
      <c r="T15">
        <v>1</v>
      </c>
      <c r="U15" s="12" t="str">
        <f>IF(VLOOKUP($O15,'Havi béradatok'!$B:$E,2,FALSE)=C15,"EGYEZIK","HIBÁS")</f>
        <v>EGYEZIK</v>
      </c>
      <c r="V15" s="12">
        <f>VLOOKUP($O15,'Havi béradatok'!$B:$E,3,FALSE)-F15</f>
        <v>0</v>
      </c>
      <c r="W15" s="12">
        <f>VLOOKUP($O15,'Havi béradatok'!$B:$E,4,FALSE)-G15</f>
        <v>0</v>
      </c>
      <c r="Y15" s="173">
        <v>45021</v>
      </c>
    </row>
    <row r="16" spans="1:25" s="12" customFormat="1" ht="14.45" customHeight="1" x14ac:dyDescent="0.25">
      <c r="A16" s="31" t="s">
        <v>105</v>
      </c>
      <c r="B16" s="47" t="s">
        <v>70</v>
      </c>
      <c r="C16" s="47" t="s">
        <v>104</v>
      </c>
      <c r="D16" s="47" t="s">
        <v>124</v>
      </c>
      <c r="E16" s="62" t="s">
        <v>11</v>
      </c>
      <c r="F16" s="5">
        <v>579300</v>
      </c>
      <c r="G16" s="63">
        <f t="shared" si="16"/>
        <v>75309</v>
      </c>
      <c r="H16" s="64">
        <v>174</v>
      </c>
      <c r="I16" s="64">
        <v>40</v>
      </c>
      <c r="J16" s="167">
        <f t="shared" si="4"/>
        <v>0.22988505747126436</v>
      </c>
      <c r="K16" s="65">
        <v>120000</v>
      </c>
      <c r="L16" s="65">
        <f t="shared" si="17"/>
        <v>15600</v>
      </c>
      <c r="M16" s="128">
        <f t="shared" si="18"/>
        <v>2.2738501282761003E-2</v>
      </c>
      <c r="N16" s="91">
        <v>0.13</v>
      </c>
      <c r="O16" s="91" t="s">
        <v>136</v>
      </c>
      <c r="P16" s="71">
        <v>44890</v>
      </c>
      <c r="Q16" s="71"/>
      <c r="R16" s="48" t="s">
        <v>62</v>
      </c>
      <c r="T16">
        <v>1</v>
      </c>
    </row>
    <row r="17" spans="1:25" s="12" customFormat="1" ht="14.45" customHeight="1" x14ac:dyDescent="0.25">
      <c r="A17" s="31" t="s">
        <v>89</v>
      </c>
      <c r="B17" s="47" t="s">
        <v>70</v>
      </c>
      <c r="C17" s="47" t="s">
        <v>90</v>
      </c>
      <c r="D17" s="47" t="s">
        <v>40</v>
      </c>
      <c r="E17" s="62" t="s">
        <v>10</v>
      </c>
      <c r="F17" s="5">
        <v>788800</v>
      </c>
      <c r="G17" s="63">
        <f t="shared" ref="G17" si="19">ROUND(F17*N17,0)</f>
        <v>102544</v>
      </c>
      <c r="H17" s="64">
        <v>174</v>
      </c>
      <c r="I17" s="64">
        <v>44</v>
      </c>
      <c r="J17" s="167">
        <f t="shared" si="4"/>
        <v>0.25287356321839083</v>
      </c>
      <c r="K17" s="65">
        <v>166000</v>
      </c>
      <c r="L17" s="65">
        <f t="shared" si="1"/>
        <v>21580</v>
      </c>
      <c r="M17" s="128">
        <f t="shared" si="2"/>
        <v>4.2427315753887779E-2</v>
      </c>
      <c r="N17" s="91">
        <v>0.13</v>
      </c>
      <c r="O17" s="91"/>
      <c r="P17" s="71"/>
      <c r="Q17" s="71"/>
      <c r="R17" s="48" t="s">
        <v>62</v>
      </c>
      <c r="T17">
        <v>1</v>
      </c>
      <c r="Y17" s="173">
        <v>44624</v>
      </c>
    </row>
    <row r="18" spans="1:25" s="12" customFormat="1" ht="14.45" customHeight="1" x14ac:dyDescent="0.25">
      <c r="A18" s="31" t="s">
        <v>89</v>
      </c>
      <c r="B18" s="47" t="s">
        <v>70</v>
      </c>
      <c r="C18" s="47" t="s">
        <v>90</v>
      </c>
      <c r="D18" s="47" t="s">
        <v>41</v>
      </c>
      <c r="E18" s="62" t="s">
        <v>10</v>
      </c>
      <c r="F18" s="5">
        <v>788800</v>
      </c>
      <c r="G18" s="63">
        <f t="shared" ref="G18" si="20">ROUND(F18*N18,0)</f>
        <v>102544</v>
      </c>
      <c r="H18" s="64">
        <v>174</v>
      </c>
      <c r="I18" s="64">
        <v>44</v>
      </c>
      <c r="J18" s="167">
        <f t="shared" si="4"/>
        <v>0.25287356321839083</v>
      </c>
      <c r="K18" s="65">
        <v>166000</v>
      </c>
      <c r="L18" s="65">
        <f t="shared" ref="L18" si="21">ROUND(K18*N18,0)</f>
        <v>21580</v>
      </c>
      <c r="M18" s="128">
        <f t="shared" ref="M18" si="22">I18/H18-K18/F18</f>
        <v>4.2427315753887779E-2</v>
      </c>
      <c r="N18" s="91">
        <v>0.13</v>
      </c>
      <c r="O18" s="91"/>
      <c r="P18" s="71"/>
      <c r="Q18" s="71"/>
      <c r="R18" s="48" t="s">
        <v>62</v>
      </c>
      <c r="T18">
        <v>1</v>
      </c>
      <c r="Y18" s="173">
        <v>44656</v>
      </c>
    </row>
    <row r="19" spans="1:25" s="12" customFormat="1" ht="14.45" customHeight="1" x14ac:dyDescent="0.25">
      <c r="A19" s="31" t="s">
        <v>89</v>
      </c>
      <c r="B19" s="47" t="s">
        <v>70</v>
      </c>
      <c r="C19" s="47" t="s">
        <v>90</v>
      </c>
      <c r="D19" s="47" t="s">
        <v>42</v>
      </c>
      <c r="E19" s="62" t="s">
        <v>10</v>
      </c>
      <c r="F19" s="5">
        <v>500000</v>
      </c>
      <c r="G19" s="63">
        <f t="shared" si="0"/>
        <v>65000</v>
      </c>
      <c r="H19" s="64">
        <v>174</v>
      </c>
      <c r="I19" s="64">
        <v>68</v>
      </c>
      <c r="J19" s="167">
        <f t="shared" si="4"/>
        <v>0.39080459770114945</v>
      </c>
      <c r="K19" s="65">
        <v>193200</v>
      </c>
      <c r="L19" s="65">
        <f t="shared" ref="L19" si="23">ROUND(K19*N19,0)</f>
        <v>25116</v>
      </c>
      <c r="M19" s="128">
        <f t="shared" ref="M19" si="24">I19/H19-K19/F19</f>
        <v>4.4045977011494264E-3</v>
      </c>
      <c r="N19" s="91">
        <v>0.13</v>
      </c>
      <c r="O19" s="91"/>
      <c r="P19" s="71"/>
      <c r="Q19" s="71"/>
      <c r="R19" s="48" t="s">
        <v>62</v>
      </c>
      <c r="T19">
        <v>1</v>
      </c>
      <c r="Y19" s="173">
        <v>44686</v>
      </c>
    </row>
    <row r="20" spans="1:25" s="12" customFormat="1" ht="14.45" customHeight="1" x14ac:dyDescent="0.25">
      <c r="A20" s="31" t="s">
        <v>89</v>
      </c>
      <c r="B20" s="47" t="s">
        <v>70</v>
      </c>
      <c r="C20" s="47" t="s">
        <v>90</v>
      </c>
      <c r="D20" s="47" t="s">
        <v>43</v>
      </c>
      <c r="E20" s="62" t="s">
        <v>10</v>
      </c>
      <c r="F20" s="5">
        <v>500000</v>
      </c>
      <c r="G20" s="63">
        <f t="shared" ref="G20:G32" si="25">ROUND(F20*N20,0)</f>
        <v>65000</v>
      </c>
      <c r="H20" s="64">
        <v>174</v>
      </c>
      <c r="I20" s="64">
        <v>68</v>
      </c>
      <c r="J20" s="167">
        <f t="shared" si="4"/>
        <v>0.39080459770114945</v>
      </c>
      <c r="K20" s="65">
        <v>193200</v>
      </c>
      <c r="L20" s="65">
        <f t="shared" ref="L20:L32" si="26">ROUND(K20*N20,0)</f>
        <v>25116</v>
      </c>
      <c r="M20" s="128">
        <f t="shared" ref="M20:M32" si="27">I20/H20-K20/F20</f>
        <v>4.4045977011494264E-3</v>
      </c>
      <c r="N20" s="91">
        <v>0.13</v>
      </c>
      <c r="O20" s="91"/>
      <c r="P20" s="71"/>
      <c r="Q20" s="71"/>
      <c r="R20" s="48" t="s">
        <v>62</v>
      </c>
      <c r="T20">
        <v>1</v>
      </c>
      <c r="Y20" s="173">
        <v>44715</v>
      </c>
    </row>
    <row r="21" spans="1:25" s="12" customFormat="1" ht="14.45" customHeight="1" x14ac:dyDescent="0.25">
      <c r="A21" s="31" t="s">
        <v>89</v>
      </c>
      <c r="B21" s="47" t="s">
        <v>70</v>
      </c>
      <c r="C21" s="47" t="s">
        <v>90</v>
      </c>
      <c r="D21" s="47" t="s">
        <v>44</v>
      </c>
      <c r="E21" s="62" t="s">
        <v>10</v>
      </c>
      <c r="F21" s="5">
        <v>500000</v>
      </c>
      <c r="G21" s="63">
        <f t="shared" si="25"/>
        <v>65000</v>
      </c>
      <c r="H21" s="64">
        <v>174</v>
      </c>
      <c r="I21" s="64">
        <v>68</v>
      </c>
      <c r="J21" s="167">
        <f t="shared" si="4"/>
        <v>0.39080459770114945</v>
      </c>
      <c r="K21" s="65">
        <v>193200</v>
      </c>
      <c r="L21" s="65">
        <f t="shared" si="26"/>
        <v>25116</v>
      </c>
      <c r="M21" s="128">
        <f t="shared" si="27"/>
        <v>4.4045977011494264E-3</v>
      </c>
      <c r="N21" s="91">
        <v>0.13</v>
      </c>
      <c r="O21" s="91"/>
      <c r="P21" s="71"/>
      <c r="Q21" s="71"/>
      <c r="R21" s="48" t="s">
        <v>62</v>
      </c>
      <c r="T21">
        <v>1</v>
      </c>
      <c r="Y21" s="173">
        <v>44747</v>
      </c>
    </row>
    <row r="22" spans="1:25" s="12" customFormat="1" ht="14.45" customHeight="1" x14ac:dyDescent="0.25">
      <c r="A22" s="31" t="s">
        <v>89</v>
      </c>
      <c r="B22" s="47" t="s">
        <v>70</v>
      </c>
      <c r="C22" s="47" t="s">
        <v>90</v>
      </c>
      <c r="D22" s="47" t="s">
        <v>45</v>
      </c>
      <c r="E22" s="62" t="s">
        <v>10</v>
      </c>
      <c r="F22" s="5">
        <v>500000</v>
      </c>
      <c r="G22" s="63">
        <f t="shared" si="25"/>
        <v>65000</v>
      </c>
      <c r="H22" s="64">
        <v>174</v>
      </c>
      <c r="I22" s="64">
        <v>68</v>
      </c>
      <c r="J22" s="167">
        <f t="shared" si="4"/>
        <v>0.39080459770114945</v>
      </c>
      <c r="K22" s="65">
        <v>193200</v>
      </c>
      <c r="L22" s="65">
        <f t="shared" si="26"/>
        <v>25116</v>
      </c>
      <c r="M22" s="128">
        <f t="shared" si="27"/>
        <v>4.4045977011494264E-3</v>
      </c>
      <c r="N22" s="91">
        <v>0.13</v>
      </c>
      <c r="O22" s="91"/>
      <c r="P22" s="71"/>
      <c r="Q22" s="71"/>
      <c r="R22" s="48" t="s">
        <v>62</v>
      </c>
      <c r="T22">
        <v>1</v>
      </c>
      <c r="Y22" s="173">
        <v>44778</v>
      </c>
    </row>
    <row r="23" spans="1:25" s="12" customFormat="1" ht="14.45" customHeight="1" x14ac:dyDescent="0.25">
      <c r="A23" s="31" t="s">
        <v>89</v>
      </c>
      <c r="B23" s="47" t="s">
        <v>70</v>
      </c>
      <c r="C23" s="47" t="s">
        <v>90</v>
      </c>
      <c r="D23" s="47" t="s">
        <v>46</v>
      </c>
      <c r="E23" s="62" t="s">
        <v>10</v>
      </c>
      <c r="F23" s="5">
        <v>500000</v>
      </c>
      <c r="G23" s="63">
        <f t="shared" si="25"/>
        <v>65000</v>
      </c>
      <c r="H23" s="64">
        <v>174</v>
      </c>
      <c r="I23" s="64">
        <v>68</v>
      </c>
      <c r="J23" s="167">
        <f t="shared" si="4"/>
        <v>0.39080459770114945</v>
      </c>
      <c r="K23" s="65">
        <v>193200</v>
      </c>
      <c r="L23" s="65">
        <f t="shared" si="26"/>
        <v>25116</v>
      </c>
      <c r="M23" s="128">
        <f t="shared" si="27"/>
        <v>4.4045977011494264E-3</v>
      </c>
      <c r="N23" s="91">
        <v>0.13</v>
      </c>
      <c r="O23" s="91"/>
      <c r="P23" s="71"/>
      <c r="Q23" s="71"/>
      <c r="R23" s="48" t="s">
        <v>62</v>
      </c>
      <c r="T23">
        <v>1</v>
      </c>
      <c r="Y23" s="173">
        <v>44809</v>
      </c>
    </row>
    <row r="24" spans="1:25" s="12" customFormat="1" ht="14.45" customHeight="1" x14ac:dyDescent="0.25">
      <c r="A24" s="31" t="s">
        <v>89</v>
      </c>
      <c r="B24" s="47" t="s">
        <v>70</v>
      </c>
      <c r="C24" s="47" t="s">
        <v>90</v>
      </c>
      <c r="D24" s="47" t="s">
        <v>47</v>
      </c>
      <c r="E24" s="62" t="s">
        <v>10</v>
      </c>
      <c r="F24" s="5">
        <v>500000</v>
      </c>
      <c r="G24" s="63">
        <f t="shared" si="25"/>
        <v>65000</v>
      </c>
      <c r="H24" s="64">
        <v>174</v>
      </c>
      <c r="I24" s="64">
        <v>68</v>
      </c>
      <c r="J24" s="167">
        <f t="shared" si="4"/>
        <v>0.39080459770114945</v>
      </c>
      <c r="K24" s="65">
        <v>193200</v>
      </c>
      <c r="L24" s="65">
        <f t="shared" si="26"/>
        <v>25116</v>
      </c>
      <c r="M24" s="128">
        <f t="shared" si="27"/>
        <v>4.4045977011494264E-3</v>
      </c>
      <c r="N24" s="91">
        <v>0.13</v>
      </c>
      <c r="O24" s="91"/>
      <c r="P24" s="71"/>
      <c r="Q24" s="71"/>
      <c r="R24" s="48" t="s">
        <v>62</v>
      </c>
      <c r="T24">
        <v>1</v>
      </c>
      <c r="Y24" s="173">
        <v>44839</v>
      </c>
    </row>
    <row r="25" spans="1:25" s="12" customFormat="1" ht="14.45" customHeight="1" x14ac:dyDescent="0.25">
      <c r="A25" s="31" t="s">
        <v>89</v>
      </c>
      <c r="B25" s="47" t="s">
        <v>70</v>
      </c>
      <c r="C25" s="47" t="s">
        <v>90</v>
      </c>
      <c r="D25" s="47" t="s">
        <v>48</v>
      </c>
      <c r="E25" s="62" t="s">
        <v>10</v>
      </c>
      <c r="F25" s="5">
        <v>500000</v>
      </c>
      <c r="G25" s="63">
        <f t="shared" ref="G25" si="28">ROUND(F25*N25,0)</f>
        <v>65000</v>
      </c>
      <c r="H25" s="64">
        <v>174</v>
      </c>
      <c r="I25" s="64">
        <v>68</v>
      </c>
      <c r="J25" s="167">
        <f t="shared" si="4"/>
        <v>0.39080459770114945</v>
      </c>
      <c r="K25" s="65">
        <v>193200</v>
      </c>
      <c r="L25" s="65">
        <f t="shared" ref="L25" si="29">ROUND(K25*N25,0)</f>
        <v>25116</v>
      </c>
      <c r="M25" s="128">
        <f t="shared" ref="M25" si="30">I25/H25-K25/F25</f>
        <v>4.4045977011494264E-3</v>
      </c>
      <c r="N25" s="91">
        <v>0.13</v>
      </c>
      <c r="O25" s="91"/>
      <c r="P25" s="71">
        <v>44826</v>
      </c>
      <c r="Q25" s="71"/>
      <c r="R25" s="48" t="s">
        <v>62</v>
      </c>
      <c r="T25">
        <v>1</v>
      </c>
      <c r="Y25" s="173">
        <v>44869</v>
      </c>
    </row>
    <row r="26" spans="1:25" s="12" customFormat="1" ht="14.45" customHeight="1" x14ac:dyDescent="0.25">
      <c r="A26" s="31" t="s">
        <v>89</v>
      </c>
      <c r="B26" s="47" t="s">
        <v>70</v>
      </c>
      <c r="C26" s="47" t="s">
        <v>90</v>
      </c>
      <c r="D26" s="47" t="s">
        <v>49</v>
      </c>
      <c r="E26" s="62" t="s">
        <v>10</v>
      </c>
      <c r="F26" s="5">
        <v>500000</v>
      </c>
      <c r="G26" s="63">
        <f t="shared" ref="G26" si="31">ROUND(F26*N26,0)</f>
        <v>65000</v>
      </c>
      <c r="H26" s="64">
        <v>174</v>
      </c>
      <c r="I26" s="64">
        <v>68</v>
      </c>
      <c r="J26" s="167">
        <f t="shared" si="4"/>
        <v>0.39080459770114945</v>
      </c>
      <c r="K26" s="65">
        <v>193200</v>
      </c>
      <c r="L26" s="65">
        <f t="shared" ref="L26" si="32">ROUND(K26*N26,0)</f>
        <v>25116</v>
      </c>
      <c r="M26" s="128">
        <f t="shared" ref="M26" si="33">I26/H26-K26/F26</f>
        <v>4.4045977011494264E-3</v>
      </c>
      <c r="N26" s="91">
        <v>0.13</v>
      </c>
      <c r="O26" s="91" t="s">
        <v>137</v>
      </c>
      <c r="P26" s="71">
        <v>44826</v>
      </c>
      <c r="Q26" s="71"/>
      <c r="R26" s="48" t="s">
        <v>62</v>
      </c>
      <c r="T26">
        <v>1</v>
      </c>
      <c r="U26" s="156" t="e">
        <v>#N/A</v>
      </c>
      <c r="V26" s="156" t="e">
        <v>#N/A</v>
      </c>
      <c r="W26" s="156" t="e">
        <v>#N/A</v>
      </c>
      <c r="Y26" s="173">
        <v>44900</v>
      </c>
    </row>
    <row r="27" spans="1:25" s="12" customFormat="1" ht="14.45" customHeight="1" x14ac:dyDescent="0.25">
      <c r="A27" s="31" t="s">
        <v>89</v>
      </c>
      <c r="B27" s="47" t="s">
        <v>70</v>
      </c>
      <c r="C27" s="47" t="s">
        <v>90</v>
      </c>
      <c r="D27" s="47" t="s">
        <v>121</v>
      </c>
      <c r="E27" s="62" t="s">
        <v>10</v>
      </c>
      <c r="F27" s="5">
        <v>500000</v>
      </c>
      <c r="G27" s="63">
        <f t="shared" ref="G27" si="34">ROUND(F27*N27,0)</f>
        <v>65000</v>
      </c>
      <c r="H27" s="64">
        <v>174</v>
      </c>
      <c r="I27" s="64">
        <v>68</v>
      </c>
      <c r="J27" s="167">
        <f t="shared" si="4"/>
        <v>0.39080459770114945</v>
      </c>
      <c r="K27" s="65">
        <v>193200</v>
      </c>
      <c r="L27" s="65">
        <f t="shared" ref="L27" si="35">ROUND(K27*N27,0)</f>
        <v>25116</v>
      </c>
      <c r="M27" s="128">
        <f t="shared" ref="M27" si="36">I27/H27-K27/F27</f>
        <v>4.4045977011494264E-3</v>
      </c>
      <c r="N27" s="91">
        <v>0.13</v>
      </c>
      <c r="O27" s="91" t="s">
        <v>137</v>
      </c>
      <c r="P27" s="71">
        <v>44890</v>
      </c>
      <c r="Q27" s="71"/>
      <c r="R27" s="48" t="s">
        <v>62</v>
      </c>
      <c r="T27">
        <v>1</v>
      </c>
      <c r="U27" s="156" t="s">
        <v>156</v>
      </c>
      <c r="V27" s="156" t="s">
        <v>156</v>
      </c>
      <c r="W27" s="156" t="s">
        <v>156</v>
      </c>
      <c r="Y27" s="173">
        <v>44931</v>
      </c>
    </row>
    <row r="28" spans="1:25" s="12" customFormat="1" ht="14.45" customHeight="1" x14ac:dyDescent="0.25">
      <c r="A28" s="31" t="s">
        <v>89</v>
      </c>
      <c r="B28" s="47" t="s">
        <v>70</v>
      </c>
      <c r="C28" s="47" t="s">
        <v>90</v>
      </c>
      <c r="D28" s="47" t="s">
        <v>120</v>
      </c>
      <c r="E28" s="62" t="s">
        <v>10</v>
      </c>
      <c r="F28" s="5">
        <v>500000</v>
      </c>
      <c r="G28" s="63">
        <f t="shared" ref="G28" si="37">ROUND(F28*N28,0)</f>
        <v>65000</v>
      </c>
      <c r="H28" s="64">
        <v>174</v>
      </c>
      <c r="I28" s="64">
        <v>50</v>
      </c>
      <c r="J28" s="167">
        <f t="shared" si="4"/>
        <v>0.28735632183908044</v>
      </c>
      <c r="K28" s="65">
        <v>143200</v>
      </c>
      <c r="L28" s="65">
        <f t="shared" ref="L28" si="38">ROUND(K28*N28,0)</f>
        <v>18616</v>
      </c>
      <c r="M28" s="128">
        <f t="shared" ref="M28" si="39">I28/H28-K28/F28</f>
        <v>9.5632183908045398E-4</v>
      </c>
      <c r="N28" s="91">
        <v>0.13</v>
      </c>
      <c r="O28" s="91" t="s">
        <v>137</v>
      </c>
      <c r="P28" s="71">
        <v>44936</v>
      </c>
      <c r="Q28" s="71"/>
      <c r="R28" s="48" t="s">
        <v>62</v>
      </c>
      <c r="T28">
        <v>1</v>
      </c>
      <c r="U28" s="12" t="s">
        <v>156</v>
      </c>
      <c r="V28" s="12">
        <v>0</v>
      </c>
      <c r="W28" s="12">
        <v>0</v>
      </c>
      <c r="Y28" s="173">
        <v>44960</v>
      </c>
    </row>
    <row r="29" spans="1:25" s="12" customFormat="1" ht="14.45" customHeight="1" x14ac:dyDescent="0.25">
      <c r="A29" s="31" t="s">
        <v>89</v>
      </c>
      <c r="B29" s="47" t="s">
        <v>70</v>
      </c>
      <c r="C29" s="47" t="s">
        <v>90</v>
      </c>
      <c r="D29" s="47" t="s">
        <v>122</v>
      </c>
      <c r="E29" s="62" t="s">
        <v>10</v>
      </c>
      <c r="F29" s="5">
        <v>500000</v>
      </c>
      <c r="G29" s="63">
        <f t="shared" ref="G29:G31" si="40">ROUND(F29*N29,0)</f>
        <v>65000</v>
      </c>
      <c r="H29" s="64">
        <v>174</v>
      </c>
      <c r="I29" s="64">
        <v>50</v>
      </c>
      <c r="J29" s="167">
        <f t="shared" si="4"/>
        <v>0.28735632183908044</v>
      </c>
      <c r="K29" s="65">
        <v>143200</v>
      </c>
      <c r="L29" s="65">
        <f t="shared" ref="L29:L31" si="41">ROUND(K29*N29,0)</f>
        <v>18616</v>
      </c>
      <c r="M29" s="128">
        <f t="shared" ref="M29:M31" si="42">I29/H29-K29/F29</f>
        <v>9.5632183908045398E-4</v>
      </c>
      <c r="N29" s="91">
        <v>0.13</v>
      </c>
      <c r="O29" s="91" t="s">
        <v>137</v>
      </c>
      <c r="P29" s="71">
        <v>44936</v>
      </c>
      <c r="Q29" s="71"/>
      <c r="R29" s="48" t="s">
        <v>62</v>
      </c>
      <c r="T29">
        <v>1</v>
      </c>
      <c r="U29" s="12" t="str">
        <f>IF(VLOOKUP($O29,'Havi béradatok'!$B:$E,2,FALSE)=C29,"EGYEZIK","HIBÁS")</f>
        <v>EGYEZIK</v>
      </c>
      <c r="V29" s="12">
        <f>VLOOKUP($O29,'Havi béradatok'!$B:$E,3,FALSE)-F29</f>
        <v>0</v>
      </c>
      <c r="W29" s="12">
        <f>VLOOKUP($O29,'Havi béradatok'!$B:$E,4,FALSE)-G29</f>
        <v>0</v>
      </c>
      <c r="Y29" s="173">
        <v>44988</v>
      </c>
    </row>
    <row r="30" spans="1:25" s="12" customFormat="1" ht="14.45" customHeight="1" x14ac:dyDescent="0.25">
      <c r="A30" s="31" t="s">
        <v>89</v>
      </c>
      <c r="B30" s="47" t="s">
        <v>70</v>
      </c>
      <c r="C30" s="47" t="s">
        <v>90</v>
      </c>
      <c r="D30" s="47" t="s">
        <v>123</v>
      </c>
      <c r="E30" s="62" t="s">
        <v>10</v>
      </c>
      <c r="F30" s="5">
        <v>500000</v>
      </c>
      <c r="G30" s="63">
        <f t="shared" si="40"/>
        <v>65000</v>
      </c>
      <c r="H30" s="64">
        <v>174</v>
      </c>
      <c r="I30" s="64">
        <v>50</v>
      </c>
      <c r="J30" s="167">
        <f t="shared" si="4"/>
        <v>0.28735632183908044</v>
      </c>
      <c r="K30" s="65">
        <v>143200</v>
      </c>
      <c r="L30" s="65">
        <f t="shared" si="41"/>
        <v>18616</v>
      </c>
      <c r="M30" s="128">
        <f t="shared" si="42"/>
        <v>9.5632183908045398E-4</v>
      </c>
      <c r="N30" s="91">
        <v>0.13</v>
      </c>
      <c r="O30" s="91" t="s">
        <v>137</v>
      </c>
      <c r="P30" s="71">
        <v>44936</v>
      </c>
      <c r="Q30" s="71"/>
      <c r="R30" s="48" t="s">
        <v>62</v>
      </c>
      <c r="T30">
        <v>1</v>
      </c>
      <c r="U30" s="12" t="str">
        <f>IF(VLOOKUP($O30,'Havi béradatok'!$B:$E,2,FALSE)=C30,"EGYEZIK","HIBÁS")</f>
        <v>EGYEZIK</v>
      </c>
      <c r="V30" s="12">
        <f>VLOOKUP($O30,'Havi béradatok'!$B:$E,3,FALSE)-F30</f>
        <v>0</v>
      </c>
      <c r="W30" s="12">
        <f>VLOOKUP($O30,'Havi béradatok'!$B:$E,4,FALSE)-G30</f>
        <v>0</v>
      </c>
      <c r="Y30" s="173">
        <v>45021</v>
      </c>
    </row>
    <row r="31" spans="1:25" s="12" customFormat="1" ht="14.45" customHeight="1" x14ac:dyDescent="0.25">
      <c r="A31" s="31" t="s">
        <v>89</v>
      </c>
      <c r="B31" s="47" t="s">
        <v>70</v>
      </c>
      <c r="C31" s="47" t="s">
        <v>90</v>
      </c>
      <c r="D31" s="47" t="s">
        <v>124</v>
      </c>
      <c r="E31" s="62" t="s">
        <v>11</v>
      </c>
      <c r="F31" s="5">
        <v>500000</v>
      </c>
      <c r="G31" s="63">
        <f t="shared" si="40"/>
        <v>65000</v>
      </c>
      <c r="H31" s="64">
        <v>174</v>
      </c>
      <c r="I31" s="64">
        <v>50</v>
      </c>
      <c r="J31" s="167">
        <f t="shared" si="4"/>
        <v>0.28735632183908044</v>
      </c>
      <c r="K31" s="65">
        <v>143200</v>
      </c>
      <c r="L31" s="65">
        <f t="shared" si="41"/>
        <v>18616</v>
      </c>
      <c r="M31" s="128">
        <f t="shared" si="42"/>
        <v>9.5632183908045398E-4</v>
      </c>
      <c r="N31" s="91">
        <v>0.13</v>
      </c>
      <c r="O31" s="91" t="s">
        <v>137</v>
      </c>
      <c r="P31" s="71">
        <v>44936</v>
      </c>
      <c r="Q31" s="71"/>
      <c r="R31" s="48" t="s">
        <v>62</v>
      </c>
      <c r="T31">
        <v>1</v>
      </c>
    </row>
    <row r="32" spans="1:25" s="12" customFormat="1" ht="14.45" customHeight="1" x14ac:dyDescent="0.25">
      <c r="A32" s="31" t="s">
        <v>91</v>
      </c>
      <c r="B32" s="47" t="s">
        <v>70</v>
      </c>
      <c r="C32" s="47" t="s">
        <v>90</v>
      </c>
      <c r="D32" s="47" t="s">
        <v>40</v>
      </c>
      <c r="E32" s="62" t="s">
        <v>10</v>
      </c>
      <c r="F32" s="5">
        <v>525000</v>
      </c>
      <c r="G32" s="63">
        <f t="shared" si="25"/>
        <v>68250</v>
      </c>
      <c r="H32" s="64">
        <v>174</v>
      </c>
      <c r="I32" s="64">
        <v>25</v>
      </c>
      <c r="J32" s="167">
        <f t="shared" si="4"/>
        <v>0.14367816091954022</v>
      </c>
      <c r="K32" s="65">
        <v>75000</v>
      </c>
      <c r="L32" s="65">
        <f t="shared" si="26"/>
        <v>9750</v>
      </c>
      <c r="M32" s="128">
        <f t="shared" si="27"/>
        <v>8.2101806239737174E-4</v>
      </c>
      <c r="N32" s="91">
        <v>0.13</v>
      </c>
      <c r="O32" s="91"/>
      <c r="P32" s="71"/>
      <c r="Q32" s="71"/>
      <c r="R32" s="48" t="s">
        <v>62</v>
      </c>
      <c r="T32">
        <v>1</v>
      </c>
      <c r="Y32" s="173">
        <v>44624</v>
      </c>
    </row>
    <row r="33" spans="1:25" s="12" customFormat="1" ht="14.45" customHeight="1" x14ac:dyDescent="0.25">
      <c r="A33" s="31" t="s">
        <v>91</v>
      </c>
      <c r="B33" s="47" t="s">
        <v>70</v>
      </c>
      <c r="C33" s="47" t="s">
        <v>90</v>
      </c>
      <c r="D33" s="47" t="s">
        <v>41</v>
      </c>
      <c r="E33" s="62" t="s">
        <v>10</v>
      </c>
      <c r="F33" s="5">
        <v>525000</v>
      </c>
      <c r="G33" s="63">
        <f t="shared" ref="G33:G34" si="43">ROUND(F33*N33,0)</f>
        <v>68250</v>
      </c>
      <c r="H33" s="64">
        <v>174</v>
      </c>
      <c r="I33" s="64">
        <v>25</v>
      </c>
      <c r="J33" s="167">
        <f t="shared" si="4"/>
        <v>0.14367816091954022</v>
      </c>
      <c r="K33" s="65">
        <v>75000</v>
      </c>
      <c r="L33" s="65">
        <f t="shared" ref="L33:L34" si="44">ROUND(K33*N33,0)</f>
        <v>9750</v>
      </c>
      <c r="M33" s="128">
        <f t="shared" ref="M33:M34" si="45">I33/H33-K33/F33</f>
        <v>8.2101806239737174E-4</v>
      </c>
      <c r="N33" s="91">
        <v>0.13</v>
      </c>
      <c r="O33" s="91"/>
      <c r="P33" s="71"/>
      <c r="Q33" s="71"/>
      <c r="R33" s="48" t="s">
        <v>62</v>
      </c>
      <c r="T33">
        <v>1</v>
      </c>
      <c r="Y33" s="173">
        <v>44656</v>
      </c>
    </row>
    <row r="34" spans="1:25" s="12" customFormat="1" ht="14.45" customHeight="1" x14ac:dyDescent="0.25">
      <c r="A34" s="31" t="s">
        <v>91</v>
      </c>
      <c r="B34" s="47" t="s">
        <v>70</v>
      </c>
      <c r="C34" s="47" t="s">
        <v>90</v>
      </c>
      <c r="D34" s="47" t="s">
        <v>42</v>
      </c>
      <c r="E34" s="62" t="s">
        <v>10</v>
      </c>
      <c r="F34" s="5">
        <v>375000</v>
      </c>
      <c r="G34" s="63">
        <f t="shared" si="43"/>
        <v>48750</v>
      </c>
      <c r="H34" s="64">
        <v>174</v>
      </c>
      <c r="I34" s="64">
        <v>35</v>
      </c>
      <c r="J34" s="167">
        <f t="shared" si="4"/>
        <v>0.20114942528735633</v>
      </c>
      <c r="K34" s="65">
        <v>75000</v>
      </c>
      <c r="L34" s="65">
        <f t="shared" si="44"/>
        <v>9750</v>
      </c>
      <c r="M34" s="128">
        <f t="shared" si="45"/>
        <v>1.1494252873563149E-3</v>
      </c>
      <c r="N34" s="91">
        <v>0.13</v>
      </c>
      <c r="O34" s="91"/>
      <c r="P34" s="71"/>
      <c r="Q34" s="71"/>
      <c r="R34" s="48" t="s">
        <v>62</v>
      </c>
      <c r="T34">
        <v>1</v>
      </c>
      <c r="Y34" s="173">
        <v>44686</v>
      </c>
    </row>
    <row r="35" spans="1:25" s="12" customFormat="1" ht="14.45" customHeight="1" x14ac:dyDescent="0.25">
      <c r="A35" s="31" t="s">
        <v>91</v>
      </c>
      <c r="B35" s="47" t="s">
        <v>70</v>
      </c>
      <c r="C35" s="47" t="s">
        <v>90</v>
      </c>
      <c r="D35" s="47" t="s">
        <v>43</v>
      </c>
      <c r="E35" s="62" t="s">
        <v>10</v>
      </c>
      <c r="F35" s="5">
        <v>375000</v>
      </c>
      <c r="G35" s="63">
        <f t="shared" ref="G35:G42" si="46">ROUND(F35*N35,0)</f>
        <v>48750</v>
      </c>
      <c r="H35" s="64">
        <v>174</v>
      </c>
      <c r="I35" s="64">
        <v>35</v>
      </c>
      <c r="J35" s="167">
        <f t="shared" si="4"/>
        <v>0.20114942528735633</v>
      </c>
      <c r="K35" s="65">
        <v>75000</v>
      </c>
      <c r="L35" s="65">
        <f t="shared" ref="L35:L42" si="47">ROUND(K35*N35,0)</f>
        <v>9750</v>
      </c>
      <c r="M35" s="128">
        <f t="shared" ref="M35:M42" si="48">I35/H35-K35/F35</f>
        <v>1.1494252873563149E-3</v>
      </c>
      <c r="N35" s="91">
        <v>0.13</v>
      </c>
      <c r="O35" s="91"/>
      <c r="P35" s="71"/>
      <c r="Q35" s="71"/>
      <c r="R35" s="48" t="s">
        <v>62</v>
      </c>
      <c r="T35">
        <v>1</v>
      </c>
      <c r="Y35" s="173">
        <v>44715</v>
      </c>
    </row>
    <row r="36" spans="1:25" s="12" customFormat="1" ht="14.45" customHeight="1" x14ac:dyDescent="0.25">
      <c r="A36" s="31" t="s">
        <v>91</v>
      </c>
      <c r="B36" s="47" t="s">
        <v>70</v>
      </c>
      <c r="C36" s="47" t="s">
        <v>90</v>
      </c>
      <c r="D36" s="47" t="s">
        <v>44</v>
      </c>
      <c r="E36" s="62" t="s">
        <v>10</v>
      </c>
      <c r="F36" s="5">
        <v>375000</v>
      </c>
      <c r="G36" s="63">
        <f t="shared" si="46"/>
        <v>48750</v>
      </c>
      <c r="H36" s="64">
        <v>174</v>
      </c>
      <c r="I36" s="64">
        <v>35</v>
      </c>
      <c r="J36" s="167">
        <f t="shared" si="4"/>
        <v>0.20114942528735633</v>
      </c>
      <c r="K36" s="65">
        <v>75000</v>
      </c>
      <c r="L36" s="65">
        <f t="shared" si="47"/>
        <v>9750</v>
      </c>
      <c r="M36" s="128">
        <f t="shared" si="48"/>
        <v>1.1494252873563149E-3</v>
      </c>
      <c r="N36" s="91">
        <v>0.13</v>
      </c>
      <c r="O36" s="91"/>
      <c r="P36" s="71"/>
      <c r="Q36" s="71"/>
      <c r="R36" s="48" t="s">
        <v>62</v>
      </c>
      <c r="T36">
        <v>1</v>
      </c>
      <c r="Y36" s="173">
        <v>44747</v>
      </c>
    </row>
    <row r="37" spans="1:25" s="12" customFormat="1" ht="14.45" customHeight="1" x14ac:dyDescent="0.25">
      <c r="A37" s="31" t="s">
        <v>91</v>
      </c>
      <c r="B37" s="47" t="s">
        <v>70</v>
      </c>
      <c r="C37" s="47" t="s">
        <v>90</v>
      </c>
      <c r="D37" s="47" t="s">
        <v>45</v>
      </c>
      <c r="E37" s="62" t="s">
        <v>10</v>
      </c>
      <c r="F37" s="5">
        <v>375000</v>
      </c>
      <c r="G37" s="63">
        <f t="shared" si="46"/>
        <v>48750</v>
      </c>
      <c r="H37" s="64">
        <v>174</v>
      </c>
      <c r="I37" s="64">
        <v>35</v>
      </c>
      <c r="J37" s="167">
        <f t="shared" si="4"/>
        <v>0.20114942528735633</v>
      </c>
      <c r="K37" s="65">
        <v>75000</v>
      </c>
      <c r="L37" s="65">
        <f t="shared" si="47"/>
        <v>9750</v>
      </c>
      <c r="M37" s="128">
        <f t="shared" si="48"/>
        <v>1.1494252873563149E-3</v>
      </c>
      <c r="N37" s="91">
        <v>0.13</v>
      </c>
      <c r="O37" s="91"/>
      <c r="P37" s="71"/>
      <c r="Q37" s="71"/>
      <c r="R37" s="48" t="s">
        <v>62</v>
      </c>
      <c r="T37">
        <v>1</v>
      </c>
      <c r="Y37" s="173">
        <v>44778</v>
      </c>
    </row>
    <row r="38" spans="1:25" s="12" customFormat="1" ht="14.45" customHeight="1" x14ac:dyDescent="0.25">
      <c r="A38" s="31" t="s">
        <v>91</v>
      </c>
      <c r="B38" s="47" t="s">
        <v>70</v>
      </c>
      <c r="C38" s="47" t="s">
        <v>90</v>
      </c>
      <c r="D38" s="47" t="s">
        <v>46</v>
      </c>
      <c r="E38" s="62" t="s">
        <v>10</v>
      </c>
      <c r="F38" s="5">
        <v>375000</v>
      </c>
      <c r="G38" s="63">
        <f t="shared" si="46"/>
        <v>48750</v>
      </c>
      <c r="H38" s="64">
        <v>174</v>
      </c>
      <c r="I38" s="64">
        <v>35</v>
      </c>
      <c r="J38" s="167">
        <f t="shared" si="4"/>
        <v>0.20114942528735633</v>
      </c>
      <c r="K38" s="65">
        <v>75000</v>
      </c>
      <c r="L38" s="65">
        <f t="shared" si="47"/>
        <v>9750</v>
      </c>
      <c r="M38" s="128">
        <f t="shared" si="48"/>
        <v>1.1494252873563149E-3</v>
      </c>
      <c r="N38" s="91">
        <v>0.13</v>
      </c>
      <c r="O38" s="91"/>
      <c r="P38" s="71"/>
      <c r="Q38" s="71"/>
      <c r="R38" s="48" t="s">
        <v>62</v>
      </c>
      <c r="T38">
        <v>1</v>
      </c>
      <c r="Y38" s="173">
        <v>44809</v>
      </c>
    </row>
    <row r="39" spans="1:25" s="12" customFormat="1" ht="14.45" customHeight="1" x14ac:dyDescent="0.25">
      <c r="A39" s="31" t="s">
        <v>91</v>
      </c>
      <c r="B39" s="47" t="s">
        <v>70</v>
      </c>
      <c r="C39" s="47" t="s">
        <v>90</v>
      </c>
      <c r="D39" s="47" t="s">
        <v>47</v>
      </c>
      <c r="E39" s="62" t="s">
        <v>10</v>
      </c>
      <c r="F39" s="5">
        <v>375000</v>
      </c>
      <c r="G39" s="63">
        <f t="shared" si="46"/>
        <v>48750</v>
      </c>
      <c r="H39" s="64">
        <v>174</v>
      </c>
      <c r="I39" s="64">
        <v>35</v>
      </c>
      <c r="J39" s="167">
        <f t="shared" si="4"/>
        <v>0.20114942528735633</v>
      </c>
      <c r="K39" s="65">
        <v>75000</v>
      </c>
      <c r="L39" s="65">
        <f t="shared" si="47"/>
        <v>9750</v>
      </c>
      <c r="M39" s="128">
        <f t="shared" si="48"/>
        <v>1.1494252873563149E-3</v>
      </c>
      <c r="N39" s="91">
        <v>0.13</v>
      </c>
      <c r="O39" s="91"/>
      <c r="P39" s="71"/>
      <c r="Q39" s="71"/>
      <c r="R39" s="48" t="s">
        <v>62</v>
      </c>
      <c r="T39">
        <v>1</v>
      </c>
      <c r="Y39" s="173">
        <v>44839</v>
      </c>
    </row>
    <row r="40" spans="1:25" s="12" customFormat="1" ht="14.45" customHeight="1" x14ac:dyDescent="0.25">
      <c r="A40" s="31" t="s">
        <v>91</v>
      </c>
      <c r="B40" s="47" t="s">
        <v>70</v>
      </c>
      <c r="C40" s="47" t="s">
        <v>90</v>
      </c>
      <c r="D40" s="47" t="s">
        <v>48</v>
      </c>
      <c r="E40" s="62" t="s">
        <v>10</v>
      </c>
      <c r="F40" s="5">
        <v>415000</v>
      </c>
      <c r="G40" s="63">
        <f t="shared" ref="G40" si="49">ROUND(F40*N40,0)</f>
        <v>53950</v>
      </c>
      <c r="H40" s="64">
        <v>174</v>
      </c>
      <c r="I40" s="64">
        <v>32</v>
      </c>
      <c r="J40" s="167">
        <f t="shared" si="4"/>
        <v>0.18390804597701149</v>
      </c>
      <c r="K40" s="65">
        <v>75000</v>
      </c>
      <c r="L40" s="65">
        <f t="shared" ref="L40" si="50">ROUND(K40*N40,0)</f>
        <v>9750</v>
      </c>
      <c r="M40" s="128">
        <f t="shared" ref="M40" si="51">I40/H40-K40/F40</f>
        <v>3.1851544107464325E-3</v>
      </c>
      <c r="N40" s="91">
        <v>0.13</v>
      </c>
      <c r="O40" s="91"/>
      <c r="P40" s="71">
        <v>44830</v>
      </c>
      <c r="Q40" s="71"/>
      <c r="R40" s="48" t="s">
        <v>62</v>
      </c>
      <c r="T40">
        <v>1</v>
      </c>
      <c r="Y40" s="173">
        <v>44869</v>
      </c>
    </row>
    <row r="41" spans="1:25" s="12" customFormat="1" ht="14.45" customHeight="1" x14ac:dyDescent="0.25">
      <c r="A41" s="31" t="s">
        <v>91</v>
      </c>
      <c r="B41" s="47" t="s">
        <v>70</v>
      </c>
      <c r="C41" s="47" t="s">
        <v>90</v>
      </c>
      <c r="D41" s="47" t="s">
        <v>49</v>
      </c>
      <c r="E41" s="62" t="s">
        <v>10</v>
      </c>
      <c r="F41" s="5">
        <v>415000</v>
      </c>
      <c r="G41" s="63">
        <f t="shared" ref="G41" si="52">ROUND(F41*N41,0)</f>
        <v>53950</v>
      </c>
      <c r="H41" s="64">
        <v>174</v>
      </c>
      <c r="I41" s="64">
        <v>32</v>
      </c>
      <c r="J41" s="167">
        <f t="shared" si="4"/>
        <v>0.18390804597701149</v>
      </c>
      <c r="K41" s="65">
        <v>75000</v>
      </c>
      <c r="L41" s="65">
        <f t="shared" ref="L41" si="53">ROUND(K41*N41,0)</f>
        <v>9750</v>
      </c>
      <c r="M41" s="128">
        <f t="shared" ref="M41" si="54">I41/H41-K41/F41</f>
        <v>3.1851544107464325E-3</v>
      </c>
      <c r="N41" s="91">
        <v>0.13</v>
      </c>
      <c r="O41" s="91" t="s">
        <v>138</v>
      </c>
      <c r="P41" s="71">
        <v>44830</v>
      </c>
      <c r="Q41" s="71"/>
      <c r="R41" s="48" t="s">
        <v>62</v>
      </c>
      <c r="T41">
        <v>1</v>
      </c>
      <c r="U41" s="156" t="e">
        <v>#N/A</v>
      </c>
      <c r="V41" s="156" t="e">
        <v>#N/A</v>
      </c>
      <c r="W41" s="156" t="e">
        <v>#N/A</v>
      </c>
      <c r="Y41" s="173">
        <v>44900</v>
      </c>
    </row>
    <row r="42" spans="1:25" s="12" customFormat="1" ht="14.45" customHeight="1" x14ac:dyDescent="0.25">
      <c r="A42" s="31" t="s">
        <v>92</v>
      </c>
      <c r="B42" s="47" t="s">
        <v>70</v>
      </c>
      <c r="C42" s="47" t="s">
        <v>93</v>
      </c>
      <c r="D42" s="47" t="s">
        <v>41</v>
      </c>
      <c r="E42" s="62" t="s">
        <v>10</v>
      </c>
      <c r="F42" s="5">
        <v>562000</v>
      </c>
      <c r="G42" s="63">
        <f t="shared" si="46"/>
        <v>73060</v>
      </c>
      <c r="H42" s="64">
        <v>174</v>
      </c>
      <c r="I42" s="64">
        <v>51</v>
      </c>
      <c r="J42" s="167">
        <f t="shared" si="4"/>
        <v>0.29310344827586204</v>
      </c>
      <c r="K42" s="65">
        <v>162000</v>
      </c>
      <c r="L42" s="65">
        <f t="shared" si="47"/>
        <v>21060</v>
      </c>
      <c r="M42" s="128">
        <f t="shared" si="48"/>
        <v>4.847220517854911E-3</v>
      </c>
      <c r="N42" s="91">
        <v>0.13</v>
      </c>
      <c r="O42" s="91"/>
      <c r="P42" s="71"/>
      <c r="Q42" s="71"/>
      <c r="R42" s="48" t="s">
        <v>62</v>
      </c>
      <c r="T42">
        <v>1</v>
      </c>
      <c r="Y42" s="173">
        <v>44656</v>
      </c>
    </row>
    <row r="43" spans="1:25" s="12" customFormat="1" ht="14.45" customHeight="1" x14ac:dyDescent="0.25">
      <c r="A43" s="31" t="s">
        <v>92</v>
      </c>
      <c r="B43" s="47" t="s">
        <v>70</v>
      </c>
      <c r="C43" s="47" t="s">
        <v>93</v>
      </c>
      <c r="D43" s="47" t="s">
        <v>42</v>
      </c>
      <c r="E43" s="62" t="s">
        <v>10</v>
      </c>
      <c r="F43" s="5">
        <v>562000</v>
      </c>
      <c r="G43" s="63">
        <f t="shared" ref="G43:G55" si="55">ROUND(F43*N43,0)</f>
        <v>73060</v>
      </c>
      <c r="H43" s="64">
        <v>174</v>
      </c>
      <c r="I43" s="64">
        <v>51</v>
      </c>
      <c r="J43" s="167">
        <f t="shared" si="4"/>
        <v>0.29310344827586204</v>
      </c>
      <c r="K43" s="65">
        <v>162000</v>
      </c>
      <c r="L43" s="65">
        <f t="shared" ref="L43:L55" si="56">ROUND(K43*N43,0)</f>
        <v>21060</v>
      </c>
      <c r="M43" s="128">
        <f t="shared" ref="M43:M55" si="57">I43/H43-K43/F43</f>
        <v>4.847220517854911E-3</v>
      </c>
      <c r="N43" s="91">
        <v>0.13</v>
      </c>
      <c r="O43" s="91"/>
      <c r="P43" s="71"/>
      <c r="Q43" s="71"/>
      <c r="R43" s="48" t="s">
        <v>62</v>
      </c>
      <c r="T43">
        <v>1</v>
      </c>
      <c r="Y43" s="173">
        <v>44686</v>
      </c>
    </row>
    <row r="44" spans="1:25" s="12" customFormat="1" ht="14.45" customHeight="1" x14ac:dyDescent="0.25">
      <c r="A44" s="31" t="s">
        <v>92</v>
      </c>
      <c r="B44" s="47" t="s">
        <v>70</v>
      </c>
      <c r="C44" s="47" t="s">
        <v>93</v>
      </c>
      <c r="D44" s="47" t="s">
        <v>43</v>
      </c>
      <c r="E44" s="62" t="s">
        <v>10</v>
      </c>
      <c r="F44" s="5">
        <v>562000</v>
      </c>
      <c r="G44" s="63">
        <f t="shared" si="55"/>
        <v>73060</v>
      </c>
      <c r="H44" s="64">
        <v>174</v>
      </c>
      <c r="I44" s="64">
        <v>51</v>
      </c>
      <c r="J44" s="167">
        <f t="shared" si="4"/>
        <v>0.29310344827586204</v>
      </c>
      <c r="K44" s="65">
        <v>162000</v>
      </c>
      <c r="L44" s="65">
        <f t="shared" si="56"/>
        <v>21060</v>
      </c>
      <c r="M44" s="128">
        <f t="shared" si="57"/>
        <v>4.847220517854911E-3</v>
      </c>
      <c r="N44" s="91">
        <v>0.13</v>
      </c>
      <c r="O44" s="91"/>
      <c r="P44" s="71"/>
      <c r="Q44" s="71"/>
      <c r="R44" s="48" t="s">
        <v>62</v>
      </c>
      <c r="T44">
        <v>1</v>
      </c>
      <c r="Y44" s="173">
        <v>44715</v>
      </c>
    </row>
    <row r="45" spans="1:25" s="12" customFormat="1" ht="14.45" customHeight="1" x14ac:dyDescent="0.25">
      <c r="A45" s="31" t="s">
        <v>103</v>
      </c>
      <c r="B45" s="47" t="s">
        <v>70</v>
      </c>
      <c r="C45" s="47" t="s">
        <v>104</v>
      </c>
      <c r="D45" s="47" t="s">
        <v>45</v>
      </c>
      <c r="E45" s="62" t="s">
        <v>10</v>
      </c>
      <c r="F45" s="5">
        <v>540000</v>
      </c>
      <c r="G45" s="63">
        <f t="shared" si="55"/>
        <v>70200</v>
      </c>
      <c r="H45" s="64">
        <v>174</v>
      </c>
      <c r="I45" s="64">
        <v>20</v>
      </c>
      <c r="J45" s="167">
        <f t="shared" si="4"/>
        <v>0.11494252873563218</v>
      </c>
      <c r="K45" s="65">
        <v>60000</v>
      </c>
      <c r="L45" s="65">
        <f t="shared" si="56"/>
        <v>7800</v>
      </c>
      <c r="M45" s="128">
        <f t="shared" si="57"/>
        <v>3.8314176245210774E-3</v>
      </c>
      <c r="N45" s="91">
        <v>0.13</v>
      </c>
      <c r="O45" s="91"/>
      <c r="P45" s="71">
        <v>44715</v>
      </c>
      <c r="Q45" s="71"/>
      <c r="R45" s="48" t="s">
        <v>62</v>
      </c>
      <c r="T45">
        <v>1</v>
      </c>
      <c r="Y45" s="173">
        <v>44778</v>
      </c>
    </row>
    <row r="46" spans="1:25" s="12" customFormat="1" ht="14.45" customHeight="1" x14ac:dyDescent="0.25">
      <c r="A46" s="31" t="s">
        <v>103</v>
      </c>
      <c r="B46" s="47" t="s">
        <v>70</v>
      </c>
      <c r="C46" s="47" t="s">
        <v>104</v>
      </c>
      <c r="D46" s="47" t="s">
        <v>46</v>
      </c>
      <c r="E46" s="62" t="s">
        <v>10</v>
      </c>
      <c r="F46" s="5">
        <v>540000</v>
      </c>
      <c r="G46" s="63">
        <f t="shared" ref="G46:G49" si="58">ROUND(F46*N46,0)</f>
        <v>70200</v>
      </c>
      <c r="H46" s="64">
        <v>174</v>
      </c>
      <c r="I46" s="64">
        <v>20</v>
      </c>
      <c r="J46" s="167">
        <f t="shared" si="4"/>
        <v>0.11494252873563218</v>
      </c>
      <c r="K46" s="65">
        <v>60000</v>
      </c>
      <c r="L46" s="65">
        <f t="shared" ref="L46:L49" si="59">ROUND(K46*N46,0)</f>
        <v>7800</v>
      </c>
      <c r="M46" s="128">
        <f t="shared" ref="M46:M49" si="60">I46/H46-K46/F46</f>
        <v>3.8314176245210774E-3</v>
      </c>
      <c r="N46" s="91">
        <v>0.13</v>
      </c>
      <c r="O46" s="91"/>
      <c r="P46" s="71">
        <v>44715</v>
      </c>
      <c r="Q46" s="71"/>
      <c r="R46" s="48" t="s">
        <v>62</v>
      </c>
      <c r="T46">
        <v>1</v>
      </c>
      <c r="Y46" s="173">
        <v>44809</v>
      </c>
    </row>
    <row r="47" spans="1:25" s="12" customFormat="1" ht="14.45" customHeight="1" x14ac:dyDescent="0.25">
      <c r="A47" s="31" t="s">
        <v>103</v>
      </c>
      <c r="B47" s="47" t="s">
        <v>70</v>
      </c>
      <c r="C47" s="47" t="s">
        <v>104</v>
      </c>
      <c r="D47" s="47" t="s">
        <v>47</v>
      </c>
      <c r="E47" s="62" t="s">
        <v>10</v>
      </c>
      <c r="F47" s="5">
        <v>540000</v>
      </c>
      <c r="G47" s="63">
        <f t="shared" si="58"/>
        <v>70200</v>
      </c>
      <c r="H47" s="64">
        <v>174</v>
      </c>
      <c r="I47" s="64">
        <v>20</v>
      </c>
      <c r="J47" s="167">
        <f t="shared" si="4"/>
        <v>0.11494252873563218</v>
      </c>
      <c r="K47" s="65">
        <v>60000</v>
      </c>
      <c r="L47" s="65">
        <f t="shared" si="59"/>
        <v>7800</v>
      </c>
      <c r="M47" s="128">
        <f t="shared" si="60"/>
        <v>3.8314176245210774E-3</v>
      </c>
      <c r="N47" s="91">
        <v>0.13</v>
      </c>
      <c r="O47" s="91"/>
      <c r="P47" s="71">
        <v>44715</v>
      </c>
      <c r="Q47" s="71"/>
      <c r="R47" s="48" t="s">
        <v>62</v>
      </c>
      <c r="T47">
        <v>1</v>
      </c>
      <c r="Y47" s="173">
        <v>44839</v>
      </c>
    </row>
    <row r="48" spans="1:25" s="12" customFormat="1" ht="14.45" customHeight="1" x14ac:dyDescent="0.25">
      <c r="A48" s="31" t="s">
        <v>103</v>
      </c>
      <c r="B48" s="47" t="s">
        <v>70</v>
      </c>
      <c r="C48" s="47" t="s">
        <v>104</v>
      </c>
      <c r="D48" s="47" t="s">
        <v>48</v>
      </c>
      <c r="E48" s="62" t="s">
        <v>10</v>
      </c>
      <c r="F48" s="5">
        <v>540000</v>
      </c>
      <c r="G48" s="63">
        <f t="shared" si="58"/>
        <v>70200</v>
      </c>
      <c r="H48" s="64">
        <v>174</v>
      </c>
      <c r="I48" s="64">
        <v>20</v>
      </c>
      <c r="J48" s="167">
        <f t="shared" si="4"/>
        <v>0.11494252873563218</v>
      </c>
      <c r="K48" s="65">
        <v>60000</v>
      </c>
      <c r="L48" s="65">
        <f t="shared" si="59"/>
        <v>7800</v>
      </c>
      <c r="M48" s="128">
        <f t="shared" si="60"/>
        <v>3.8314176245210774E-3</v>
      </c>
      <c r="N48" s="91">
        <v>0.13</v>
      </c>
      <c r="O48" s="91"/>
      <c r="P48" s="71">
        <v>44715</v>
      </c>
      <c r="Q48" s="71"/>
      <c r="R48" s="48" t="s">
        <v>62</v>
      </c>
      <c r="T48">
        <v>1</v>
      </c>
      <c r="Y48" s="173">
        <v>44869</v>
      </c>
    </row>
    <row r="49" spans="1:25" s="12" customFormat="1" ht="14.45" customHeight="1" x14ac:dyDescent="0.25">
      <c r="A49" s="31" t="s">
        <v>103</v>
      </c>
      <c r="B49" s="47" t="s">
        <v>70</v>
      </c>
      <c r="C49" s="47" t="s">
        <v>104</v>
      </c>
      <c r="D49" s="47" t="s">
        <v>49</v>
      </c>
      <c r="E49" s="62" t="s">
        <v>10</v>
      </c>
      <c r="F49" s="5">
        <v>540000</v>
      </c>
      <c r="G49" s="63">
        <f t="shared" si="58"/>
        <v>70200</v>
      </c>
      <c r="H49" s="64">
        <v>174</v>
      </c>
      <c r="I49" s="64">
        <v>20</v>
      </c>
      <c r="J49" s="167">
        <f t="shared" si="4"/>
        <v>0.11494252873563218</v>
      </c>
      <c r="K49" s="65">
        <v>60000</v>
      </c>
      <c r="L49" s="65">
        <f t="shared" si="59"/>
        <v>7800</v>
      </c>
      <c r="M49" s="128">
        <f t="shared" si="60"/>
        <v>3.8314176245210774E-3</v>
      </c>
      <c r="N49" s="91">
        <v>0.13</v>
      </c>
      <c r="O49" s="91" t="s">
        <v>135</v>
      </c>
      <c r="P49" s="71">
        <v>44715</v>
      </c>
      <c r="Q49" s="71"/>
      <c r="R49" s="48" t="s">
        <v>62</v>
      </c>
      <c r="T49">
        <v>1</v>
      </c>
      <c r="U49" s="156" t="e">
        <v>#N/A</v>
      </c>
      <c r="V49" s="156" t="e">
        <v>#N/A</v>
      </c>
      <c r="W49" s="156" t="e">
        <v>#N/A</v>
      </c>
      <c r="Y49" s="173">
        <v>44900</v>
      </c>
    </row>
    <row r="50" spans="1:25" s="12" customFormat="1" ht="14.45" customHeight="1" x14ac:dyDescent="0.25">
      <c r="A50" s="31" t="s">
        <v>103</v>
      </c>
      <c r="B50" s="47" t="s">
        <v>70</v>
      </c>
      <c r="C50" s="47" t="s">
        <v>104</v>
      </c>
      <c r="D50" s="47" t="s">
        <v>121</v>
      </c>
      <c r="E50" s="62" t="s">
        <v>10</v>
      </c>
      <c r="F50" s="5">
        <v>540000</v>
      </c>
      <c r="G50" s="63">
        <f t="shared" ref="G50" si="61">ROUND(F50*N50,0)</f>
        <v>70200</v>
      </c>
      <c r="H50" s="64">
        <v>174</v>
      </c>
      <c r="I50" s="64">
        <v>20</v>
      </c>
      <c r="J50" s="167">
        <f t="shared" si="4"/>
        <v>0.11494252873563218</v>
      </c>
      <c r="K50" s="65">
        <v>60000</v>
      </c>
      <c r="L50" s="65">
        <f t="shared" ref="L50" si="62">ROUND(K50*N50,0)</f>
        <v>7800</v>
      </c>
      <c r="M50" s="128">
        <f t="shared" ref="M50" si="63">I50/H50-K50/F50</f>
        <v>3.8314176245210774E-3</v>
      </c>
      <c r="N50" s="91">
        <v>0.13</v>
      </c>
      <c r="O50" s="91" t="s">
        <v>135</v>
      </c>
      <c r="P50" s="71">
        <v>44897</v>
      </c>
      <c r="Q50" s="71"/>
      <c r="R50" s="48" t="s">
        <v>62</v>
      </c>
      <c r="T50">
        <v>1</v>
      </c>
      <c r="U50" s="156" t="s">
        <v>156</v>
      </c>
      <c r="V50" s="156" t="s">
        <v>157</v>
      </c>
      <c r="W50" s="156" t="s">
        <v>157</v>
      </c>
      <c r="Y50" s="173">
        <v>44931</v>
      </c>
    </row>
    <row r="51" spans="1:25" s="12" customFormat="1" ht="14.45" customHeight="1" x14ac:dyDescent="0.25">
      <c r="A51" s="31" t="s">
        <v>103</v>
      </c>
      <c r="B51" s="47" t="s">
        <v>70</v>
      </c>
      <c r="C51" s="47" t="s">
        <v>104</v>
      </c>
      <c r="D51" s="47" t="s">
        <v>120</v>
      </c>
      <c r="E51" s="62" t="s">
        <v>10</v>
      </c>
      <c r="F51" s="5">
        <v>594000</v>
      </c>
      <c r="G51" s="63">
        <f t="shared" ref="G51:G54" si="64">ROUND(F51*N51,0)</f>
        <v>77220</v>
      </c>
      <c r="H51" s="64">
        <v>174</v>
      </c>
      <c r="I51" s="64">
        <v>20</v>
      </c>
      <c r="J51" s="167">
        <f t="shared" si="4"/>
        <v>0.11494252873563218</v>
      </c>
      <c r="K51" s="65">
        <v>60000</v>
      </c>
      <c r="L51" s="65">
        <f t="shared" ref="L51:L54" si="65">ROUND(K51*N51,0)</f>
        <v>7800</v>
      </c>
      <c r="M51" s="128">
        <f t="shared" ref="M51:M54" si="66">I51/H51-K51/F51</f>
        <v>1.3932427725531174E-2</v>
      </c>
      <c r="N51" s="91">
        <v>0.13</v>
      </c>
      <c r="O51" s="91" t="s">
        <v>135</v>
      </c>
      <c r="P51" s="71">
        <v>44897</v>
      </c>
      <c r="Q51" s="71"/>
      <c r="R51" s="48" t="s">
        <v>62</v>
      </c>
      <c r="T51">
        <v>1</v>
      </c>
      <c r="U51" s="12" t="s">
        <v>156</v>
      </c>
      <c r="V51" s="12">
        <v>0</v>
      </c>
      <c r="W51" s="12">
        <v>0</v>
      </c>
      <c r="Y51" s="173">
        <v>44960</v>
      </c>
    </row>
    <row r="52" spans="1:25" s="12" customFormat="1" ht="14.45" customHeight="1" x14ac:dyDescent="0.25">
      <c r="A52" s="31" t="s">
        <v>103</v>
      </c>
      <c r="B52" s="47" t="s">
        <v>70</v>
      </c>
      <c r="C52" s="47" t="s">
        <v>104</v>
      </c>
      <c r="D52" s="47" t="s">
        <v>122</v>
      </c>
      <c r="E52" s="62" t="s">
        <v>10</v>
      </c>
      <c r="F52" s="5">
        <v>594000</v>
      </c>
      <c r="G52" s="63">
        <f t="shared" si="64"/>
        <v>77220</v>
      </c>
      <c r="H52" s="64">
        <v>174</v>
      </c>
      <c r="I52" s="64">
        <v>20</v>
      </c>
      <c r="J52" s="167">
        <f t="shared" si="4"/>
        <v>0.11494252873563218</v>
      </c>
      <c r="K52" s="65">
        <v>60000</v>
      </c>
      <c r="L52" s="65">
        <f t="shared" si="65"/>
        <v>7800</v>
      </c>
      <c r="M52" s="128">
        <f t="shared" si="66"/>
        <v>1.3932427725531174E-2</v>
      </c>
      <c r="N52" s="91">
        <v>0.13</v>
      </c>
      <c r="O52" s="91" t="s">
        <v>135</v>
      </c>
      <c r="P52" s="71">
        <v>44897</v>
      </c>
      <c r="Q52" s="71"/>
      <c r="R52" s="48" t="s">
        <v>62</v>
      </c>
      <c r="T52">
        <v>1</v>
      </c>
      <c r="U52" s="12" t="str">
        <f>IF(VLOOKUP($O52,'Havi béradatok'!$B:$E,2,FALSE)=C52,"EGYEZIK","HIBÁS")</f>
        <v>EGYEZIK</v>
      </c>
      <c r="V52" s="12">
        <f>VLOOKUP($O52,'Havi béradatok'!$B:$E,3,FALSE)-F52</f>
        <v>0</v>
      </c>
      <c r="W52" s="12">
        <f>VLOOKUP($O52,'Havi béradatok'!$B:$E,4,FALSE)-G52</f>
        <v>0</v>
      </c>
      <c r="Y52" s="173">
        <v>44988</v>
      </c>
    </row>
    <row r="53" spans="1:25" s="12" customFormat="1" ht="14.45" customHeight="1" x14ac:dyDescent="0.25">
      <c r="A53" s="31" t="s">
        <v>103</v>
      </c>
      <c r="B53" s="47" t="s">
        <v>70</v>
      </c>
      <c r="C53" s="47" t="s">
        <v>104</v>
      </c>
      <c r="D53" s="47" t="s">
        <v>123</v>
      </c>
      <c r="E53" s="62" t="s">
        <v>10</v>
      </c>
      <c r="F53" s="5">
        <v>594000</v>
      </c>
      <c r="G53" s="63">
        <f t="shared" si="64"/>
        <v>77220</v>
      </c>
      <c r="H53" s="64">
        <v>174</v>
      </c>
      <c r="I53" s="64">
        <v>20</v>
      </c>
      <c r="J53" s="167">
        <f t="shared" si="4"/>
        <v>0.11494252873563218</v>
      </c>
      <c r="K53" s="65">
        <v>60000</v>
      </c>
      <c r="L53" s="65">
        <f t="shared" si="65"/>
        <v>7800</v>
      </c>
      <c r="M53" s="128">
        <f t="shared" si="66"/>
        <v>1.3932427725531174E-2</v>
      </c>
      <c r="N53" s="91">
        <v>0.13</v>
      </c>
      <c r="O53" s="91" t="s">
        <v>135</v>
      </c>
      <c r="P53" s="71">
        <v>44897</v>
      </c>
      <c r="Q53" s="71"/>
      <c r="R53" s="48" t="s">
        <v>62</v>
      </c>
      <c r="T53">
        <v>1</v>
      </c>
      <c r="U53" s="12" t="str">
        <f>IF(VLOOKUP($O53,'Havi béradatok'!$B:$E,2,FALSE)=C53,"EGYEZIK","HIBÁS")</f>
        <v>EGYEZIK</v>
      </c>
      <c r="V53" s="12">
        <f>VLOOKUP($O53,'Havi béradatok'!$B:$E,3,FALSE)-F53</f>
        <v>0</v>
      </c>
      <c r="W53" s="12">
        <f>VLOOKUP($O53,'Havi béradatok'!$B:$E,4,FALSE)-G53</f>
        <v>0</v>
      </c>
      <c r="Y53" s="173">
        <v>45021</v>
      </c>
    </row>
    <row r="54" spans="1:25" s="12" customFormat="1" ht="14.45" customHeight="1" x14ac:dyDescent="0.25">
      <c r="A54" s="31" t="s">
        <v>103</v>
      </c>
      <c r="B54" s="47" t="s">
        <v>70</v>
      </c>
      <c r="C54" s="47" t="s">
        <v>104</v>
      </c>
      <c r="D54" s="47" t="s">
        <v>124</v>
      </c>
      <c r="E54" s="62" t="s">
        <v>11</v>
      </c>
      <c r="F54" s="5">
        <v>594000</v>
      </c>
      <c r="G54" s="63">
        <f t="shared" si="64"/>
        <v>77220</v>
      </c>
      <c r="H54" s="64">
        <v>174</v>
      </c>
      <c r="I54" s="64">
        <v>20</v>
      </c>
      <c r="J54" s="167">
        <f t="shared" si="4"/>
        <v>0.11494252873563218</v>
      </c>
      <c r="K54" s="65">
        <v>60000</v>
      </c>
      <c r="L54" s="65">
        <f t="shared" si="65"/>
        <v>7800</v>
      </c>
      <c r="M54" s="128">
        <f t="shared" si="66"/>
        <v>1.3932427725531174E-2</v>
      </c>
      <c r="N54" s="91">
        <v>0.13</v>
      </c>
      <c r="O54" s="91" t="s">
        <v>135</v>
      </c>
      <c r="P54" s="71">
        <v>44897</v>
      </c>
      <c r="Q54" s="71"/>
      <c r="R54" s="48" t="s">
        <v>62</v>
      </c>
      <c r="T54">
        <v>1</v>
      </c>
    </row>
    <row r="55" spans="1:25" s="12" customFormat="1" ht="14.45" customHeight="1" x14ac:dyDescent="0.25">
      <c r="A55" s="31" t="s">
        <v>94</v>
      </c>
      <c r="B55" s="47" t="s">
        <v>70</v>
      </c>
      <c r="C55" s="47" t="s">
        <v>93</v>
      </c>
      <c r="D55" s="47" t="s">
        <v>40</v>
      </c>
      <c r="E55" s="62" t="s">
        <v>10</v>
      </c>
      <c r="F55" s="5">
        <v>821300</v>
      </c>
      <c r="G55" s="63">
        <f t="shared" si="55"/>
        <v>106769</v>
      </c>
      <c r="H55" s="64">
        <v>174</v>
      </c>
      <c r="I55" s="64">
        <v>42</v>
      </c>
      <c r="J55" s="167">
        <f t="shared" si="4"/>
        <v>0.2413793103448276</v>
      </c>
      <c r="K55" s="65">
        <v>51300</v>
      </c>
      <c r="L55" s="65">
        <f t="shared" si="56"/>
        <v>6669</v>
      </c>
      <c r="M55" s="128">
        <f t="shared" si="57"/>
        <v>0.17891735977865203</v>
      </c>
      <c r="N55" s="91">
        <v>0.13</v>
      </c>
      <c r="O55" s="91"/>
      <c r="P55" s="71"/>
      <c r="Q55" s="71"/>
      <c r="R55" s="48" t="s">
        <v>62</v>
      </c>
      <c r="T55">
        <v>1</v>
      </c>
      <c r="Y55" s="173">
        <v>44624</v>
      </c>
    </row>
    <row r="56" spans="1:25" s="12" customFormat="1" ht="14.45" customHeight="1" x14ac:dyDescent="0.25">
      <c r="A56" s="31" t="s">
        <v>94</v>
      </c>
      <c r="B56" s="47" t="s">
        <v>70</v>
      </c>
      <c r="C56" s="47" t="s">
        <v>93</v>
      </c>
      <c r="D56" s="47" t="s">
        <v>41</v>
      </c>
      <c r="E56" s="62" t="s">
        <v>10</v>
      </c>
      <c r="F56" s="5">
        <v>821300</v>
      </c>
      <c r="G56" s="63">
        <f t="shared" ref="G56" si="67">ROUND(F56*N56,0)</f>
        <v>106769</v>
      </c>
      <c r="H56" s="64">
        <v>174</v>
      </c>
      <c r="I56" s="64">
        <v>42</v>
      </c>
      <c r="J56" s="167">
        <f t="shared" si="4"/>
        <v>0.2413793103448276</v>
      </c>
      <c r="K56" s="65">
        <v>51300</v>
      </c>
      <c r="L56" s="65">
        <f t="shared" ref="L56" si="68">ROUND(K56*N56,0)</f>
        <v>6669</v>
      </c>
      <c r="M56" s="128">
        <f t="shared" ref="M56" si="69">I56/H56-K56/F56</f>
        <v>0.17891735977865203</v>
      </c>
      <c r="N56" s="91">
        <v>0.13</v>
      </c>
      <c r="O56" s="91"/>
      <c r="P56" s="71"/>
      <c r="Q56" s="71"/>
      <c r="R56" s="48" t="s">
        <v>62</v>
      </c>
      <c r="T56">
        <v>1</v>
      </c>
      <c r="Y56" s="173">
        <v>44656</v>
      </c>
    </row>
    <row r="57" spans="1:25" s="12" customFormat="1" ht="14.45" customHeight="1" x14ac:dyDescent="0.25">
      <c r="A57" s="31" t="s">
        <v>94</v>
      </c>
      <c r="B57" s="47" t="s">
        <v>70</v>
      </c>
      <c r="C57" s="47" t="s">
        <v>93</v>
      </c>
      <c r="D57" s="47" t="s">
        <v>42</v>
      </c>
      <c r="E57" s="62" t="s">
        <v>10</v>
      </c>
      <c r="F57" s="5">
        <v>821300</v>
      </c>
      <c r="G57" s="63">
        <f t="shared" ref="G57" si="70">ROUND(F57*N57,0)</f>
        <v>106769</v>
      </c>
      <c r="H57" s="64">
        <v>174</v>
      </c>
      <c r="I57" s="64">
        <v>43</v>
      </c>
      <c r="J57" s="167">
        <f t="shared" si="4"/>
        <v>0.2471264367816092</v>
      </c>
      <c r="K57" s="65">
        <v>200000</v>
      </c>
      <c r="L57" s="65">
        <f t="shared" ref="L57" si="71">ROUND(K57*N57,0)</f>
        <v>26000</v>
      </c>
      <c r="M57" s="128">
        <f t="shared" ref="M57" si="72">I57/H57-K57/F57</f>
        <v>3.6100603052911795E-3</v>
      </c>
      <c r="N57" s="91">
        <v>0.13</v>
      </c>
      <c r="O57" s="91"/>
      <c r="P57" s="71"/>
      <c r="Q57" s="71"/>
      <c r="R57" s="48" t="s">
        <v>62</v>
      </c>
      <c r="T57">
        <v>1</v>
      </c>
      <c r="Y57" s="173">
        <v>44686</v>
      </c>
    </row>
    <row r="58" spans="1:25" s="12" customFormat="1" ht="14.45" customHeight="1" x14ac:dyDescent="0.25">
      <c r="A58" s="31" t="s">
        <v>94</v>
      </c>
      <c r="B58" s="47" t="s">
        <v>70</v>
      </c>
      <c r="C58" s="47" t="s">
        <v>93</v>
      </c>
      <c r="D58" s="47" t="s">
        <v>43</v>
      </c>
      <c r="E58" s="62" t="s">
        <v>10</v>
      </c>
      <c r="F58" s="5">
        <v>821300</v>
      </c>
      <c r="G58" s="63">
        <f t="shared" ref="G58:G70" si="73">ROUND(F58*N58,0)</f>
        <v>106769</v>
      </c>
      <c r="H58" s="64">
        <v>174</v>
      </c>
      <c r="I58" s="64">
        <v>43</v>
      </c>
      <c r="J58" s="167">
        <f t="shared" si="4"/>
        <v>0.2471264367816092</v>
      </c>
      <c r="K58" s="65">
        <v>200000</v>
      </c>
      <c r="L58" s="65">
        <f t="shared" ref="L58:L70" si="74">ROUND(K58*N58,0)</f>
        <v>26000</v>
      </c>
      <c r="M58" s="128">
        <f t="shared" ref="M58:M70" si="75">I58/H58-K58/F58</f>
        <v>3.6100603052911795E-3</v>
      </c>
      <c r="N58" s="91">
        <v>0.13</v>
      </c>
      <c r="O58" s="91"/>
      <c r="P58" s="71"/>
      <c r="Q58" s="71"/>
      <c r="R58" s="48" t="s">
        <v>62</v>
      </c>
      <c r="T58">
        <v>1</v>
      </c>
      <c r="Y58" s="173">
        <v>44715</v>
      </c>
    </row>
    <row r="59" spans="1:25" s="12" customFormat="1" ht="14.45" customHeight="1" x14ac:dyDescent="0.25">
      <c r="A59" s="31" t="s">
        <v>94</v>
      </c>
      <c r="B59" s="47" t="s">
        <v>70</v>
      </c>
      <c r="C59" s="47" t="s">
        <v>93</v>
      </c>
      <c r="D59" s="47" t="s">
        <v>44</v>
      </c>
      <c r="E59" s="62" t="s">
        <v>10</v>
      </c>
      <c r="F59" s="5">
        <v>821300</v>
      </c>
      <c r="G59" s="63">
        <f t="shared" si="73"/>
        <v>106769</v>
      </c>
      <c r="H59" s="64">
        <v>174</v>
      </c>
      <c r="I59" s="64">
        <v>43</v>
      </c>
      <c r="J59" s="167">
        <f t="shared" si="4"/>
        <v>0.2471264367816092</v>
      </c>
      <c r="K59" s="65">
        <v>200000</v>
      </c>
      <c r="L59" s="65">
        <f t="shared" si="74"/>
        <v>26000</v>
      </c>
      <c r="M59" s="128">
        <f t="shared" si="75"/>
        <v>3.6100603052911795E-3</v>
      </c>
      <c r="N59" s="91">
        <v>0.13</v>
      </c>
      <c r="O59" s="91"/>
      <c r="P59" s="71"/>
      <c r="Q59" s="71"/>
      <c r="R59" s="48" t="s">
        <v>62</v>
      </c>
      <c r="T59">
        <v>1</v>
      </c>
      <c r="Y59" s="173">
        <v>44747</v>
      </c>
    </row>
    <row r="60" spans="1:25" s="12" customFormat="1" ht="14.45" customHeight="1" x14ac:dyDescent="0.25">
      <c r="A60" s="31" t="s">
        <v>94</v>
      </c>
      <c r="B60" s="47" t="s">
        <v>70</v>
      </c>
      <c r="C60" s="47" t="s">
        <v>93</v>
      </c>
      <c r="D60" s="47" t="s">
        <v>45</v>
      </c>
      <c r="E60" s="62" t="s">
        <v>10</v>
      </c>
      <c r="F60" s="5">
        <v>821300</v>
      </c>
      <c r="G60" s="63">
        <f t="shared" si="73"/>
        <v>106769</v>
      </c>
      <c r="H60" s="64">
        <v>174</v>
      </c>
      <c r="I60" s="64">
        <v>43</v>
      </c>
      <c r="J60" s="167">
        <f t="shared" si="4"/>
        <v>0.2471264367816092</v>
      </c>
      <c r="K60" s="65">
        <v>200000</v>
      </c>
      <c r="L60" s="65">
        <f t="shared" si="74"/>
        <v>26000</v>
      </c>
      <c r="M60" s="128">
        <f t="shared" si="75"/>
        <v>3.6100603052911795E-3</v>
      </c>
      <c r="N60" s="91">
        <v>0.13</v>
      </c>
      <c r="O60" s="91"/>
      <c r="P60" s="71"/>
      <c r="Q60" s="71"/>
      <c r="R60" s="48" t="s">
        <v>62</v>
      </c>
      <c r="T60">
        <v>1</v>
      </c>
      <c r="Y60" s="173">
        <v>44778</v>
      </c>
    </row>
    <row r="61" spans="1:25" s="12" customFormat="1" ht="14.45" customHeight="1" x14ac:dyDescent="0.25">
      <c r="A61" s="31" t="s">
        <v>94</v>
      </c>
      <c r="B61" s="47" t="s">
        <v>70</v>
      </c>
      <c r="C61" s="47" t="s">
        <v>93</v>
      </c>
      <c r="D61" s="47" t="s">
        <v>46</v>
      </c>
      <c r="E61" s="62" t="s">
        <v>10</v>
      </c>
      <c r="F61" s="5">
        <v>821300</v>
      </c>
      <c r="G61" s="63">
        <f t="shared" si="73"/>
        <v>106769</v>
      </c>
      <c r="H61" s="64">
        <v>174</v>
      </c>
      <c r="I61" s="64">
        <v>43</v>
      </c>
      <c r="J61" s="167">
        <f t="shared" si="4"/>
        <v>0.2471264367816092</v>
      </c>
      <c r="K61" s="65">
        <v>200000</v>
      </c>
      <c r="L61" s="65">
        <f t="shared" si="74"/>
        <v>26000</v>
      </c>
      <c r="M61" s="128">
        <f t="shared" si="75"/>
        <v>3.6100603052911795E-3</v>
      </c>
      <c r="N61" s="91">
        <v>0.13</v>
      </c>
      <c r="O61" s="91"/>
      <c r="P61" s="71"/>
      <c r="Q61" s="71"/>
      <c r="R61" s="48" t="s">
        <v>62</v>
      </c>
      <c r="T61">
        <v>1</v>
      </c>
      <c r="Y61" s="173">
        <v>44809</v>
      </c>
    </row>
    <row r="62" spans="1:25" s="12" customFormat="1" ht="14.45" customHeight="1" x14ac:dyDescent="0.25">
      <c r="A62" s="31" t="s">
        <v>94</v>
      </c>
      <c r="B62" s="47" t="s">
        <v>70</v>
      </c>
      <c r="C62" s="47" t="s">
        <v>93</v>
      </c>
      <c r="D62" s="47" t="s">
        <v>47</v>
      </c>
      <c r="E62" s="62" t="s">
        <v>10</v>
      </c>
      <c r="F62" s="5">
        <v>821300</v>
      </c>
      <c r="G62" s="63">
        <f t="shared" si="73"/>
        <v>106769</v>
      </c>
      <c r="H62" s="64">
        <v>174</v>
      </c>
      <c r="I62" s="64">
        <v>43</v>
      </c>
      <c r="J62" s="167">
        <f t="shared" si="4"/>
        <v>0.2471264367816092</v>
      </c>
      <c r="K62" s="65">
        <v>200000</v>
      </c>
      <c r="L62" s="65">
        <f t="shared" si="74"/>
        <v>26000</v>
      </c>
      <c r="M62" s="128">
        <f t="shared" si="75"/>
        <v>3.6100603052911795E-3</v>
      </c>
      <c r="N62" s="91">
        <v>0.13</v>
      </c>
      <c r="O62" s="91"/>
      <c r="P62" s="71"/>
      <c r="Q62" s="71"/>
      <c r="R62" s="48" t="s">
        <v>62</v>
      </c>
      <c r="T62">
        <v>1</v>
      </c>
      <c r="Y62" s="173">
        <v>44839</v>
      </c>
    </row>
    <row r="63" spans="1:25" s="12" customFormat="1" ht="14.45" customHeight="1" x14ac:dyDescent="0.25">
      <c r="A63" s="31" t="s">
        <v>94</v>
      </c>
      <c r="B63" s="47" t="s">
        <v>70</v>
      </c>
      <c r="C63" s="47" t="s">
        <v>93</v>
      </c>
      <c r="D63" s="47" t="s">
        <v>48</v>
      </c>
      <c r="E63" s="62" t="s">
        <v>10</v>
      </c>
      <c r="F63" s="5">
        <v>821300</v>
      </c>
      <c r="G63" s="63">
        <f t="shared" ref="G63" si="76">ROUND(F63*N63,0)</f>
        <v>106769</v>
      </c>
      <c r="H63" s="64">
        <v>174</v>
      </c>
      <c r="I63" s="64">
        <v>43</v>
      </c>
      <c r="J63" s="167">
        <f t="shared" si="4"/>
        <v>0.2471264367816092</v>
      </c>
      <c r="K63" s="65">
        <v>200000</v>
      </c>
      <c r="L63" s="65">
        <f t="shared" ref="L63" si="77">ROUND(K63*N63,0)</f>
        <v>26000</v>
      </c>
      <c r="M63" s="128">
        <f t="shared" ref="M63" si="78">I63/H63-K63/F63</f>
        <v>3.6100603052911795E-3</v>
      </c>
      <c r="N63" s="91">
        <v>0.13</v>
      </c>
      <c r="O63" s="91"/>
      <c r="P63" s="71">
        <v>44824</v>
      </c>
      <c r="Q63" s="71"/>
      <c r="R63" s="48" t="s">
        <v>62</v>
      </c>
      <c r="T63">
        <v>1</v>
      </c>
      <c r="Y63" s="173">
        <v>44869</v>
      </c>
    </row>
    <row r="64" spans="1:25" s="12" customFormat="1" ht="14.45" customHeight="1" x14ac:dyDescent="0.25">
      <c r="A64" s="31" t="s">
        <v>94</v>
      </c>
      <c r="B64" s="47" t="s">
        <v>70</v>
      </c>
      <c r="C64" s="47" t="s">
        <v>93</v>
      </c>
      <c r="D64" s="47" t="s">
        <v>49</v>
      </c>
      <c r="E64" s="62" t="s">
        <v>10</v>
      </c>
      <c r="F64" s="5">
        <v>821300</v>
      </c>
      <c r="G64" s="63">
        <f t="shared" ref="G64" si="79">ROUND(F64*N64,0)</f>
        <v>106769</v>
      </c>
      <c r="H64" s="64">
        <v>174</v>
      </c>
      <c r="I64" s="64">
        <v>43</v>
      </c>
      <c r="J64" s="167">
        <f t="shared" si="4"/>
        <v>0.2471264367816092</v>
      </c>
      <c r="K64" s="65">
        <v>200000</v>
      </c>
      <c r="L64" s="65">
        <f t="shared" ref="L64" si="80">ROUND(K64*N64,0)</f>
        <v>26000</v>
      </c>
      <c r="M64" s="128">
        <f t="shared" ref="M64" si="81">I64/H64-K64/F64</f>
        <v>3.6100603052911795E-3</v>
      </c>
      <c r="N64" s="91">
        <v>0.13</v>
      </c>
      <c r="O64" s="91" t="s">
        <v>139</v>
      </c>
      <c r="P64" s="71">
        <v>44824</v>
      </c>
      <c r="Q64" s="71"/>
      <c r="R64" s="48" t="s">
        <v>62</v>
      </c>
      <c r="T64">
        <v>1</v>
      </c>
      <c r="U64" s="156" t="e">
        <v>#N/A</v>
      </c>
      <c r="V64" s="160" t="e">
        <v>#N/A</v>
      </c>
      <c r="W64" s="156" t="e">
        <v>#N/A</v>
      </c>
      <c r="Y64" s="173">
        <v>44900</v>
      </c>
    </row>
    <row r="65" spans="1:25" s="12" customFormat="1" ht="14.45" customHeight="1" x14ac:dyDescent="0.25">
      <c r="A65" s="31" t="s">
        <v>94</v>
      </c>
      <c r="B65" s="47" t="s">
        <v>70</v>
      </c>
      <c r="C65" s="47" t="s">
        <v>93</v>
      </c>
      <c r="D65" s="47" t="s">
        <v>121</v>
      </c>
      <c r="E65" s="62" t="s">
        <v>10</v>
      </c>
      <c r="F65" s="5">
        <v>821300</v>
      </c>
      <c r="G65" s="63">
        <f t="shared" ref="G65" si="82">ROUND(F65*N65,0)</f>
        <v>106769</v>
      </c>
      <c r="H65" s="64">
        <v>174</v>
      </c>
      <c r="I65" s="64">
        <v>43</v>
      </c>
      <c r="J65" s="167">
        <f t="shared" si="4"/>
        <v>0.2471264367816092</v>
      </c>
      <c r="K65" s="65">
        <v>200000</v>
      </c>
      <c r="L65" s="65">
        <f t="shared" ref="L65" si="83">ROUND(K65*N65,0)</f>
        <v>26000</v>
      </c>
      <c r="M65" s="128">
        <f t="shared" ref="M65" si="84">I65/H65-K65/F65</f>
        <v>3.6100603052911795E-3</v>
      </c>
      <c r="N65" s="91">
        <v>0.13</v>
      </c>
      <c r="O65" s="91" t="s">
        <v>139</v>
      </c>
      <c r="P65" s="71">
        <v>44887</v>
      </c>
      <c r="Q65" s="71"/>
      <c r="R65" s="48" t="s">
        <v>62</v>
      </c>
      <c r="T65">
        <v>1</v>
      </c>
      <c r="U65" s="156" t="s">
        <v>156</v>
      </c>
      <c r="V65" s="156" t="s">
        <v>156</v>
      </c>
      <c r="W65" s="156" t="s">
        <v>156</v>
      </c>
      <c r="Y65" s="173">
        <v>44931</v>
      </c>
    </row>
    <row r="66" spans="1:25" s="12" customFormat="1" ht="14.45" customHeight="1" x14ac:dyDescent="0.25">
      <c r="A66" s="31" t="s">
        <v>94</v>
      </c>
      <c r="B66" s="47" t="s">
        <v>70</v>
      </c>
      <c r="C66" s="47" t="s">
        <v>93</v>
      </c>
      <c r="D66" s="47" t="s">
        <v>120</v>
      </c>
      <c r="E66" s="62" t="s">
        <v>10</v>
      </c>
      <c r="F66" s="5">
        <v>821300</v>
      </c>
      <c r="G66" s="63">
        <f t="shared" ref="G66" si="85">ROUND(F66*N66,0)</f>
        <v>106769</v>
      </c>
      <c r="H66" s="64">
        <v>174</v>
      </c>
      <c r="I66" s="64">
        <v>43</v>
      </c>
      <c r="J66" s="167">
        <f t="shared" si="4"/>
        <v>0.2471264367816092</v>
      </c>
      <c r="K66" s="65">
        <v>200000</v>
      </c>
      <c r="L66" s="65">
        <f t="shared" ref="L66" si="86">ROUND(K66*N66,0)</f>
        <v>26000</v>
      </c>
      <c r="M66" s="128">
        <f t="shared" ref="M66" si="87">I66/H66-K66/F66</f>
        <v>3.6100603052911795E-3</v>
      </c>
      <c r="N66" s="91">
        <v>0.13</v>
      </c>
      <c r="O66" s="91" t="s">
        <v>139</v>
      </c>
      <c r="P66" s="71">
        <v>44936</v>
      </c>
      <c r="Q66" s="71"/>
      <c r="R66" s="48" t="s">
        <v>62</v>
      </c>
      <c r="T66">
        <v>1</v>
      </c>
      <c r="U66" s="12" t="s">
        <v>156</v>
      </c>
      <c r="V66" s="12">
        <v>0</v>
      </c>
      <c r="W66" s="12">
        <v>0</v>
      </c>
      <c r="Y66" s="173">
        <v>44960</v>
      </c>
    </row>
    <row r="67" spans="1:25" s="12" customFormat="1" ht="14.45" customHeight="1" x14ac:dyDescent="0.25">
      <c r="A67" s="31" t="s">
        <v>94</v>
      </c>
      <c r="B67" s="47" t="s">
        <v>70</v>
      </c>
      <c r="C67" s="47" t="s">
        <v>93</v>
      </c>
      <c r="D67" s="47" t="s">
        <v>122</v>
      </c>
      <c r="E67" s="62" t="s">
        <v>10</v>
      </c>
      <c r="F67" s="5">
        <v>821300</v>
      </c>
      <c r="G67" s="63">
        <f t="shared" ref="G67:G69" si="88">ROUND(F67*N67,0)</f>
        <v>106769</v>
      </c>
      <c r="H67" s="64">
        <v>174</v>
      </c>
      <c r="I67" s="64">
        <v>43</v>
      </c>
      <c r="J67" s="167">
        <f t="shared" si="4"/>
        <v>0.2471264367816092</v>
      </c>
      <c r="K67" s="65">
        <v>200000</v>
      </c>
      <c r="L67" s="65">
        <f t="shared" ref="L67:L69" si="89">ROUND(K67*N67,0)</f>
        <v>26000</v>
      </c>
      <c r="M67" s="128">
        <f t="shared" ref="M67:M69" si="90">I67/H67-K67/F67</f>
        <v>3.6100603052911795E-3</v>
      </c>
      <c r="N67" s="91">
        <v>0.13</v>
      </c>
      <c r="O67" s="91" t="s">
        <v>139</v>
      </c>
      <c r="P67" s="71">
        <v>44936</v>
      </c>
      <c r="Q67" s="71"/>
      <c r="R67" s="48" t="s">
        <v>62</v>
      </c>
      <c r="T67">
        <v>1</v>
      </c>
      <c r="U67" s="12" t="str">
        <f>IF(VLOOKUP($O67,'Havi béradatok'!$B:$E,2,FALSE)=C67,"EGYEZIK","HIBÁS")</f>
        <v>EGYEZIK</v>
      </c>
      <c r="V67" s="12">
        <f>VLOOKUP($O67,'Havi béradatok'!$B:$E,3,FALSE)-F67</f>
        <v>0</v>
      </c>
      <c r="W67" s="12">
        <f>VLOOKUP($O67,'Havi béradatok'!$B:$E,4,FALSE)-G67</f>
        <v>0</v>
      </c>
      <c r="Y67" s="173">
        <v>44988</v>
      </c>
    </row>
    <row r="68" spans="1:25" s="12" customFormat="1" ht="14.45" customHeight="1" x14ac:dyDescent="0.25">
      <c r="A68" s="31" t="s">
        <v>94</v>
      </c>
      <c r="B68" s="47" t="s">
        <v>70</v>
      </c>
      <c r="C68" s="47" t="s">
        <v>93</v>
      </c>
      <c r="D68" s="47" t="s">
        <v>123</v>
      </c>
      <c r="E68" s="62" t="s">
        <v>10</v>
      </c>
      <c r="F68" s="5">
        <v>821300</v>
      </c>
      <c r="G68" s="63">
        <f t="shared" si="88"/>
        <v>106769</v>
      </c>
      <c r="H68" s="64">
        <v>174</v>
      </c>
      <c r="I68" s="64">
        <v>43</v>
      </c>
      <c r="J68" s="167">
        <f t="shared" si="4"/>
        <v>0.2471264367816092</v>
      </c>
      <c r="K68" s="65">
        <v>200000</v>
      </c>
      <c r="L68" s="65">
        <f t="shared" si="89"/>
        <v>26000</v>
      </c>
      <c r="M68" s="128">
        <f t="shared" si="90"/>
        <v>3.6100603052911795E-3</v>
      </c>
      <c r="N68" s="91">
        <v>0.13</v>
      </c>
      <c r="O68" s="91" t="s">
        <v>139</v>
      </c>
      <c r="P68" s="71">
        <v>44936</v>
      </c>
      <c r="Q68" s="71"/>
      <c r="R68" s="48" t="s">
        <v>62</v>
      </c>
      <c r="T68">
        <v>1</v>
      </c>
      <c r="U68" s="12" t="str">
        <f>IF(VLOOKUP($O68,'Havi béradatok'!$B:$E,2,FALSE)=C68,"EGYEZIK","HIBÁS")</f>
        <v>EGYEZIK</v>
      </c>
      <c r="V68" s="12">
        <f>VLOOKUP($O68,'Havi béradatok'!$B:$E,3,FALSE)-F68</f>
        <v>0</v>
      </c>
      <c r="W68" s="12">
        <f>VLOOKUP($O68,'Havi béradatok'!$B:$E,4,FALSE)-G68</f>
        <v>0</v>
      </c>
      <c r="Y68" s="173">
        <v>45021</v>
      </c>
    </row>
    <row r="69" spans="1:25" s="12" customFormat="1" ht="14.45" customHeight="1" x14ac:dyDescent="0.25">
      <c r="A69" s="31" t="s">
        <v>94</v>
      </c>
      <c r="B69" s="47" t="s">
        <v>70</v>
      </c>
      <c r="C69" s="47" t="s">
        <v>93</v>
      </c>
      <c r="D69" s="47" t="s">
        <v>124</v>
      </c>
      <c r="E69" s="62" t="s">
        <v>11</v>
      </c>
      <c r="F69" s="5">
        <v>821300</v>
      </c>
      <c r="G69" s="63">
        <f t="shared" si="88"/>
        <v>106769</v>
      </c>
      <c r="H69" s="64">
        <v>174</v>
      </c>
      <c r="I69" s="64">
        <v>43</v>
      </c>
      <c r="J69" s="167">
        <f t="shared" si="4"/>
        <v>0.2471264367816092</v>
      </c>
      <c r="K69" s="65">
        <v>200000</v>
      </c>
      <c r="L69" s="65">
        <f t="shared" si="89"/>
        <v>26000</v>
      </c>
      <c r="M69" s="128">
        <f t="shared" si="90"/>
        <v>3.6100603052911795E-3</v>
      </c>
      <c r="N69" s="91">
        <v>0.13</v>
      </c>
      <c r="O69" s="91" t="s">
        <v>139</v>
      </c>
      <c r="P69" s="71">
        <v>44936</v>
      </c>
      <c r="Q69" s="71"/>
      <c r="R69" s="48" t="s">
        <v>62</v>
      </c>
      <c r="T69">
        <v>1</v>
      </c>
    </row>
    <row r="70" spans="1:25" s="12" customFormat="1" ht="14.45" customHeight="1" x14ac:dyDescent="0.25">
      <c r="A70" s="31" t="s">
        <v>95</v>
      </c>
      <c r="B70" s="47" t="s">
        <v>70</v>
      </c>
      <c r="C70" s="47" t="s">
        <v>96</v>
      </c>
      <c r="D70" s="47" t="s">
        <v>41</v>
      </c>
      <c r="E70" s="62" t="s">
        <v>10</v>
      </c>
      <c r="F70" s="5">
        <v>660000</v>
      </c>
      <c r="G70" s="63">
        <f t="shared" si="73"/>
        <v>85800</v>
      </c>
      <c r="H70" s="64">
        <v>174</v>
      </c>
      <c r="I70" s="64">
        <v>18</v>
      </c>
      <c r="J70" s="167">
        <f t="shared" si="4"/>
        <v>0.10344827586206896</v>
      </c>
      <c r="K70" s="65">
        <v>68276</v>
      </c>
      <c r="L70" s="65">
        <f t="shared" si="74"/>
        <v>8876</v>
      </c>
      <c r="M70" s="128">
        <f t="shared" si="75"/>
        <v>-2.0898641588107392E-7</v>
      </c>
      <c r="N70" s="91">
        <v>0.13</v>
      </c>
      <c r="O70" s="91"/>
      <c r="P70" s="71"/>
      <c r="Q70" s="71"/>
      <c r="R70" s="48" t="s">
        <v>62</v>
      </c>
      <c r="T70">
        <v>1</v>
      </c>
      <c r="Y70" s="173">
        <v>44656</v>
      </c>
    </row>
    <row r="71" spans="1:25" s="12" customFormat="1" ht="14.45" customHeight="1" x14ac:dyDescent="0.25">
      <c r="A71" s="31" t="s">
        <v>95</v>
      </c>
      <c r="B71" s="47" t="s">
        <v>70</v>
      </c>
      <c r="C71" s="47" t="s">
        <v>96</v>
      </c>
      <c r="D71" s="47" t="s">
        <v>42</v>
      </c>
      <c r="E71" s="62" t="s">
        <v>10</v>
      </c>
      <c r="F71" s="5">
        <v>660000</v>
      </c>
      <c r="G71" s="63">
        <f t="shared" ref="G71:G73" si="91">ROUND(F71*N71,0)</f>
        <v>85800</v>
      </c>
      <c r="H71" s="64">
        <v>174</v>
      </c>
      <c r="I71" s="64">
        <v>18</v>
      </c>
      <c r="J71" s="167">
        <f t="shared" si="4"/>
        <v>0.10344827586206896</v>
      </c>
      <c r="K71" s="65">
        <v>68276</v>
      </c>
      <c r="L71" s="65">
        <f t="shared" ref="L71:L73" si="92">ROUND(K71*N71,0)</f>
        <v>8876</v>
      </c>
      <c r="M71" s="128">
        <f t="shared" ref="M71:M73" si="93">I71/H71-K71/F71</f>
        <v>-2.0898641588107392E-7</v>
      </c>
      <c r="N71" s="91">
        <v>0.13</v>
      </c>
      <c r="O71" s="91"/>
      <c r="P71" s="71"/>
      <c r="Q71" s="71"/>
      <c r="R71" s="48" t="s">
        <v>62</v>
      </c>
      <c r="T71">
        <v>1</v>
      </c>
      <c r="Y71" s="173">
        <v>44686</v>
      </c>
    </row>
    <row r="72" spans="1:25" s="12" customFormat="1" ht="14.45" customHeight="1" x14ac:dyDescent="0.25">
      <c r="A72" s="31" t="s">
        <v>95</v>
      </c>
      <c r="B72" s="47" t="s">
        <v>70</v>
      </c>
      <c r="C72" s="47" t="s">
        <v>96</v>
      </c>
      <c r="D72" s="47" t="s">
        <v>43</v>
      </c>
      <c r="E72" s="62" t="s">
        <v>10</v>
      </c>
      <c r="F72" s="5">
        <v>660000</v>
      </c>
      <c r="G72" s="63">
        <f t="shared" si="91"/>
        <v>85800</v>
      </c>
      <c r="H72" s="64">
        <v>174</v>
      </c>
      <c r="I72" s="64">
        <v>18</v>
      </c>
      <c r="J72" s="167">
        <f t="shared" ref="J72:J83" si="94">I72/H72</f>
        <v>0.10344827586206896</v>
      </c>
      <c r="K72" s="65">
        <v>68276</v>
      </c>
      <c r="L72" s="65">
        <f t="shared" si="92"/>
        <v>8876</v>
      </c>
      <c r="M72" s="128">
        <f t="shared" si="93"/>
        <v>-2.0898641588107392E-7</v>
      </c>
      <c r="N72" s="91">
        <v>0.13</v>
      </c>
      <c r="O72" s="91"/>
      <c r="P72" s="71"/>
      <c r="Q72" s="71"/>
      <c r="R72" s="48" t="s">
        <v>62</v>
      </c>
      <c r="T72">
        <v>1</v>
      </c>
      <c r="Y72" s="173">
        <v>44715</v>
      </c>
    </row>
    <row r="73" spans="1:25" s="12" customFormat="1" ht="14.45" customHeight="1" x14ac:dyDescent="0.25">
      <c r="A73" s="31" t="s">
        <v>95</v>
      </c>
      <c r="B73" s="47" t="s">
        <v>70</v>
      </c>
      <c r="C73" s="47" t="s">
        <v>96</v>
      </c>
      <c r="D73" s="47" t="s">
        <v>44</v>
      </c>
      <c r="E73" s="62" t="s">
        <v>10</v>
      </c>
      <c r="F73" s="5">
        <v>660000</v>
      </c>
      <c r="G73" s="63">
        <f t="shared" si="91"/>
        <v>85800</v>
      </c>
      <c r="H73" s="64">
        <v>174</v>
      </c>
      <c r="I73" s="64">
        <v>18</v>
      </c>
      <c r="J73" s="167">
        <f t="shared" si="94"/>
        <v>0.10344827586206896</v>
      </c>
      <c r="K73" s="65">
        <v>68276</v>
      </c>
      <c r="L73" s="65">
        <f t="shared" si="92"/>
        <v>8876</v>
      </c>
      <c r="M73" s="128">
        <f t="shared" si="93"/>
        <v>-2.0898641588107392E-7</v>
      </c>
      <c r="N73" s="91">
        <v>0.13</v>
      </c>
      <c r="O73" s="91"/>
      <c r="P73" s="71"/>
      <c r="Q73" s="71"/>
      <c r="R73" s="48" t="s">
        <v>62</v>
      </c>
      <c r="T73">
        <v>1</v>
      </c>
      <c r="Y73" s="173">
        <v>44747</v>
      </c>
    </row>
    <row r="74" spans="1:25" s="12" customFormat="1" ht="14.45" customHeight="1" x14ac:dyDescent="0.25">
      <c r="A74" s="31" t="s">
        <v>95</v>
      </c>
      <c r="B74" s="47" t="s">
        <v>70</v>
      </c>
      <c r="C74" s="47" t="s">
        <v>96</v>
      </c>
      <c r="D74" s="47" t="s">
        <v>45</v>
      </c>
      <c r="E74" s="62" t="s">
        <v>10</v>
      </c>
      <c r="F74" s="5">
        <v>660000</v>
      </c>
      <c r="G74" s="63">
        <f t="shared" ref="G74" si="95">ROUND(F74*N74,0)</f>
        <v>85800</v>
      </c>
      <c r="H74" s="64">
        <v>174</v>
      </c>
      <c r="I74" s="64">
        <v>18</v>
      </c>
      <c r="J74" s="167">
        <f t="shared" si="94"/>
        <v>0.10344827586206896</v>
      </c>
      <c r="K74" s="65">
        <v>48000</v>
      </c>
      <c r="L74" s="65">
        <f t="shared" ref="L74" si="96">ROUND(K74*N74,0)</f>
        <v>6240</v>
      </c>
      <c r="M74" s="128">
        <f t="shared" ref="M74" si="97">I74/H74-K74/F74</f>
        <v>3.072100313479624E-2</v>
      </c>
      <c r="N74" s="91">
        <v>0.13</v>
      </c>
      <c r="O74" s="91"/>
      <c r="P74" s="71">
        <v>44743</v>
      </c>
      <c r="Q74" s="71"/>
      <c r="R74" s="48" t="s">
        <v>62</v>
      </c>
      <c r="T74">
        <v>1</v>
      </c>
      <c r="Y74" s="173">
        <v>44778</v>
      </c>
    </row>
    <row r="75" spans="1:25" s="12" customFormat="1" ht="14.45" customHeight="1" x14ac:dyDescent="0.25">
      <c r="A75" s="31" t="s">
        <v>95</v>
      </c>
      <c r="B75" s="47" t="s">
        <v>70</v>
      </c>
      <c r="C75" s="47" t="s">
        <v>96</v>
      </c>
      <c r="D75" s="47" t="s">
        <v>46</v>
      </c>
      <c r="E75" s="62" t="s">
        <v>10</v>
      </c>
      <c r="F75" s="5">
        <v>516522</v>
      </c>
      <c r="G75" s="63">
        <f t="shared" ref="G75:G78" si="98">ROUND(F75*N75,0)</f>
        <v>67148</v>
      </c>
      <c r="H75" s="64">
        <v>174</v>
      </c>
      <c r="I75" s="64">
        <v>18</v>
      </c>
      <c r="J75" s="167">
        <f t="shared" si="94"/>
        <v>0.10344827586206896</v>
      </c>
      <c r="K75" s="65">
        <v>48000</v>
      </c>
      <c r="L75" s="65">
        <f t="shared" ref="L75:L78" si="99">ROUND(K75*N75,0)</f>
        <v>6240</v>
      </c>
      <c r="M75" s="128">
        <f t="shared" ref="M75:M78" si="100">I75/H75-K75/F75</f>
        <v>1.0519029866738652E-2</v>
      </c>
      <c r="N75" s="91">
        <v>0.13</v>
      </c>
      <c r="O75" s="91"/>
      <c r="P75" s="71">
        <v>44743</v>
      </c>
      <c r="Q75" s="71"/>
      <c r="R75" s="48" t="s">
        <v>62</v>
      </c>
      <c r="T75">
        <v>1</v>
      </c>
      <c r="Y75" s="173">
        <v>44809</v>
      </c>
    </row>
    <row r="76" spans="1:25" s="12" customFormat="1" ht="14.45" customHeight="1" x14ac:dyDescent="0.25">
      <c r="A76" s="31" t="s">
        <v>95</v>
      </c>
      <c r="B76" s="47" t="s">
        <v>70</v>
      </c>
      <c r="C76" s="47" t="s">
        <v>96</v>
      </c>
      <c r="D76" s="47" t="s">
        <v>47</v>
      </c>
      <c r="E76" s="62" t="s">
        <v>10</v>
      </c>
      <c r="F76" s="5">
        <v>660000</v>
      </c>
      <c r="G76" s="63">
        <f t="shared" si="98"/>
        <v>85800</v>
      </c>
      <c r="H76" s="64">
        <v>174</v>
      </c>
      <c r="I76" s="64">
        <v>18</v>
      </c>
      <c r="J76" s="167">
        <f t="shared" si="94"/>
        <v>0.10344827586206896</v>
      </c>
      <c r="K76" s="65">
        <v>48000</v>
      </c>
      <c r="L76" s="65">
        <f t="shared" si="99"/>
        <v>6240</v>
      </c>
      <c r="M76" s="128">
        <f t="shared" si="100"/>
        <v>3.072100313479624E-2</v>
      </c>
      <c r="N76" s="91">
        <v>0.13</v>
      </c>
      <c r="O76" s="91"/>
      <c r="P76" s="71">
        <v>44743</v>
      </c>
      <c r="Q76" s="71"/>
      <c r="R76" s="48" t="s">
        <v>62</v>
      </c>
      <c r="T76">
        <v>1</v>
      </c>
      <c r="Y76" s="173">
        <v>44839</v>
      </c>
    </row>
    <row r="77" spans="1:25" s="12" customFormat="1" ht="14.45" customHeight="1" x14ac:dyDescent="0.25">
      <c r="A77" s="31" t="s">
        <v>95</v>
      </c>
      <c r="B77" s="47" t="s">
        <v>70</v>
      </c>
      <c r="C77" s="47" t="s">
        <v>96</v>
      </c>
      <c r="D77" s="47" t="s">
        <v>48</v>
      </c>
      <c r="E77" s="62" t="s">
        <v>10</v>
      </c>
      <c r="F77" s="5">
        <v>660000</v>
      </c>
      <c r="G77" s="63">
        <f t="shared" si="98"/>
        <v>85800</v>
      </c>
      <c r="H77" s="64">
        <v>174</v>
      </c>
      <c r="I77" s="64">
        <v>18</v>
      </c>
      <c r="J77" s="167">
        <f t="shared" si="94"/>
        <v>0.10344827586206896</v>
      </c>
      <c r="K77" s="65">
        <v>48000</v>
      </c>
      <c r="L77" s="65">
        <f t="shared" si="99"/>
        <v>6240</v>
      </c>
      <c r="M77" s="128">
        <f t="shared" si="100"/>
        <v>3.072100313479624E-2</v>
      </c>
      <c r="N77" s="91">
        <v>0.13</v>
      </c>
      <c r="O77" s="91"/>
      <c r="P77" s="71">
        <v>44743</v>
      </c>
      <c r="Q77" s="71"/>
      <c r="R77" s="48" t="s">
        <v>62</v>
      </c>
      <c r="T77">
        <v>1</v>
      </c>
      <c r="Y77" s="173">
        <v>44869</v>
      </c>
    </row>
    <row r="78" spans="1:25" s="12" customFormat="1" ht="14.45" customHeight="1" x14ac:dyDescent="0.25">
      <c r="A78" s="31" t="s">
        <v>95</v>
      </c>
      <c r="B78" s="47" t="s">
        <v>70</v>
      </c>
      <c r="C78" s="47" t="s">
        <v>96</v>
      </c>
      <c r="D78" s="47" t="s">
        <v>49</v>
      </c>
      <c r="E78" s="62" t="s">
        <v>10</v>
      </c>
      <c r="F78" s="5">
        <v>660000</v>
      </c>
      <c r="G78" s="63">
        <f t="shared" si="98"/>
        <v>85800</v>
      </c>
      <c r="H78" s="64">
        <v>174</v>
      </c>
      <c r="I78" s="64">
        <v>18</v>
      </c>
      <c r="J78" s="167">
        <f t="shared" si="94"/>
        <v>0.10344827586206896</v>
      </c>
      <c r="K78" s="65">
        <v>48000</v>
      </c>
      <c r="L78" s="65">
        <f t="shared" si="99"/>
        <v>6240</v>
      </c>
      <c r="M78" s="128">
        <f t="shared" si="100"/>
        <v>3.072100313479624E-2</v>
      </c>
      <c r="N78" s="91">
        <v>0.13</v>
      </c>
      <c r="O78" s="91" t="s">
        <v>140</v>
      </c>
      <c r="P78" s="71">
        <v>44868</v>
      </c>
      <c r="Q78" s="71"/>
      <c r="R78" s="48" t="s">
        <v>62</v>
      </c>
      <c r="T78">
        <v>1</v>
      </c>
      <c r="U78" s="156" t="e">
        <v>#N/A</v>
      </c>
      <c r="V78" s="156" t="e">
        <v>#N/A</v>
      </c>
      <c r="W78" s="156" t="e">
        <v>#N/A</v>
      </c>
      <c r="Y78" s="173">
        <v>44900</v>
      </c>
    </row>
    <row r="79" spans="1:25" s="12" customFormat="1" ht="14.45" customHeight="1" x14ac:dyDescent="0.25">
      <c r="A79" s="31" t="s">
        <v>95</v>
      </c>
      <c r="B79" s="47" t="s">
        <v>70</v>
      </c>
      <c r="C79" s="47" t="s">
        <v>96</v>
      </c>
      <c r="D79" s="47" t="s">
        <v>121</v>
      </c>
      <c r="E79" s="62" t="s">
        <v>10</v>
      </c>
      <c r="F79" s="5">
        <v>660000</v>
      </c>
      <c r="G79" s="63">
        <f t="shared" ref="G79" si="101">ROUND(F79*N79,0)</f>
        <v>85800</v>
      </c>
      <c r="H79" s="64">
        <v>174</v>
      </c>
      <c r="I79" s="64">
        <v>18</v>
      </c>
      <c r="J79" s="167">
        <f t="shared" si="94"/>
        <v>0.10344827586206896</v>
      </c>
      <c r="K79" s="65">
        <v>48000</v>
      </c>
      <c r="L79" s="65">
        <f t="shared" ref="L79" si="102">ROUND(K79*N79,0)</f>
        <v>6240</v>
      </c>
      <c r="M79" s="128">
        <f t="shared" ref="M79" si="103">I79/H79-K79/F79</f>
        <v>3.072100313479624E-2</v>
      </c>
      <c r="N79" s="91">
        <v>0.13</v>
      </c>
      <c r="O79" s="91" t="s">
        <v>140</v>
      </c>
      <c r="P79" s="71">
        <v>44868</v>
      </c>
      <c r="Q79" s="71"/>
      <c r="R79" s="48" t="s">
        <v>62</v>
      </c>
      <c r="T79">
        <v>1</v>
      </c>
      <c r="U79" s="156" t="s">
        <v>156</v>
      </c>
      <c r="V79" s="156" t="s">
        <v>157</v>
      </c>
      <c r="W79" s="156" t="s">
        <v>157</v>
      </c>
      <c r="Y79" s="173">
        <v>44931</v>
      </c>
    </row>
    <row r="80" spans="1:25" s="12" customFormat="1" ht="14.45" customHeight="1" x14ac:dyDescent="0.25">
      <c r="A80" s="31" t="s">
        <v>95</v>
      </c>
      <c r="B80" s="47" t="s">
        <v>70</v>
      </c>
      <c r="C80" s="47" t="s">
        <v>96</v>
      </c>
      <c r="D80" s="47" t="s">
        <v>120</v>
      </c>
      <c r="E80" s="62" t="s">
        <v>10</v>
      </c>
      <c r="F80" s="5">
        <v>690000</v>
      </c>
      <c r="G80" s="63">
        <f t="shared" ref="G80" si="104">ROUND(F80*N80,0)</f>
        <v>89700</v>
      </c>
      <c r="H80" s="64">
        <v>174</v>
      </c>
      <c r="I80" s="64">
        <v>18</v>
      </c>
      <c r="J80" s="167">
        <f t="shared" si="94"/>
        <v>0.10344827586206896</v>
      </c>
      <c r="K80" s="65">
        <v>71379</v>
      </c>
      <c r="L80" s="65">
        <f t="shared" ref="L80" si="105">ROUND(K80*N80,0)</f>
        <v>9279</v>
      </c>
      <c r="M80" s="128">
        <f t="shared" ref="M80" si="106">I80/H80-K80/F80</f>
        <v>4.4977511244603807E-7</v>
      </c>
      <c r="N80" s="91">
        <v>0.13</v>
      </c>
      <c r="O80" s="91" t="s">
        <v>140</v>
      </c>
      <c r="P80" s="71">
        <v>44949</v>
      </c>
      <c r="Q80" s="71"/>
      <c r="R80" s="48" t="s">
        <v>62</v>
      </c>
      <c r="T80">
        <v>1</v>
      </c>
      <c r="U80" s="12" t="s">
        <v>156</v>
      </c>
      <c r="V80" s="12">
        <v>0</v>
      </c>
      <c r="W80" s="12">
        <v>0</v>
      </c>
      <c r="Y80" s="173">
        <v>44960</v>
      </c>
    </row>
    <row r="81" spans="1:25" s="12" customFormat="1" ht="14.45" customHeight="1" x14ac:dyDescent="0.25">
      <c r="A81" s="31" t="s">
        <v>95</v>
      </c>
      <c r="B81" s="47" t="s">
        <v>70</v>
      </c>
      <c r="C81" s="47" t="s">
        <v>158</v>
      </c>
      <c r="D81" s="47" t="s">
        <v>122</v>
      </c>
      <c r="E81" s="62" t="s">
        <v>10</v>
      </c>
      <c r="F81" s="5">
        <v>690000</v>
      </c>
      <c r="G81" s="63">
        <f t="shared" ref="G81:G83" si="107">ROUND(F81*N81,0)</f>
        <v>89700</v>
      </c>
      <c r="H81" s="64">
        <v>174</v>
      </c>
      <c r="I81" s="64">
        <v>18</v>
      </c>
      <c r="J81" s="167">
        <f t="shared" si="94"/>
        <v>0.10344827586206896</v>
      </c>
      <c r="K81" s="65">
        <v>71379</v>
      </c>
      <c r="L81" s="65">
        <f t="shared" ref="L81:L83" si="108">ROUND(K81*N81,0)</f>
        <v>9279</v>
      </c>
      <c r="M81" s="128">
        <f t="shared" ref="M81:M83" si="109">I81/H81-K81/F81</f>
        <v>4.4977511244603807E-7</v>
      </c>
      <c r="N81" s="91">
        <v>0.13</v>
      </c>
      <c r="O81" s="91" t="s">
        <v>140</v>
      </c>
      <c r="P81" s="71">
        <v>44949</v>
      </c>
      <c r="Q81" s="71"/>
      <c r="R81" s="48" t="s">
        <v>62</v>
      </c>
      <c r="T81">
        <v>1</v>
      </c>
      <c r="U81" s="12" t="str">
        <f>IF(VLOOKUP($O81,'Havi béradatok'!$B:$E,2,FALSE)=C81,"EGYEZIK","HIBÁS")</f>
        <v>EGYEZIK</v>
      </c>
      <c r="V81" s="12">
        <f>VLOOKUP($O81,'Havi béradatok'!$B:$E,3,FALSE)-F81</f>
        <v>1</v>
      </c>
      <c r="W81" s="12">
        <f>VLOOKUP($O81,'Havi béradatok'!$B:$E,4,FALSE)-G81</f>
        <v>0</v>
      </c>
      <c r="Y81" s="173">
        <v>44988</v>
      </c>
    </row>
    <row r="82" spans="1:25" s="12" customFormat="1" ht="14.45" customHeight="1" x14ac:dyDescent="0.25">
      <c r="A82" s="31" t="s">
        <v>95</v>
      </c>
      <c r="B82" s="47" t="s">
        <v>70</v>
      </c>
      <c r="C82" s="47" t="s">
        <v>158</v>
      </c>
      <c r="D82" s="47" t="s">
        <v>123</v>
      </c>
      <c r="E82" s="62" t="s">
        <v>10</v>
      </c>
      <c r="F82" s="5">
        <v>690000</v>
      </c>
      <c r="G82" s="63">
        <f t="shared" si="107"/>
        <v>89700</v>
      </c>
      <c r="H82" s="64">
        <v>174</v>
      </c>
      <c r="I82" s="64">
        <v>18</v>
      </c>
      <c r="J82" s="167">
        <f t="shared" si="94"/>
        <v>0.10344827586206896</v>
      </c>
      <c r="K82" s="65">
        <v>71379</v>
      </c>
      <c r="L82" s="65">
        <f t="shared" si="108"/>
        <v>9279</v>
      </c>
      <c r="M82" s="128">
        <f t="shared" si="109"/>
        <v>4.4977511244603807E-7</v>
      </c>
      <c r="N82" s="91">
        <v>0.13</v>
      </c>
      <c r="O82" s="91" t="s">
        <v>140</v>
      </c>
      <c r="P82" s="71">
        <v>44949</v>
      </c>
      <c r="Q82" s="71"/>
      <c r="R82" s="48" t="s">
        <v>62</v>
      </c>
      <c r="T82">
        <v>1</v>
      </c>
      <c r="U82" s="12" t="str">
        <f>IF(VLOOKUP($O82,'Havi béradatok'!$B:$E,2,FALSE)=C82,"EGYEZIK","HIBÁS")</f>
        <v>EGYEZIK</v>
      </c>
      <c r="V82" s="170">
        <f>VLOOKUP($O82,'Havi béradatok'!$B:$E,3,FALSE)-F82</f>
        <v>1</v>
      </c>
      <c r="W82" s="12">
        <f>VLOOKUP($O82,'Havi béradatok'!$B:$E,4,FALSE)-G82</f>
        <v>0</v>
      </c>
      <c r="Y82" s="173">
        <v>45021</v>
      </c>
    </row>
    <row r="83" spans="1:25" s="12" customFormat="1" ht="14.45" customHeight="1" x14ac:dyDescent="0.25">
      <c r="A83" s="31" t="s">
        <v>95</v>
      </c>
      <c r="B83" s="47" t="s">
        <v>70</v>
      </c>
      <c r="C83" s="47" t="s">
        <v>96</v>
      </c>
      <c r="D83" s="47" t="s">
        <v>124</v>
      </c>
      <c r="E83" s="62" t="s">
        <v>11</v>
      </c>
      <c r="F83" s="5">
        <v>710250</v>
      </c>
      <c r="G83" s="63">
        <f t="shared" si="107"/>
        <v>92333</v>
      </c>
      <c r="H83" s="64">
        <v>174</v>
      </c>
      <c r="I83" s="64">
        <v>17</v>
      </c>
      <c r="J83" s="167">
        <f t="shared" si="94"/>
        <v>9.7701149425287362E-2</v>
      </c>
      <c r="K83" s="65">
        <v>69392</v>
      </c>
      <c r="L83" s="65">
        <f t="shared" si="108"/>
        <v>9021</v>
      </c>
      <c r="M83" s="128">
        <f t="shared" si="109"/>
        <v>3.3985119372859085E-7</v>
      </c>
      <c r="N83" s="91">
        <v>0.13</v>
      </c>
      <c r="O83" s="91" t="s">
        <v>140</v>
      </c>
      <c r="P83" s="71">
        <v>45015</v>
      </c>
      <c r="Q83" s="71"/>
      <c r="R83" s="48" t="s">
        <v>62</v>
      </c>
      <c r="T83">
        <v>1</v>
      </c>
    </row>
    <row r="84" spans="1:25" s="12" customFormat="1" ht="14.45" customHeight="1" x14ac:dyDescent="0.25">
      <c r="A84" s="31"/>
      <c r="B84" s="47"/>
      <c r="C84" s="47"/>
      <c r="D84" s="47"/>
      <c r="E84" s="62"/>
      <c r="F84" s="5"/>
      <c r="G84" s="63"/>
      <c r="H84" s="64"/>
      <c r="I84" s="64"/>
      <c r="J84" s="64"/>
      <c r="K84" s="65"/>
      <c r="L84" s="65"/>
      <c r="M84" s="128"/>
      <c r="N84" s="91"/>
      <c r="O84" s="91"/>
      <c r="P84" s="71"/>
      <c r="Q84" s="71"/>
      <c r="R84" s="48"/>
    </row>
    <row r="85" spans="1:25" ht="14.45" customHeight="1" x14ac:dyDescent="0.25">
      <c r="A85" s="52"/>
      <c r="B85" s="53"/>
      <c r="C85" s="53"/>
      <c r="D85" s="53"/>
      <c r="E85" s="150"/>
      <c r="F85" s="151"/>
      <c r="G85" s="151"/>
      <c r="H85" s="68"/>
      <c r="I85" s="68"/>
      <c r="J85" s="68"/>
      <c r="K85" s="69"/>
      <c r="L85" s="69"/>
      <c r="M85" s="152"/>
      <c r="N85" s="70"/>
      <c r="O85" s="70"/>
      <c r="P85" s="153"/>
      <c r="Q85" s="153"/>
      <c r="R85" s="153"/>
    </row>
    <row r="86" spans="1:25" ht="14.45" customHeight="1" x14ac:dyDescent="0.25">
      <c r="A86" s="72" t="s">
        <v>34</v>
      </c>
      <c r="B86" s="73"/>
      <c r="C86" s="73"/>
      <c r="D86" s="73"/>
      <c r="E86" s="74"/>
      <c r="F86" s="75"/>
      <c r="G86" s="75"/>
      <c r="H86" s="76"/>
      <c r="I86" s="76"/>
      <c r="J86" s="76"/>
      <c r="K86" s="77"/>
      <c r="L86" s="77"/>
      <c r="M86" s="96"/>
      <c r="N86" s="79"/>
      <c r="O86" s="79"/>
      <c r="P86" s="78"/>
      <c r="Q86" s="78"/>
      <c r="R86" s="78"/>
    </row>
    <row r="87" spans="1:25" ht="14.45" customHeight="1" x14ac:dyDescent="0.25">
      <c r="A87" s="31"/>
      <c r="B87" s="47"/>
      <c r="C87" s="47"/>
      <c r="D87" s="47"/>
      <c r="E87" s="62"/>
      <c r="F87" s="5"/>
      <c r="G87" s="63">
        <f>ROUND(F87*0.9*N87,0)</f>
        <v>0</v>
      </c>
      <c r="H87" s="64" t="s">
        <v>30</v>
      </c>
      <c r="I87" s="64" t="s">
        <v>30</v>
      </c>
      <c r="J87" s="64"/>
      <c r="K87" s="65">
        <f>F87</f>
        <v>0</v>
      </c>
      <c r="L87" s="65">
        <f>ROUND(K87*0.9*N87,0)</f>
        <v>0</v>
      </c>
      <c r="M87" s="128" t="s">
        <v>30</v>
      </c>
      <c r="N87" s="91">
        <v>0.13</v>
      </c>
      <c r="O87" s="91"/>
      <c r="P87" s="71"/>
      <c r="Q87" s="71"/>
      <c r="R87" s="48"/>
    </row>
    <row r="88" spans="1:25" ht="14.45" customHeight="1" x14ac:dyDescent="0.25">
      <c r="A88" s="31" t="s">
        <v>77</v>
      </c>
      <c r="B88" s="47" t="s">
        <v>70</v>
      </c>
      <c r="C88" s="47" t="s">
        <v>70</v>
      </c>
      <c r="D88" s="47" t="s">
        <v>78</v>
      </c>
      <c r="E88" s="62" t="s">
        <v>10</v>
      </c>
      <c r="F88" s="63">
        <v>200000</v>
      </c>
      <c r="G88" s="63">
        <f>ROUND(F88*0.9*N88,0)</f>
        <v>23400</v>
      </c>
      <c r="H88" s="64" t="s">
        <v>30</v>
      </c>
      <c r="I88" s="64" t="s">
        <v>30</v>
      </c>
      <c r="J88" s="64"/>
      <c r="K88" s="65">
        <f>F88</f>
        <v>200000</v>
      </c>
      <c r="L88" s="65">
        <f>ROUND(K88*0.9*N88,0)</f>
        <v>23400</v>
      </c>
      <c r="M88" s="128" t="s">
        <v>30</v>
      </c>
      <c r="N88" s="91">
        <v>0.13</v>
      </c>
      <c r="O88" s="91"/>
      <c r="P88" s="48"/>
      <c r="Q88" s="48" t="s">
        <v>62</v>
      </c>
      <c r="R88" s="48" t="s">
        <v>62</v>
      </c>
      <c r="S88" t="s">
        <v>170</v>
      </c>
      <c r="T88">
        <v>1</v>
      </c>
      <c r="Y88" s="174">
        <v>44644</v>
      </c>
    </row>
    <row r="89" spans="1:25" ht="14.45" customHeight="1" x14ac:dyDescent="0.25">
      <c r="A89" s="31" t="s">
        <v>77</v>
      </c>
      <c r="B89" s="47" t="s">
        <v>70</v>
      </c>
      <c r="C89" s="47" t="s">
        <v>70</v>
      </c>
      <c r="D89" s="47" t="s">
        <v>41</v>
      </c>
      <c r="E89" s="62" t="s">
        <v>10</v>
      </c>
      <c r="F89" s="63">
        <v>200000</v>
      </c>
      <c r="G89" s="63">
        <f t="shared" ref="G89:G97" si="110">ROUND(F89*0.9*N89,0)</f>
        <v>23400</v>
      </c>
      <c r="H89" s="64" t="s">
        <v>30</v>
      </c>
      <c r="I89" s="64" t="s">
        <v>30</v>
      </c>
      <c r="J89" s="64"/>
      <c r="K89" s="65">
        <f t="shared" ref="K89:K103" si="111">F89</f>
        <v>200000</v>
      </c>
      <c r="L89" s="65">
        <f t="shared" ref="L89:L97" si="112">ROUND(K89*0.9*N89,0)</f>
        <v>23400</v>
      </c>
      <c r="M89" s="128" t="s">
        <v>30</v>
      </c>
      <c r="N89" s="91">
        <v>0.13</v>
      </c>
      <c r="O89" s="91"/>
      <c r="P89" s="48"/>
      <c r="Q89" s="48" t="s">
        <v>62</v>
      </c>
      <c r="R89" s="48" t="s">
        <v>62</v>
      </c>
      <c r="S89" t="s">
        <v>170</v>
      </c>
      <c r="T89">
        <v>1</v>
      </c>
      <c r="Y89" s="174">
        <v>44658</v>
      </c>
    </row>
    <row r="90" spans="1:25" ht="14.45" customHeight="1" x14ac:dyDescent="0.25">
      <c r="A90" s="31" t="s">
        <v>77</v>
      </c>
      <c r="B90" s="47" t="s">
        <v>70</v>
      </c>
      <c r="C90" s="47" t="s">
        <v>70</v>
      </c>
      <c r="D90" s="47" t="s">
        <v>42</v>
      </c>
      <c r="E90" s="62" t="s">
        <v>10</v>
      </c>
      <c r="F90" s="63">
        <v>200000</v>
      </c>
      <c r="G90" s="63">
        <f t="shared" si="110"/>
        <v>23400</v>
      </c>
      <c r="H90" s="64" t="s">
        <v>30</v>
      </c>
      <c r="I90" s="64" t="s">
        <v>30</v>
      </c>
      <c r="J90" s="64"/>
      <c r="K90" s="65">
        <f t="shared" si="111"/>
        <v>200000</v>
      </c>
      <c r="L90" s="65">
        <f t="shared" si="112"/>
        <v>23400</v>
      </c>
      <c r="M90" s="128" t="s">
        <v>30</v>
      </c>
      <c r="N90" s="91">
        <v>0.13</v>
      </c>
      <c r="O90" s="91"/>
      <c r="P90" s="48"/>
      <c r="Q90" s="48" t="s">
        <v>62</v>
      </c>
      <c r="R90" s="48" t="s">
        <v>62</v>
      </c>
      <c r="S90" t="s">
        <v>170</v>
      </c>
      <c r="T90">
        <v>1</v>
      </c>
      <c r="Y90" s="174">
        <v>44693</v>
      </c>
    </row>
    <row r="91" spans="1:25" ht="14.45" customHeight="1" x14ac:dyDescent="0.25">
      <c r="A91" s="31" t="s">
        <v>77</v>
      </c>
      <c r="B91" s="47" t="s">
        <v>70</v>
      </c>
      <c r="C91" s="47" t="s">
        <v>70</v>
      </c>
      <c r="D91" s="47" t="s">
        <v>43</v>
      </c>
      <c r="E91" s="62" t="s">
        <v>10</v>
      </c>
      <c r="F91" s="63">
        <v>200000</v>
      </c>
      <c r="G91" s="63">
        <f t="shared" si="110"/>
        <v>23400</v>
      </c>
      <c r="H91" s="64" t="s">
        <v>30</v>
      </c>
      <c r="I91" s="64" t="s">
        <v>30</v>
      </c>
      <c r="J91" s="64"/>
      <c r="K91" s="65">
        <f t="shared" si="111"/>
        <v>200000</v>
      </c>
      <c r="L91" s="65">
        <f t="shared" si="112"/>
        <v>23400</v>
      </c>
      <c r="M91" s="128" t="s">
        <v>30</v>
      </c>
      <c r="N91" s="91">
        <v>0.13</v>
      </c>
      <c r="O91" s="91"/>
      <c r="P91" s="48"/>
      <c r="Q91" s="48" t="s">
        <v>62</v>
      </c>
      <c r="R91" s="48" t="s">
        <v>62</v>
      </c>
      <c r="S91" t="s">
        <v>170</v>
      </c>
      <c r="T91">
        <v>1</v>
      </c>
      <c r="Y91" s="174">
        <v>44735</v>
      </c>
    </row>
    <row r="92" spans="1:25" ht="14.45" customHeight="1" x14ac:dyDescent="0.25">
      <c r="A92" s="31" t="s">
        <v>77</v>
      </c>
      <c r="B92" s="47" t="s">
        <v>70</v>
      </c>
      <c r="C92" s="47" t="s">
        <v>70</v>
      </c>
      <c r="D92" s="47" t="s">
        <v>44</v>
      </c>
      <c r="E92" s="62" t="s">
        <v>10</v>
      </c>
      <c r="F92" s="63">
        <v>200000</v>
      </c>
      <c r="G92" s="63">
        <f t="shared" si="110"/>
        <v>23400</v>
      </c>
      <c r="H92" s="64" t="s">
        <v>30</v>
      </c>
      <c r="I92" s="64" t="s">
        <v>30</v>
      </c>
      <c r="J92" s="64"/>
      <c r="K92" s="65">
        <f t="shared" si="111"/>
        <v>200000</v>
      </c>
      <c r="L92" s="65">
        <f t="shared" si="112"/>
        <v>23400</v>
      </c>
      <c r="M92" s="128" t="s">
        <v>30</v>
      </c>
      <c r="N92" s="91">
        <v>0.13</v>
      </c>
      <c r="O92" s="91"/>
      <c r="P92" s="48"/>
      <c r="Q92" s="48" t="s">
        <v>62</v>
      </c>
      <c r="R92" s="48" t="s">
        <v>62</v>
      </c>
      <c r="S92" t="s">
        <v>170</v>
      </c>
      <c r="T92">
        <v>1</v>
      </c>
      <c r="Y92" s="174">
        <v>44754</v>
      </c>
    </row>
    <row r="93" spans="1:25" ht="14.45" customHeight="1" x14ac:dyDescent="0.25">
      <c r="A93" s="31" t="s">
        <v>77</v>
      </c>
      <c r="B93" s="47" t="s">
        <v>70</v>
      </c>
      <c r="C93" s="47" t="s">
        <v>70</v>
      </c>
      <c r="D93" s="47" t="s">
        <v>45</v>
      </c>
      <c r="E93" s="62" t="s">
        <v>10</v>
      </c>
      <c r="F93" s="63">
        <v>200000</v>
      </c>
      <c r="G93" s="63">
        <f t="shared" si="110"/>
        <v>23400</v>
      </c>
      <c r="H93" s="64" t="s">
        <v>30</v>
      </c>
      <c r="I93" s="64" t="s">
        <v>30</v>
      </c>
      <c r="J93" s="64"/>
      <c r="K93" s="65">
        <f t="shared" si="111"/>
        <v>200000</v>
      </c>
      <c r="L93" s="65">
        <f t="shared" si="112"/>
        <v>23400</v>
      </c>
      <c r="M93" s="128" t="s">
        <v>30</v>
      </c>
      <c r="N93" s="91">
        <v>0.13</v>
      </c>
      <c r="O93" s="91"/>
      <c r="P93" s="48"/>
      <c r="Q93" s="48" t="s">
        <v>62</v>
      </c>
      <c r="R93" s="48" t="s">
        <v>62</v>
      </c>
      <c r="S93" t="s">
        <v>170</v>
      </c>
      <c r="T93">
        <v>1</v>
      </c>
      <c r="Y93" s="174">
        <v>44789</v>
      </c>
    </row>
    <row r="94" spans="1:25" ht="14.45" customHeight="1" x14ac:dyDescent="0.25">
      <c r="A94" s="31" t="s">
        <v>77</v>
      </c>
      <c r="B94" s="47" t="s">
        <v>70</v>
      </c>
      <c r="C94" s="47" t="s">
        <v>70</v>
      </c>
      <c r="D94" s="47" t="s">
        <v>46</v>
      </c>
      <c r="E94" s="62" t="s">
        <v>10</v>
      </c>
      <c r="F94" s="63">
        <v>200000</v>
      </c>
      <c r="G94" s="63">
        <f t="shared" si="110"/>
        <v>23400</v>
      </c>
      <c r="H94" s="64" t="s">
        <v>30</v>
      </c>
      <c r="I94" s="64" t="s">
        <v>30</v>
      </c>
      <c r="J94" s="64"/>
      <c r="K94" s="65">
        <f t="shared" si="111"/>
        <v>200000</v>
      </c>
      <c r="L94" s="65">
        <f t="shared" si="112"/>
        <v>23400</v>
      </c>
      <c r="M94" s="128" t="s">
        <v>30</v>
      </c>
      <c r="N94" s="91">
        <v>0.13</v>
      </c>
      <c r="O94" s="91"/>
      <c r="P94" s="48"/>
      <c r="Q94" s="48" t="s">
        <v>62</v>
      </c>
      <c r="R94" s="48" t="s">
        <v>62</v>
      </c>
      <c r="S94" t="s">
        <v>170</v>
      </c>
      <c r="T94">
        <v>1</v>
      </c>
      <c r="Y94" s="174">
        <v>44817</v>
      </c>
    </row>
    <row r="95" spans="1:25" ht="14.45" customHeight="1" x14ac:dyDescent="0.25">
      <c r="A95" s="31" t="s">
        <v>77</v>
      </c>
      <c r="B95" s="47" t="s">
        <v>70</v>
      </c>
      <c r="C95" s="47" t="s">
        <v>70</v>
      </c>
      <c r="D95" s="47" t="s">
        <v>47</v>
      </c>
      <c r="E95" s="62" t="s">
        <v>10</v>
      </c>
      <c r="F95" s="63">
        <v>200000</v>
      </c>
      <c r="G95" s="63">
        <f t="shared" si="110"/>
        <v>23400</v>
      </c>
      <c r="H95" s="64" t="s">
        <v>30</v>
      </c>
      <c r="I95" s="64" t="s">
        <v>30</v>
      </c>
      <c r="J95" s="64"/>
      <c r="K95" s="65">
        <f t="shared" si="111"/>
        <v>200000</v>
      </c>
      <c r="L95" s="65">
        <f t="shared" si="112"/>
        <v>23400</v>
      </c>
      <c r="M95" s="128" t="s">
        <v>30</v>
      </c>
      <c r="N95" s="91">
        <v>0.13</v>
      </c>
      <c r="O95" s="91"/>
      <c r="P95" s="48"/>
      <c r="Q95" s="48" t="s">
        <v>62</v>
      </c>
      <c r="R95" s="48" t="s">
        <v>62</v>
      </c>
      <c r="S95" t="s">
        <v>170</v>
      </c>
      <c r="T95">
        <v>1</v>
      </c>
      <c r="Y95" s="174">
        <v>44847</v>
      </c>
    </row>
    <row r="96" spans="1:25" ht="14.45" customHeight="1" x14ac:dyDescent="0.25">
      <c r="A96" s="31" t="s">
        <v>77</v>
      </c>
      <c r="B96" s="47" t="s">
        <v>70</v>
      </c>
      <c r="C96" s="47" t="s">
        <v>70</v>
      </c>
      <c r="D96" s="47" t="s">
        <v>168</v>
      </c>
      <c r="E96" s="62" t="s">
        <v>10</v>
      </c>
      <c r="F96" s="63">
        <v>200000</v>
      </c>
      <c r="G96" s="63">
        <f t="shared" si="110"/>
        <v>23400</v>
      </c>
      <c r="H96" s="64" t="s">
        <v>30</v>
      </c>
      <c r="I96" s="64" t="s">
        <v>30</v>
      </c>
      <c r="J96" s="64"/>
      <c r="K96" s="65">
        <f t="shared" si="111"/>
        <v>200000</v>
      </c>
      <c r="L96" s="65">
        <f t="shared" si="112"/>
        <v>23400</v>
      </c>
      <c r="M96" s="128" t="s">
        <v>30</v>
      </c>
      <c r="N96" s="91">
        <v>0.13</v>
      </c>
      <c r="O96" s="91"/>
      <c r="P96" s="48"/>
      <c r="Q96" s="48" t="s">
        <v>62</v>
      </c>
      <c r="R96" s="48" t="s">
        <v>62</v>
      </c>
      <c r="S96" t="s">
        <v>170</v>
      </c>
      <c r="T96">
        <v>1</v>
      </c>
      <c r="Y96" s="174">
        <v>44874</v>
      </c>
    </row>
    <row r="97" spans="1:25" ht="14.45" customHeight="1" x14ac:dyDescent="0.25">
      <c r="A97" s="31" t="s">
        <v>77</v>
      </c>
      <c r="B97" s="47" t="s">
        <v>70</v>
      </c>
      <c r="C97" s="47" t="s">
        <v>70</v>
      </c>
      <c r="D97" s="47" t="s">
        <v>49</v>
      </c>
      <c r="E97" s="62" t="s">
        <v>10</v>
      </c>
      <c r="F97" s="63">
        <v>200000</v>
      </c>
      <c r="G97" s="63">
        <f t="shared" si="110"/>
        <v>23400</v>
      </c>
      <c r="H97" s="64" t="s">
        <v>30</v>
      </c>
      <c r="I97" s="64" t="s">
        <v>30</v>
      </c>
      <c r="J97" s="64"/>
      <c r="K97" s="65">
        <f t="shared" si="111"/>
        <v>200000</v>
      </c>
      <c r="L97" s="65">
        <f t="shared" si="112"/>
        <v>23400</v>
      </c>
      <c r="M97" s="128" t="s">
        <v>30</v>
      </c>
      <c r="N97" s="91">
        <v>0.13</v>
      </c>
      <c r="O97" s="91"/>
      <c r="P97" s="48"/>
      <c r="Q97" s="48" t="s">
        <v>62</v>
      </c>
      <c r="R97" s="48" t="s">
        <v>62</v>
      </c>
      <c r="S97" t="s">
        <v>170</v>
      </c>
      <c r="T97">
        <v>1</v>
      </c>
      <c r="Y97" s="174">
        <v>44907</v>
      </c>
    </row>
    <row r="98" spans="1:25" ht="14.45" customHeight="1" x14ac:dyDescent="0.25">
      <c r="A98" s="31" t="s">
        <v>77</v>
      </c>
      <c r="B98" s="47" t="s">
        <v>70</v>
      </c>
      <c r="C98" s="47" t="s">
        <v>70</v>
      </c>
      <c r="D98" s="47" t="s">
        <v>121</v>
      </c>
      <c r="E98" s="62" t="s">
        <v>10</v>
      </c>
      <c r="F98" s="63">
        <v>190000</v>
      </c>
      <c r="G98" s="63">
        <f t="shared" ref="G98" si="113">ROUND(F98*0.9*N98,0)</f>
        <v>22230</v>
      </c>
      <c r="H98" s="64" t="s">
        <v>30</v>
      </c>
      <c r="I98" s="64" t="s">
        <v>30</v>
      </c>
      <c r="J98" s="64"/>
      <c r="K98" s="65">
        <f t="shared" ref="K98" si="114">F98</f>
        <v>190000</v>
      </c>
      <c r="L98" s="65">
        <f t="shared" ref="L98" si="115">ROUND(K98*0.9*N98,0)</f>
        <v>22230</v>
      </c>
      <c r="M98" s="128" t="s">
        <v>30</v>
      </c>
      <c r="N98" s="91">
        <v>0.13</v>
      </c>
      <c r="O98" s="91"/>
      <c r="P98" s="71">
        <v>44894</v>
      </c>
      <c r="Q98" s="48" t="s">
        <v>62</v>
      </c>
      <c r="R98" s="48" t="s">
        <v>62</v>
      </c>
      <c r="S98" t="s">
        <v>170</v>
      </c>
      <c r="T98">
        <v>1</v>
      </c>
      <c r="Y98" s="174">
        <v>44942</v>
      </c>
    </row>
    <row r="99" spans="1:25" ht="14.45" customHeight="1" x14ac:dyDescent="0.25">
      <c r="A99" s="31" t="s">
        <v>77</v>
      </c>
      <c r="B99" s="47" t="s">
        <v>70</v>
      </c>
      <c r="C99" s="47" t="s">
        <v>70</v>
      </c>
      <c r="D99" s="47" t="s">
        <v>120</v>
      </c>
      <c r="E99" s="62" t="s">
        <v>10</v>
      </c>
      <c r="F99" s="63">
        <v>190000</v>
      </c>
      <c r="G99" s="63">
        <f t="shared" ref="G99:G102" si="116">ROUND(F99*0.9*N99,0)</f>
        <v>22230</v>
      </c>
      <c r="H99" s="64" t="s">
        <v>30</v>
      </c>
      <c r="I99" s="64" t="s">
        <v>30</v>
      </c>
      <c r="J99" s="64"/>
      <c r="K99" s="65">
        <f t="shared" ref="K99:K102" si="117">F99</f>
        <v>190000</v>
      </c>
      <c r="L99" s="65">
        <f t="shared" ref="L99:L102" si="118">ROUND(K99*0.9*N99,0)</f>
        <v>22230</v>
      </c>
      <c r="M99" s="128" t="s">
        <v>30</v>
      </c>
      <c r="N99" s="91">
        <v>0.13</v>
      </c>
      <c r="O99" s="91"/>
      <c r="P99" s="71">
        <v>44894</v>
      </c>
      <c r="Q99" s="48" t="s">
        <v>62</v>
      </c>
      <c r="R99" s="48" t="s">
        <v>62</v>
      </c>
      <c r="S99" t="s">
        <v>170</v>
      </c>
      <c r="T99">
        <v>1</v>
      </c>
      <c r="Y99" s="174">
        <v>44967</v>
      </c>
    </row>
    <row r="100" spans="1:25" ht="14.45" customHeight="1" x14ac:dyDescent="0.25">
      <c r="A100" s="31" t="s">
        <v>77</v>
      </c>
      <c r="B100" s="47" t="s">
        <v>70</v>
      </c>
      <c r="C100" s="47" t="s">
        <v>70</v>
      </c>
      <c r="D100" s="47" t="s">
        <v>122</v>
      </c>
      <c r="E100" s="62" t="s">
        <v>10</v>
      </c>
      <c r="F100" s="63">
        <v>190000</v>
      </c>
      <c r="G100" s="63">
        <f t="shared" si="116"/>
        <v>22230</v>
      </c>
      <c r="H100" s="64" t="s">
        <v>30</v>
      </c>
      <c r="I100" s="64" t="s">
        <v>30</v>
      </c>
      <c r="J100" s="64"/>
      <c r="K100" s="65">
        <f t="shared" si="117"/>
        <v>190000</v>
      </c>
      <c r="L100" s="65">
        <f t="shared" si="118"/>
        <v>22230</v>
      </c>
      <c r="M100" s="128" t="s">
        <v>30</v>
      </c>
      <c r="N100" s="91">
        <v>0.13</v>
      </c>
      <c r="O100" s="91"/>
      <c r="P100" s="71">
        <v>44894</v>
      </c>
      <c r="Q100" s="48" t="s">
        <v>62</v>
      </c>
      <c r="R100" s="48" t="s">
        <v>62</v>
      </c>
      <c r="S100" t="s">
        <v>170</v>
      </c>
      <c r="T100">
        <v>1</v>
      </c>
      <c r="Y100" s="174">
        <v>44994</v>
      </c>
    </row>
    <row r="101" spans="1:25" ht="14.45" customHeight="1" x14ac:dyDescent="0.25">
      <c r="A101" s="31" t="s">
        <v>77</v>
      </c>
      <c r="B101" s="47" t="s">
        <v>70</v>
      </c>
      <c r="C101" s="47" t="s">
        <v>70</v>
      </c>
      <c r="D101" s="47" t="s">
        <v>123</v>
      </c>
      <c r="E101" s="62" t="s">
        <v>11</v>
      </c>
      <c r="F101" s="63">
        <v>190000</v>
      </c>
      <c r="G101" s="63">
        <f t="shared" si="116"/>
        <v>22230</v>
      </c>
      <c r="H101" s="64" t="s">
        <v>30</v>
      </c>
      <c r="I101" s="64" t="s">
        <v>30</v>
      </c>
      <c r="J101" s="64"/>
      <c r="K101" s="65">
        <f t="shared" si="117"/>
        <v>190000</v>
      </c>
      <c r="L101" s="65">
        <f t="shared" si="118"/>
        <v>22230</v>
      </c>
      <c r="M101" s="128" t="s">
        <v>30</v>
      </c>
      <c r="N101" s="91">
        <v>0.13</v>
      </c>
      <c r="O101" s="91"/>
      <c r="P101" s="71">
        <v>44894</v>
      </c>
      <c r="Q101" s="48" t="s">
        <v>62</v>
      </c>
      <c r="R101" s="48" t="s">
        <v>62</v>
      </c>
      <c r="S101" t="s">
        <v>170</v>
      </c>
      <c r="T101">
        <v>1</v>
      </c>
      <c r="Y101" s="174">
        <v>45033</v>
      </c>
    </row>
    <row r="102" spans="1:25" ht="14.45" customHeight="1" x14ac:dyDescent="0.25">
      <c r="A102" s="31" t="s">
        <v>77</v>
      </c>
      <c r="B102" s="47" t="s">
        <v>70</v>
      </c>
      <c r="C102" s="47" t="s">
        <v>70</v>
      </c>
      <c r="D102" s="47" t="s">
        <v>124</v>
      </c>
      <c r="E102" s="62" t="s">
        <v>11</v>
      </c>
      <c r="F102" s="63">
        <v>190000</v>
      </c>
      <c r="G102" s="63">
        <f t="shared" si="116"/>
        <v>22230</v>
      </c>
      <c r="H102" s="64" t="s">
        <v>30</v>
      </c>
      <c r="I102" s="64" t="s">
        <v>30</v>
      </c>
      <c r="J102" s="64"/>
      <c r="K102" s="65">
        <f t="shared" si="117"/>
        <v>190000</v>
      </c>
      <c r="L102" s="65">
        <f t="shared" si="118"/>
        <v>22230</v>
      </c>
      <c r="M102" s="128" t="s">
        <v>30</v>
      </c>
      <c r="N102" s="91">
        <v>0.13</v>
      </c>
      <c r="O102" s="91"/>
      <c r="P102" s="71">
        <v>44894</v>
      </c>
      <c r="Q102" s="48"/>
      <c r="R102" s="48" t="s">
        <v>62</v>
      </c>
      <c r="S102" t="s">
        <v>170</v>
      </c>
      <c r="T102">
        <v>1</v>
      </c>
      <c r="Y102" t="s">
        <v>167</v>
      </c>
    </row>
    <row r="103" spans="1:25" ht="14.45" customHeight="1" x14ac:dyDescent="0.25">
      <c r="A103" s="31" t="s">
        <v>84</v>
      </c>
      <c r="B103" s="47" t="s">
        <v>70</v>
      </c>
      <c r="C103" s="47" t="s">
        <v>70</v>
      </c>
      <c r="D103" s="47" t="s">
        <v>86</v>
      </c>
      <c r="E103" s="62" t="s">
        <v>10</v>
      </c>
      <c r="F103" s="63">
        <v>130000</v>
      </c>
      <c r="G103" s="63">
        <f>ROUND(F103*0.9*N103,0)</f>
        <v>15210</v>
      </c>
      <c r="H103" s="64" t="s">
        <v>30</v>
      </c>
      <c r="I103" s="64" t="s">
        <v>30</v>
      </c>
      <c r="J103" s="64"/>
      <c r="K103" s="65">
        <f t="shared" si="111"/>
        <v>130000</v>
      </c>
      <c r="L103" s="65">
        <f>ROUND(K103*0.9*N103,0)</f>
        <v>15210</v>
      </c>
      <c r="M103" s="128" t="s">
        <v>30</v>
      </c>
      <c r="N103" s="91">
        <v>0.13</v>
      </c>
      <c r="O103" s="91"/>
      <c r="P103" s="48"/>
      <c r="Q103" s="48" t="s">
        <v>62</v>
      </c>
      <c r="R103" s="48" t="s">
        <v>62</v>
      </c>
      <c r="S103" t="s">
        <v>170</v>
      </c>
      <c r="T103">
        <v>1</v>
      </c>
      <c r="Y103" s="174">
        <v>44658</v>
      </c>
    </row>
    <row r="104" spans="1:25" ht="14.45" customHeight="1" x14ac:dyDescent="0.25">
      <c r="A104" s="31" t="s">
        <v>84</v>
      </c>
      <c r="B104" s="47" t="s">
        <v>70</v>
      </c>
      <c r="C104" s="47" t="s">
        <v>70</v>
      </c>
      <c r="D104" s="47" t="s">
        <v>42</v>
      </c>
      <c r="E104" s="62" t="s">
        <v>10</v>
      </c>
      <c r="F104" s="63">
        <v>130000</v>
      </c>
      <c r="G104" s="63">
        <f>ROUND(F104*0.9*N104,0)</f>
        <v>15210</v>
      </c>
      <c r="H104" s="64" t="s">
        <v>30</v>
      </c>
      <c r="I104" s="64" t="s">
        <v>30</v>
      </c>
      <c r="J104" s="64"/>
      <c r="K104" s="65">
        <f t="shared" ref="K104" si="119">F104</f>
        <v>130000</v>
      </c>
      <c r="L104" s="65">
        <f>ROUND(K104*0.9*N104,0)</f>
        <v>15210</v>
      </c>
      <c r="M104" s="128" t="s">
        <v>30</v>
      </c>
      <c r="N104" s="91">
        <v>0.13</v>
      </c>
      <c r="O104" s="91"/>
      <c r="P104" s="48"/>
      <c r="Q104" s="48" t="s">
        <v>62</v>
      </c>
      <c r="R104" s="48" t="s">
        <v>62</v>
      </c>
      <c r="S104" t="s">
        <v>170</v>
      </c>
      <c r="T104">
        <v>1</v>
      </c>
      <c r="Y104" s="174">
        <v>44693</v>
      </c>
    </row>
    <row r="105" spans="1:25" ht="14.45" customHeight="1" x14ac:dyDescent="0.25">
      <c r="A105" s="31" t="s">
        <v>84</v>
      </c>
      <c r="B105" s="47" t="s">
        <v>70</v>
      </c>
      <c r="C105" s="47" t="s">
        <v>70</v>
      </c>
      <c r="D105" s="47" t="s">
        <v>43</v>
      </c>
      <c r="E105" s="62" t="s">
        <v>10</v>
      </c>
      <c r="F105" s="63">
        <v>130000</v>
      </c>
      <c r="G105" s="63">
        <f>ROUND(F105*0.9*N105,0)</f>
        <v>15210</v>
      </c>
      <c r="H105" s="64" t="s">
        <v>30</v>
      </c>
      <c r="I105" s="64" t="s">
        <v>30</v>
      </c>
      <c r="J105" s="64"/>
      <c r="K105" s="65">
        <f t="shared" ref="K105" si="120">F105</f>
        <v>130000</v>
      </c>
      <c r="L105" s="65">
        <f>ROUND(K105*0.9*N105,0)</f>
        <v>15210</v>
      </c>
      <c r="M105" s="128" t="s">
        <v>30</v>
      </c>
      <c r="N105" s="91">
        <v>0.13</v>
      </c>
      <c r="O105" s="91"/>
      <c r="P105" s="48"/>
      <c r="Q105" s="48" t="s">
        <v>62</v>
      </c>
      <c r="R105" s="48" t="s">
        <v>62</v>
      </c>
      <c r="S105" t="s">
        <v>170</v>
      </c>
      <c r="T105">
        <v>1</v>
      </c>
      <c r="Y105" s="174">
        <v>44735</v>
      </c>
    </row>
    <row r="106" spans="1:25" ht="14.45" customHeight="1" x14ac:dyDescent="0.25">
      <c r="A106" s="31" t="s">
        <v>84</v>
      </c>
      <c r="B106" s="47" t="s">
        <v>70</v>
      </c>
      <c r="C106" s="47" t="s">
        <v>70</v>
      </c>
      <c r="D106" s="47" t="s">
        <v>87</v>
      </c>
      <c r="E106" s="62" t="s">
        <v>10</v>
      </c>
      <c r="F106" s="63">
        <v>130000</v>
      </c>
      <c r="G106" s="63">
        <f>ROUND(F106*0.9*N106,0)</f>
        <v>15210</v>
      </c>
      <c r="H106" s="64" t="s">
        <v>30</v>
      </c>
      <c r="I106" s="64" t="s">
        <v>30</v>
      </c>
      <c r="J106" s="64"/>
      <c r="K106" s="65">
        <f t="shared" ref="K106:K107" si="121">F106</f>
        <v>130000</v>
      </c>
      <c r="L106" s="65">
        <f>ROUND(K106*0.9*N106,0)</f>
        <v>15210</v>
      </c>
      <c r="M106" s="128" t="s">
        <v>30</v>
      </c>
      <c r="N106" s="91">
        <v>0.13</v>
      </c>
      <c r="O106" s="91"/>
      <c r="P106" s="48"/>
      <c r="Q106" s="48" t="s">
        <v>62</v>
      </c>
      <c r="R106" s="48" t="s">
        <v>62</v>
      </c>
      <c r="S106" t="s">
        <v>170</v>
      </c>
      <c r="T106">
        <v>1</v>
      </c>
      <c r="Y106" s="174">
        <v>44754</v>
      </c>
    </row>
    <row r="107" spans="1:25" ht="14.45" customHeight="1" x14ac:dyDescent="0.25">
      <c r="A107" s="31" t="s">
        <v>84</v>
      </c>
      <c r="B107" s="47" t="s">
        <v>70</v>
      </c>
      <c r="C107" s="47" t="s">
        <v>70</v>
      </c>
      <c r="D107" s="47" t="s">
        <v>112</v>
      </c>
      <c r="E107" s="62" t="s">
        <v>10</v>
      </c>
      <c r="F107" s="63">
        <v>130000</v>
      </c>
      <c r="G107" s="63">
        <f t="shared" ref="G107" si="122">ROUND(F107*0.9*N107,0)</f>
        <v>15210</v>
      </c>
      <c r="H107" s="64" t="s">
        <v>30</v>
      </c>
      <c r="I107" s="64" t="s">
        <v>30</v>
      </c>
      <c r="J107" s="64"/>
      <c r="K107" s="65">
        <f t="shared" si="121"/>
        <v>130000</v>
      </c>
      <c r="L107" s="65">
        <f t="shared" ref="L107" si="123">ROUND(K107*0.9*N107,0)</f>
        <v>15210</v>
      </c>
      <c r="M107" s="128" t="s">
        <v>30</v>
      </c>
      <c r="N107" s="91">
        <v>0.13</v>
      </c>
      <c r="O107" s="91"/>
      <c r="P107" s="71">
        <v>44734</v>
      </c>
      <c r="Q107" s="48" t="s">
        <v>62</v>
      </c>
      <c r="R107" s="48" t="s">
        <v>62</v>
      </c>
      <c r="S107" t="s">
        <v>170</v>
      </c>
      <c r="T107">
        <v>1</v>
      </c>
      <c r="Y107" s="174">
        <v>44789</v>
      </c>
    </row>
    <row r="108" spans="1:25" ht="14.45" customHeight="1" x14ac:dyDescent="0.25">
      <c r="A108" s="31" t="s">
        <v>84</v>
      </c>
      <c r="B108" s="47" t="s">
        <v>70</v>
      </c>
      <c r="C108" s="47" t="s">
        <v>70</v>
      </c>
      <c r="D108" s="47" t="s">
        <v>46</v>
      </c>
      <c r="E108" s="62" t="s">
        <v>10</v>
      </c>
      <c r="F108" s="63">
        <v>130000</v>
      </c>
      <c r="G108" s="63">
        <f t="shared" ref="G108:G111" si="124">ROUND(F108*0.9*N108,0)</f>
        <v>15210</v>
      </c>
      <c r="H108" s="64" t="s">
        <v>30</v>
      </c>
      <c r="I108" s="64" t="s">
        <v>30</v>
      </c>
      <c r="J108" s="64"/>
      <c r="K108" s="65">
        <f t="shared" ref="K108:K111" si="125">F108</f>
        <v>130000</v>
      </c>
      <c r="L108" s="65">
        <f t="shared" ref="L108:L111" si="126">ROUND(K108*0.9*N108,0)</f>
        <v>15210</v>
      </c>
      <c r="M108" s="128" t="s">
        <v>30</v>
      </c>
      <c r="N108" s="91">
        <v>0.13</v>
      </c>
      <c r="O108" s="91"/>
      <c r="P108" s="71">
        <v>44734</v>
      </c>
      <c r="Q108" s="48" t="s">
        <v>62</v>
      </c>
      <c r="R108" s="48" t="s">
        <v>62</v>
      </c>
      <c r="S108" t="s">
        <v>170</v>
      </c>
      <c r="T108">
        <v>1</v>
      </c>
      <c r="Y108" s="174">
        <v>44817</v>
      </c>
    </row>
    <row r="109" spans="1:25" ht="14.45" customHeight="1" x14ac:dyDescent="0.25">
      <c r="A109" s="31" t="s">
        <v>84</v>
      </c>
      <c r="B109" s="47" t="s">
        <v>70</v>
      </c>
      <c r="C109" s="47" t="s">
        <v>70</v>
      </c>
      <c r="D109" s="47" t="s">
        <v>47</v>
      </c>
      <c r="E109" s="62" t="s">
        <v>10</v>
      </c>
      <c r="F109" s="63">
        <v>130000</v>
      </c>
      <c r="G109" s="63">
        <f t="shared" si="124"/>
        <v>15210</v>
      </c>
      <c r="H109" s="64" t="s">
        <v>30</v>
      </c>
      <c r="I109" s="64" t="s">
        <v>30</v>
      </c>
      <c r="J109" s="64"/>
      <c r="K109" s="65">
        <f t="shared" si="125"/>
        <v>130000</v>
      </c>
      <c r="L109" s="65">
        <f t="shared" si="126"/>
        <v>15210</v>
      </c>
      <c r="M109" s="128" t="s">
        <v>30</v>
      </c>
      <c r="N109" s="91">
        <v>0.13</v>
      </c>
      <c r="O109" s="91"/>
      <c r="P109" s="71">
        <v>44734</v>
      </c>
      <c r="Q109" s="48" t="s">
        <v>62</v>
      </c>
      <c r="R109" s="48" t="s">
        <v>62</v>
      </c>
      <c r="S109" t="s">
        <v>170</v>
      </c>
      <c r="T109">
        <v>1</v>
      </c>
      <c r="Y109" s="174">
        <v>44847</v>
      </c>
    </row>
    <row r="110" spans="1:25" ht="14.45" customHeight="1" x14ac:dyDescent="0.25">
      <c r="A110" s="31" t="s">
        <v>84</v>
      </c>
      <c r="B110" s="47" t="s">
        <v>70</v>
      </c>
      <c r="C110" s="47" t="s">
        <v>70</v>
      </c>
      <c r="D110" s="47" t="s">
        <v>168</v>
      </c>
      <c r="E110" s="62" t="s">
        <v>10</v>
      </c>
      <c r="F110" s="63">
        <v>130000</v>
      </c>
      <c r="G110" s="63">
        <f t="shared" si="124"/>
        <v>15210</v>
      </c>
      <c r="H110" s="64" t="s">
        <v>30</v>
      </c>
      <c r="I110" s="64" t="s">
        <v>30</v>
      </c>
      <c r="J110" s="64"/>
      <c r="K110" s="65">
        <f t="shared" si="125"/>
        <v>130000</v>
      </c>
      <c r="L110" s="65">
        <f t="shared" si="126"/>
        <v>15210</v>
      </c>
      <c r="M110" s="128" t="s">
        <v>30</v>
      </c>
      <c r="N110" s="91">
        <v>0.13</v>
      </c>
      <c r="O110" s="91"/>
      <c r="P110" s="71">
        <v>44734</v>
      </c>
      <c r="Q110" s="48" t="s">
        <v>62</v>
      </c>
      <c r="R110" s="48" t="s">
        <v>62</v>
      </c>
      <c r="S110" t="s">
        <v>170</v>
      </c>
      <c r="T110">
        <v>1</v>
      </c>
      <c r="Y110" s="174">
        <v>44874</v>
      </c>
    </row>
    <row r="111" spans="1:25" ht="14.45" customHeight="1" x14ac:dyDescent="0.25">
      <c r="A111" s="31" t="s">
        <v>84</v>
      </c>
      <c r="B111" s="47" t="s">
        <v>70</v>
      </c>
      <c r="C111" s="47" t="s">
        <v>70</v>
      </c>
      <c r="D111" s="47" t="s">
        <v>49</v>
      </c>
      <c r="E111" s="62" t="s">
        <v>10</v>
      </c>
      <c r="F111" s="63">
        <v>130000</v>
      </c>
      <c r="G111" s="63">
        <f t="shared" si="124"/>
        <v>15210</v>
      </c>
      <c r="H111" s="64" t="s">
        <v>30</v>
      </c>
      <c r="I111" s="64" t="s">
        <v>30</v>
      </c>
      <c r="J111" s="64"/>
      <c r="K111" s="65">
        <f t="shared" si="125"/>
        <v>130000</v>
      </c>
      <c r="L111" s="65">
        <f t="shared" si="126"/>
        <v>15210</v>
      </c>
      <c r="M111" s="128" t="s">
        <v>30</v>
      </c>
      <c r="N111" s="91">
        <v>0.13</v>
      </c>
      <c r="O111" s="91"/>
      <c r="P111" s="71">
        <v>44734</v>
      </c>
      <c r="Q111" s="48"/>
      <c r="R111" s="48" t="s">
        <v>62</v>
      </c>
      <c r="S111" t="s">
        <v>170</v>
      </c>
      <c r="T111">
        <v>1</v>
      </c>
      <c r="Y111" s="174">
        <v>44907</v>
      </c>
    </row>
    <row r="112" spans="1:25" ht="14.45" customHeight="1" x14ac:dyDescent="0.25">
      <c r="A112" s="31"/>
      <c r="B112" s="47"/>
      <c r="C112" s="47"/>
      <c r="D112" s="47"/>
      <c r="E112" s="62"/>
      <c r="F112" s="63"/>
      <c r="G112" s="63"/>
      <c r="H112" s="64"/>
      <c r="I112" s="64"/>
      <c r="J112" s="64"/>
      <c r="K112" s="65"/>
      <c r="L112" s="65"/>
      <c r="M112" s="128"/>
      <c r="N112" s="91"/>
      <c r="O112" s="91"/>
      <c r="P112" s="48"/>
      <c r="Q112" s="48"/>
      <c r="R112" s="48"/>
    </row>
    <row r="113" spans="1:39" ht="14.45" customHeight="1" x14ac:dyDescent="0.25">
      <c r="A113" s="31"/>
      <c r="B113" s="47"/>
      <c r="C113" s="47"/>
      <c r="D113" s="47"/>
      <c r="E113" s="62"/>
      <c r="F113" s="63"/>
      <c r="G113" s="63"/>
      <c r="H113" s="64"/>
      <c r="I113" s="64"/>
      <c r="J113" s="64"/>
      <c r="K113" s="65"/>
      <c r="L113" s="65"/>
      <c r="M113" s="128"/>
      <c r="N113" s="91"/>
      <c r="O113" s="91"/>
      <c r="P113" s="48"/>
      <c r="Q113" s="48"/>
      <c r="R113" s="48"/>
    </row>
    <row r="114" spans="1:39" ht="14.45" customHeight="1" x14ac:dyDescent="0.25">
      <c r="A114" s="31"/>
      <c r="B114" s="47"/>
      <c r="C114" s="47"/>
      <c r="D114" s="47"/>
      <c r="E114" s="62"/>
      <c r="F114" s="63"/>
      <c r="G114" s="63"/>
      <c r="H114" s="64"/>
      <c r="I114" s="64"/>
      <c r="J114" s="64"/>
      <c r="K114" s="65"/>
      <c r="L114" s="65"/>
      <c r="M114" s="128"/>
      <c r="N114" s="91"/>
      <c r="O114" s="91"/>
      <c r="P114" s="48"/>
      <c r="Q114" s="48"/>
      <c r="R114" s="48"/>
    </row>
    <row r="115" spans="1:39" ht="14.45" customHeight="1" x14ac:dyDescent="0.25">
      <c r="A115" s="31"/>
      <c r="B115" s="47"/>
      <c r="C115" s="47"/>
      <c r="D115" s="47"/>
      <c r="E115" s="62"/>
      <c r="F115" s="63"/>
      <c r="G115" s="63"/>
      <c r="H115" s="64"/>
      <c r="I115" s="64"/>
      <c r="J115" s="64"/>
      <c r="K115" s="65"/>
      <c r="L115" s="65"/>
      <c r="M115" s="128"/>
      <c r="N115" s="91"/>
      <c r="O115" s="91"/>
      <c r="P115" s="48"/>
      <c r="Q115" s="48"/>
      <c r="R115" s="48"/>
    </row>
    <row r="116" spans="1:39" ht="14.45" customHeight="1" x14ac:dyDescent="0.25">
      <c r="A116" s="31"/>
      <c r="B116" s="47"/>
      <c r="C116" s="47"/>
      <c r="D116" s="47"/>
      <c r="E116" s="62"/>
      <c r="F116" s="63"/>
      <c r="G116" s="63"/>
      <c r="H116" s="64"/>
      <c r="I116" s="64"/>
      <c r="J116" s="64"/>
      <c r="K116" s="65"/>
      <c r="L116" s="65"/>
      <c r="M116" s="128"/>
      <c r="N116" s="91"/>
      <c r="O116" s="91"/>
      <c r="P116" s="48"/>
      <c r="Q116" s="48"/>
      <c r="R116" s="48"/>
    </row>
    <row r="117" spans="1:39" s="12" customFormat="1" ht="15" customHeight="1" x14ac:dyDescent="0.25">
      <c r="A117" s="31"/>
      <c r="B117" s="47"/>
      <c r="C117" s="47"/>
      <c r="D117" s="47"/>
      <c r="E117" s="62"/>
      <c r="F117" s="63"/>
      <c r="G117" s="63"/>
      <c r="H117" s="64"/>
      <c r="I117" s="64"/>
      <c r="J117" s="64"/>
      <c r="K117" s="65"/>
      <c r="L117" s="65"/>
      <c r="M117" s="95"/>
      <c r="N117" s="66"/>
      <c r="O117" s="66"/>
      <c r="P117" s="48"/>
      <c r="Q117" s="48"/>
      <c r="R117" s="48"/>
    </row>
    <row r="118" spans="1:39" ht="15" customHeight="1" x14ac:dyDescent="0.25">
      <c r="A118" s="52"/>
      <c r="B118" s="53"/>
      <c r="C118" s="53"/>
      <c r="D118" s="53"/>
      <c r="E118" s="52"/>
      <c r="F118" s="67"/>
      <c r="G118" s="67"/>
      <c r="H118" s="68"/>
      <c r="I118" s="68"/>
      <c r="J118" s="68"/>
      <c r="K118" s="69"/>
      <c r="L118" s="69"/>
      <c r="M118" s="97"/>
      <c r="N118" s="70"/>
      <c r="O118" s="70"/>
      <c r="P118" s="70"/>
      <c r="Q118" s="70"/>
      <c r="R118" s="70"/>
    </row>
    <row r="119" spans="1:39" x14ac:dyDescent="0.25">
      <c r="A119" s="10" t="s">
        <v>3</v>
      </c>
      <c r="B119" s="5"/>
      <c r="C119" s="5"/>
      <c r="D119" s="60"/>
      <c r="E119" s="6"/>
      <c r="F119" s="44"/>
      <c r="G119" s="44"/>
      <c r="H119" s="56"/>
      <c r="I119" s="55"/>
      <c r="J119" s="55"/>
      <c r="K119" s="11">
        <f>SUBTOTAL(109,K6:K118)</f>
        <v>13346833</v>
      </c>
      <c r="L119" s="11">
        <f>SUBTOTAL(109,L6:L118)</f>
        <v>1681528</v>
      </c>
      <c r="M119" s="36"/>
      <c r="N119" s="36"/>
      <c r="O119" s="36"/>
      <c r="P119" s="36"/>
      <c r="Q119" s="36"/>
      <c r="R119" s="36"/>
    </row>
    <row r="121" spans="1:39" ht="14.45" customHeight="1" x14ac:dyDescent="0.25">
      <c r="I121" s="22"/>
      <c r="J121" s="22"/>
      <c r="K121"/>
      <c r="L121"/>
    </row>
    <row r="122" spans="1:39" s="15" customFormat="1" ht="15" hidden="1" customHeight="1" outlineLevel="1" x14ac:dyDescent="0.25">
      <c r="D122" s="61"/>
      <c r="E122" s="15" t="s">
        <v>10</v>
      </c>
      <c r="F122" s="46"/>
      <c r="G122" s="46"/>
      <c r="H122" s="21"/>
      <c r="I122" s="57"/>
      <c r="J122" s="57"/>
      <c r="K122" s="16"/>
      <c r="L122" s="17"/>
      <c r="M122" s="94"/>
      <c r="N122" s="21"/>
      <c r="O122" s="21"/>
      <c r="P122" s="21"/>
      <c r="Q122" s="21"/>
      <c r="R122" s="21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</row>
    <row r="123" spans="1:39" s="15" customFormat="1" ht="15" hidden="1" customHeight="1" outlineLevel="1" x14ac:dyDescent="0.25">
      <c r="D123" s="61"/>
      <c r="E123" s="15" t="s">
        <v>11</v>
      </c>
      <c r="F123" s="46"/>
      <c r="G123" s="46"/>
      <c r="H123" s="21"/>
      <c r="I123" s="57"/>
      <c r="J123" s="57"/>
      <c r="K123" s="16"/>
      <c r="L123" s="17"/>
      <c r="M123" s="94"/>
      <c r="N123" s="21"/>
      <c r="O123" s="21"/>
      <c r="P123" s="21"/>
      <c r="Q123" s="21"/>
      <c r="R123" s="21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</row>
    <row r="124" spans="1:39" s="15" customFormat="1" ht="15" hidden="1" customHeight="1" outlineLevel="1" x14ac:dyDescent="0.25">
      <c r="D124" s="61"/>
      <c r="F124" s="46"/>
      <c r="G124" s="46"/>
      <c r="H124" s="21"/>
      <c r="I124" s="57"/>
      <c r="J124" s="57"/>
      <c r="K124" s="16"/>
      <c r="L124" s="17"/>
      <c r="M124" s="94"/>
      <c r="N124" s="21"/>
      <c r="O124" s="21"/>
      <c r="P124" s="21"/>
      <c r="Q124" s="21"/>
      <c r="R124" s="21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</row>
    <row r="125" spans="1:39" s="15" customFormat="1" ht="15" hidden="1" customHeight="1" outlineLevel="1" x14ac:dyDescent="0.25">
      <c r="D125" s="61"/>
      <c r="F125" s="46"/>
      <c r="G125" s="46"/>
      <c r="H125" s="21"/>
      <c r="I125" s="57"/>
      <c r="J125" s="57"/>
      <c r="K125" s="16"/>
      <c r="L125" s="17"/>
      <c r="M125" s="94"/>
      <c r="N125" s="21"/>
      <c r="O125" s="21"/>
      <c r="P125" s="21"/>
      <c r="Q125" s="21"/>
      <c r="R125" s="21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</row>
    <row r="126" spans="1:39" s="15" customFormat="1" ht="15" hidden="1" customHeight="1" outlineLevel="1" x14ac:dyDescent="0.25">
      <c r="D126" s="61"/>
      <c r="F126" s="46"/>
      <c r="G126" s="46"/>
      <c r="H126" s="21"/>
      <c r="I126" s="57"/>
      <c r="J126" s="57"/>
      <c r="K126" s="16"/>
      <c r="L126" s="17"/>
      <c r="M126" s="94"/>
      <c r="N126" s="21"/>
      <c r="O126" s="21"/>
      <c r="P126" s="21"/>
      <c r="Q126" s="21"/>
      <c r="R126" s="21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</row>
    <row r="127" spans="1:39" s="15" customFormat="1" ht="15" hidden="1" customHeight="1" outlineLevel="1" x14ac:dyDescent="0.25">
      <c r="D127" s="90"/>
      <c r="F127" s="46"/>
      <c r="G127" s="46"/>
      <c r="H127" s="21"/>
      <c r="I127" s="57"/>
      <c r="J127" s="57"/>
      <c r="K127" s="16"/>
      <c r="L127" s="17"/>
      <c r="M127" s="94"/>
      <c r="N127" s="21"/>
      <c r="O127" s="21"/>
      <c r="P127" s="21"/>
      <c r="Q127" s="21"/>
      <c r="R127" s="21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</row>
    <row r="128" spans="1:39" s="15" customFormat="1" ht="15" hidden="1" customHeight="1" outlineLevel="1" x14ac:dyDescent="0.25">
      <c r="D128" s="90"/>
      <c r="F128" s="46"/>
      <c r="G128" s="46"/>
      <c r="H128" s="21"/>
      <c r="I128" s="57"/>
      <c r="J128" s="57"/>
      <c r="K128" s="16"/>
      <c r="L128" s="17"/>
      <c r="M128" s="94"/>
      <c r="N128" s="21"/>
      <c r="O128" s="21"/>
      <c r="P128" s="21"/>
      <c r="Q128" s="21"/>
      <c r="R128" s="21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</row>
    <row r="129" spans="4:39" s="15" customFormat="1" ht="15" hidden="1" customHeight="1" outlineLevel="1" x14ac:dyDescent="0.25">
      <c r="D129" s="90"/>
      <c r="F129" s="46"/>
      <c r="G129" s="46"/>
      <c r="H129" s="21"/>
      <c r="I129" s="57"/>
      <c r="J129" s="57"/>
      <c r="K129" s="16"/>
      <c r="L129" s="17"/>
      <c r="M129" s="94"/>
      <c r="N129" s="21"/>
      <c r="O129" s="21"/>
      <c r="P129" s="21"/>
      <c r="Q129" s="21"/>
      <c r="R129" s="21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</row>
    <row r="130" spans="4:39" s="15" customFormat="1" ht="15" hidden="1" customHeight="1" outlineLevel="1" x14ac:dyDescent="0.25">
      <c r="D130" s="61"/>
      <c r="F130" s="46"/>
      <c r="G130" s="46"/>
      <c r="H130" s="21"/>
      <c r="I130" s="57"/>
      <c r="J130" s="57"/>
      <c r="K130" s="16"/>
      <c r="L130" s="17"/>
      <c r="M130" s="94"/>
      <c r="N130" s="21"/>
      <c r="O130" s="21"/>
      <c r="P130" s="21"/>
      <c r="Q130" s="21"/>
      <c r="R130" s="21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</row>
    <row r="131" spans="4:39" s="15" customFormat="1" ht="15" hidden="1" customHeight="1" outlineLevel="1" x14ac:dyDescent="0.25">
      <c r="D131" s="61"/>
      <c r="F131" s="46"/>
      <c r="G131" s="46"/>
      <c r="H131" s="21"/>
      <c r="I131" s="57"/>
      <c r="J131" s="57"/>
      <c r="K131" s="16"/>
      <c r="L131" s="17"/>
      <c r="M131" s="94"/>
      <c r="N131" s="21"/>
      <c r="O131" s="21"/>
      <c r="P131" s="21"/>
      <c r="Q131" s="21"/>
      <c r="R131" s="2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</row>
    <row r="132" spans="4:39" s="15" customFormat="1" ht="15" hidden="1" customHeight="1" outlineLevel="1" x14ac:dyDescent="0.25">
      <c r="D132" s="61"/>
      <c r="F132" s="46"/>
      <c r="G132" s="46"/>
      <c r="H132" s="21"/>
      <c r="I132" s="57"/>
      <c r="J132" s="57"/>
      <c r="K132" s="16"/>
      <c r="L132" s="17"/>
      <c r="M132" s="94"/>
      <c r="N132" s="21"/>
      <c r="O132" s="21"/>
      <c r="P132" s="21"/>
      <c r="Q132" s="21"/>
      <c r="R132" s="21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</row>
    <row r="133" spans="4:39" s="15" customFormat="1" ht="15" hidden="1" customHeight="1" outlineLevel="1" x14ac:dyDescent="0.25">
      <c r="D133" s="61"/>
      <c r="F133" s="46"/>
      <c r="G133" s="46"/>
      <c r="H133" s="21"/>
      <c r="I133" s="57"/>
      <c r="J133" s="57"/>
      <c r="K133" s="16"/>
      <c r="L133" s="17"/>
      <c r="M133" s="94"/>
      <c r="N133" s="21"/>
      <c r="O133" s="21"/>
      <c r="P133" s="21"/>
      <c r="Q133" s="21"/>
      <c r="R133" s="21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</row>
    <row r="134" spans="4:39" s="15" customFormat="1" ht="15" hidden="1" customHeight="1" outlineLevel="1" x14ac:dyDescent="0.25">
      <c r="D134" s="61"/>
      <c r="F134" s="46"/>
      <c r="G134" s="46"/>
      <c r="H134" s="21"/>
      <c r="I134" s="57"/>
      <c r="J134" s="57"/>
      <c r="K134" s="16"/>
      <c r="L134" s="17"/>
      <c r="M134" s="94"/>
      <c r="N134" s="21"/>
      <c r="O134" s="21"/>
      <c r="P134" s="21"/>
      <c r="Q134" s="21"/>
      <c r="R134" s="21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</row>
    <row r="135" spans="4:39" s="15" customFormat="1" ht="15" hidden="1" customHeight="1" outlineLevel="1" x14ac:dyDescent="0.25">
      <c r="D135" s="61"/>
      <c r="F135" s="46"/>
      <c r="G135" s="46"/>
      <c r="H135" s="21"/>
      <c r="I135" s="57"/>
      <c r="J135" s="57"/>
      <c r="K135" s="16"/>
      <c r="L135" s="17"/>
      <c r="M135" s="94"/>
      <c r="N135" s="21"/>
      <c r="O135" s="21"/>
      <c r="P135" s="21"/>
      <c r="Q135" s="21"/>
      <c r="R135" s="21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</row>
    <row r="136" spans="4:39" s="15" customFormat="1" ht="15" hidden="1" customHeight="1" outlineLevel="1" x14ac:dyDescent="0.25">
      <c r="D136" s="61"/>
      <c r="F136" s="46"/>
      <c r="G136" s="46"/>
      <c r="H136" s="21"/>
      <c r="I136" s="57"/>
      <c r="J136" s="57"/>
      <c r="K136" s="16"/>
      <c r="L136" s="17"/>
      <c r="M136" s="94"/>
      <c r="N136" s="21"/>
      <c r="O136" s="21"/>
      <c r="P136" s="21"/>
      <c r="Q136" s="21"/>
      <c r="R136" s="21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</row>
    <row r="137" spans="4:39" s="15" customFormat="1" ht="15" hidden="1" customHeight="1" outlineLevel="1" x14ac:dyDescent="0.25">
      <c r="D137" s="61"/>
      <c r="F137" s="46"/>
      <c r="G137" s="46"/>
      <c r="H137" s="21"/>
      <c r="I137" s="57"/>
      <c r="J137" s="57"/>
      <c r="K137" s="16"/>
      <c r="L137" s="17"/>
      <c r="M137" s="94"/>
      <c r="N137" s="21"/>
      <c r="O137" s="21"/>
      <c r="P137" s="21"/>
      <c r="Q137" s="21"/>
      <c r="R137" s="21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</row>
    <row r="138" spans="4:39" s="15" customFormat="1" ht="15" hidden="1" customHeight="1" outlineLevel="1" x14ac:dyDescent="0.25">
      <c r="D138" s="61"/>
      <c r="F138" s="46"/>
      <c r="G138" s="46"/>
      <c r="H138" s="21"/>
      <c r="I138" s="57"/>
      <c r="J138" s="57"/>
      <c r="K138" s="16"/>
      <c r="L138" s="17"/>
      <c r="M138" s="94"/>
      <c r="N138" s="21"/>
      <c r="O138" s="21"/>
      <c r="P138" s="21"/>
      <c r="Q138" s="21"/>
      <c r="R138" s="21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</row>
    <row r="139" spans="4:39" collapsed="1" x14ac:dyDescent="0.25"/>
  </sheetData>
  <autoFilter ref="A5:AM111" xr:uid="{00000000-0001-0000-0100-000000000000}"/>
  <sortState xmlns:xlrd2="http://schemas.microsoft.com/office/spreadsheetml/2017/richdata2" ref="A19:AZ162">
    <sortCondition ref="A19:A162"/>
    <sortCondition ref="D19:D162"/>
  </sortState>
  <dataConsolidate/>
  <customSheetViews>
    <customSheetView guid="{B3053EE5-F487-4331-B4B6-28A1F2EF1617}" filter="1" showAutoFilter="1" hiddenRows="1" hiddenColumns="1">
      <pane ySplit="4" topLeftCell="A5" activePane="bottomLeft" state="frozen"/>
      <selection pane="bottomLeft" activeCell="H77" sqref="H77"/>
      <pageMargins left="0.70866141732283472" right="0.70866141732283472" top="0.35433070866141736" bottom="0.74803149606299213" header="0.31496062992125984" footer="0.31496062992125984"/>
      <pageSetup paperSize="9" scale="53" orientation="portrait" r:id="rId1"/>
      <autoFilter ref="A4:AV400" xr:uid="{629C51AE-538D-417E-BFFC-20BF04E91F12}">
        <filterColumn colId="6">
          <filters>
            <filter val="2019.06"/>
            <filter val="2019.07"/>
            <filter val="2019.08"/>
            <filter val="2019.09"/>
            <filter val="2019.10"/>
          </filters>
        </filterColumn>
        <filterColumn colId="8">
          <filters>
            <filter val="Bér"/>
          </filters>
        </filterColumn>
        <filterColumn colId="19">
          <filters>
            <filter val="i"/>
          </filters>
        </filterColumn>
        <filterColumn colId="22">
          <filters blank="1"/>
        </filterColumn>
      </autoFilter>
    </customSheetView>
  </customSheetViews>
  <mergeCells count="1">
    <mergeCell ref="A2:D2"/>
  </mergeCells>
  <dataValidations count="4">
    <dataValidation type="list" allowBlank="1" showInputMessage="1" showErrorMessage="1" sqref="P118:R118" xr:uid="{00000000-0002-0000-0100-000000000000}">
      <formula1>$R$122:$R$123</formula1>
    </dataValidation>
    <dataValidation type="list" allowBlank="1" showInputMessage="1" showErrorMessage="1" sqref="A65312:C65319 A65330:C65330 A65321:C65328" xr:uid="{00000000-0002-0000-0100-000001000000}">
      <formula1>#REF!</formula1>
    </dataValidation>
    <dataValidation type="list" allowBlank="1" showInputMessage="1" showErrorMessage="1" sqref="E6:E118" xr:uid="{00000000-0002-0000-0100-000002000000}">
      <formula1>$E$122:$E$123</formula1>
    </dataValidation>
    <dataValidation type="list" allowBlank="1" showInputMessage="1" showErrorMessage="1" sqref="C6 C85 B7:B84" xr:uid="{4E5C4ADA-10CC-4EB9-9E8C-0D50E2964900}">
      <formula1>"C217200197"</formula1>
    </dataValidation>
  </dataValidations>
  <pageMargins left="0.70866141732283472" right="0.70866141732283472" top="0.35433070866141736" bottom="0.74803149606299213" header="0.31496062992125984" footer="0.31496062992125984"/>
  <pageSetup paperSize="9" scale="53" orientation="portrait"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21DB701-6784-4D2A-BDB9-58CF43E97D33}">
          <x14:formula1>
            <xm:f>Hónapok!$A$1:$A$17</xm:f>
          </x14:formula1>
          <xm:sqref>D6:D95 D97:D109 D111:D118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Munka4">
    <pageSetUpPr fitToPage="1"/>
  </sheetPr>
  <dimension ref="A1:I24"/>
  <sheetViews>
    <sheetView topLeftCell="A4" workbookViewId="0">
      <selection activeCell="B5" sqref="B5"/>
    </sheetView>
  </sheetViews>
  <sheetFormatPr defaultColWidth="9.140625" defaultRowHeight="15" outlineLevelRow="1" x14ac:dyDescent="0.25"/>
  <cols>
    <col min="1" max="1" width="11.85546875" customWidth="1"/>
    <col min="2" max="2" width="21.28515625" customWidth="1"/>
    <col min="3" max="3" width="22" customWidth="1"/>
    <col min="4" max="4" width="29.7109375" customWidth="1"/>
    <col min="5" max="5" width="32.42578125" customWidth="1"/>
    <col min="6" max="6" width="28.85546875" style="22" customWidth="1"/>
    <col min="7" max="7" width="17.140625" style="13" customWidth="1"/>
    <col min="8" max="8" width="17.140625" style="24" customWidth="1"/>
    <col min="9" max="9" width="36" customWidth="1"/>
  </cols>
  <sheetData>
    <row r="1" spans="1:9" s="15" customFormat="1" hidden="1" outlineLevel="1" x14ac:dyDescent="0.25">
      <c r="B1" s="88" t="s">
        <v>65</v>
      </c>
      <c r="F1" s="21"/>
      <c r="G1" s="18"/>
      <c r="H1" s="23" t="s">
        <v>10</v>
      </c>
    </row>
    <row r="2" spans="1:9" s="15" customFormat="1" hidden="1" outlineLevel="1" x14ac:dyDescent="0.25">
      <c r="B2" s="88" t="s">
        <v>66</v>
      </c>
      <c r="F2" s="21"/>
      <c r="G2" s="18"/>
      <c r="H2" s="23" t="s">
        <v>11</v>
      </c>
    </row>
    <row r="3" spans="1:9" s="15" customFormat="1" hidden="1" outlineLevel="1" x14ac:dyDescent="0.25">
      <c r="B3" s="88" t="s">
        <v>63</v>
      </c>
      <c r="F3" s="21"/>
      <c r="G3" s="18"/>
      <c r="H3" s="23"/>
    </row>
    <row r="4" spans="1:9" collapsed="1" x14ac:dyDescent="0.25">
      <c r="A4" s="135"/>
      <c r="B4" s="135"/>
      <c r="C4" s="135" t="s">
        <v>70</v>
      </c>
      <c r="H4" s="89"/>
    </row>
    <row r="5" spans="1:9" s="19" customFormat="1" ht="30" x14ac:dyDescent="0.25">
      <c r="A5" s="20" t="s">
        <v>15</v>
      </c>
      <c r="B5" s="20" t="s">
        <v>18</v>
      </c>
      <c r="C5" s="82" t="s">
        <v>19</v>
      </c>
      <c r="D5" s="82" t="s">
        <v>6</v>
      </c>
      <c r="E5" s="82" t="s">
        <v>7</v>
      </c>
      <c r="F5" s="83" t="s">
        <v>35</v>
      </c>
      <c r="G5" s="84" t="s">
        <v>5</v>
      </c>
      <c r="H5" s="85" t="s">
        <v>14</v>
      </c>
      <c r="I5" s="19" t="s">
        <v>165</v>
      </c>
    </row>
    <row r="6" spans="1:9" s="30" customFormat="1" x14ac:dyDescent="0.25">
      <c r="A6" s="26">
        <v>1</v>
      </c>
      <c r="B6" s="25" t="s">
        <v>63</v>
      </c>
      <c r="C6" s="28" t="s">
        <v>76</v>
      </c>
      <c r="D6" s="27" t="s">
        <v>72</v>
      </c>
      <c r="E6" s="27" t="s">
        <v>73</v>
      </c>
      <c r="F6" s="143">
        <v>4500002301</v>
      </c>
      <c r="G6" s="172">
        <v>24994</v>
      </c>
      <c r="H6" s="140" t="s">
        <v>10</v>
      </c>
      <c r="I6" s="171">
        <v>44595</v>
      </c>
    </row>
    <row r="7" spans="1:9" s="30" customFormat="1" x14ac:dyDescent="0.25">
      <c r="A7" s="26">
        <v>1</v>
      </c>
      <c r="B7" s="25" t="s">
        <v>65</v>
      </c>
      <c r="C7" s="28" t="s">
        <v>83</v>
      </c>
      <c r="D7" s="27" t="s">
        <v>74</v>
      </c>
      <c r="E7" s="27" t="s">
        <v>75</v>
      </c>
      <c r="F7" s="143">
        <v>4500002385</v>
      </c>
      <c r="G7" s="172">
        <v>44642</v>
      </c>
      <c r="H7" s="140" t="s">
        <v>10</v>
      </c>
      <c r="I7" s="171">
        <v>44627</v>
      </c>
    </row>
    <row r="8" spans="1:9" s="30" customFormat="1" ht="30" x14ac:dyDescent="0.25">
      <c r="A8" s="26">
        <v>1</v>
      </c>
      <c r="B8" s="25" t="s">
        <v>65</v>
      </c>
      <c r="C8" s="28" t="s">
        <v>85</v>
      </c>
      <c r="D8" s="27" t="s">
        <v>79</v>
      </c>
      <c r="E8" s="27" t="s">
        <v>80</v>
      </c>
      <c r="F8" s="144">
        <v>4500002638</v>
      </c>
      <c r="G8" s="172">
        <v>228124</v>
      </c>
      <c r="H8" s="140" t="s">
        <v>10</v>
      </c>
      <c r="I8" s="171">
        <v>44637</v>
      </c>
    </row>
    <row r="9" spans="1:9" s="30" customFormat="1" ht="30" x14ac:dyDescent="0.25">
      <c r="A9" s="26">
        <v>1</v>
      </c>
      <c r="B9" s="25" t="s">
        <v>65</v>
      </c>
      <c r="C9" s="28" t="s">
        <v>88</v>
      </c>
      <c r="D9" s="27" t="s">
        <v>81</v>
      </c>
      <c r="E9" s="27" t="s">
        <v>82</v>
      </c>
      <c r="F9" s="144">
        <v>4500002641</v>
      </c>
      <c r="G9" s="172">
        <v>147244</v>
      </c>
      <c r="H9" s="140" t="s">
        <v>10</v>
      </c>
      <c r="I9" s="171">
        <v>44645</v>
      </c>
    </row>
    <row r="10" spans="1:9" s="30" customFormat="1" x14ac:dyDescent="0.25">
      <c r="A10" s="26">
        <v>1</v>
      </c>
      <c r="B10" s="25" t="s">
        <v>63</v>
      </c>
      <c r="C10" s="28" t="s">
        <v>113</v>
      </c>
      <c r="D10" s="27" t="s">
        <v>109</v>
      </c>
      <c r="E10" s="27" t="s">
        <v>110</v>
      </c>
      <c r="F10" s="28" t="s">
        <v>111</v>
      </c>
      <c r="G10" s="172">
        <v>135659</v>
      </c>
      <c r="H10" s="140" t="s">
        <v>10</v>
      </c>
      <c r="I10" s="171">
        <v>44795</v>
      </c>
    </row>
    <row r="11" spans="1:9" s="30" customFormat="1" x14ac:dyDescent="0.25">
      <c r="A11" s="26">
        <v>1</v>
      </c>
      <c r="B11" s="25" t="s">
        <v>63</v>
      </c>
      <c r="C11" s="28" t="s">
        <v>132</v>
      </c>
      <c r="D11" s="27" t="s">
        <v>115</v>
      </c>
      <c r="E11" s="27" t="s">
        <v>116</v>
      </c>
      <c r="F11" s="28" t="s">
        <v>114</v>
      </c>
      <c r="G11" s="172">
        <v>5890626</v>
      </c>
      <c r="H11" s="140" t="s">
        <v>10</v>
      </c>
      <c r="I11" s="171">
        <v>44911</v>
      </c>
    </row>
    <row r="12" spans="1:9" s="30" customFormat="1" x14ac:dyDescent="0.25">
      <c r="A12" s="26">
        <v>1</v>
      </c>
      <c r="B12" s="25" t="s">
        <v>65</v>
      </c>
      <c r="C12" s="28" t="s">
        <v>129</v>
      </c>
      <c r="D12" s="27" t="s">
        <v>126</v>
      </c>
      <c r="E12" s="27" t="s">
        <v>75</v>
      </c>
      <c r="F12" s="28" t="s">
        <v>125</v>
      </c>
      <c r="G12" s="172">
        <v>29629</v>
      </c>
      <c r="H12" s="140" t="s">
        <v>10</v>
      </c>
      <c r="I12" s="171">
        <v>44909</v>
      </c>
    </row>
    <row r="13" spans="1:9" s="30" customFormat="1" x14ac:dyDescent="0.25">
      <c r="A13" s="26">
        <v>1</v>
      </c>
      <c r="B13" s="25" t="s">
        <v>65</v>
      </c>
      <c r="C13" s="28" t="s">
        <v>130</v>
      </c>
      <c r="D13" s="27" t="s">
        <v>126</v>
      </c>
      <c r="E13" s="27" t="s">
        <v>75</v>
      </c>
      <c r="F13" s="28" t="s">
        <v>125</v>
      </c>
      <c r="G13" s="172">
        <v>3447</v>
      </c>
      <c r="H13" s="140" t="s">
        <v>10</v>
      </c>
      <c r="I13" s="171">
        <v>44910</v>
      </c>
    </row>
    <row r="14" spans="1:9" s="30" customFormat="1" x14ac:dyDescent="0.25">
      <c r="A14" s="26">
        <v>1</v>
      </c>
      <c r="B14" s="25" t="s">
        <v>65</v>
      </c>
      <c r="C14" s="28" t="s">
        <v>131</v>
      </c>
      <c r="D14" s="27" t="s">
        <v>79</v>
      </c>
      <c r="E14" s="27" t="s">
        <v>128</v>
      </c>
      <c r="F14" s="28" t="s">
        <v>127</v>
      </c>
      <c r="G14" s="172">
        <v>67182</v>
      </c>
      <c r="H14" s="140" t="s">
        <v>10</v>
      </c>
      <c r="I14" s="171">
        <v>44914</v>
      </c>
    </row>
    <row r="15" spans="1:9" s="30" customFormat="1" x14ac:dyDescent="0.25">
      <c r="A15" s="26">
        <v>1</v>
      </c>
      <c r="B15" s="25" t="s">
        <v>65</v>
      </c>
      <c r="C15" s="28" t="s">
        <v>155</v>
      </c>
      <c r="D15" s="27" t="s">
        <v>153</v>
      </c>
      <c r="E15" s="27" t="s">
        <v>154</v>
      </c>
      <c r="F15" s="144">
        <v>202301252524</v>
      </c>
      <c r="G15" s="172">
        <v>188062</v>
      </c>
      <c r="H15" s="140" t="s">
        <v>10</v>
      </c>
      <c r="I15" s="171">
        <v>44992</v>
      </c>
    </row>
    <row r="16" spans="1:9" s="30" customFormat="1" x14ac:dyDescent="0.25">
      <c r="A16" s="26">
        <v>1</v>
      </c>
      <c r="B16" s="25" t="s">
        <v>66</v>
      </c>
      <c r="C16" s="28" t="s">
        <v>159</v>
      </c>
      <c r="D16" s="27" t="s">
        <v>160</v>
      </c>
      <c r="E16" s="27" t="s">
        <v>161</v>
      </c>
      <c r="F16" s="144"/>
      <c r="G16" s="29">
        <v>1114000</v>
      </c>
      <c r="H16" s="140" t="s">
        <v>10</v>
      </c>
    </row>
    <row r="17" spans="1:8" s="30" customFormat="1" x14ac:dyDescent="0.25">
      <c r="A17" s="26"/>
      <c r="B17" s="25"/>
      <c r="C17" s="28"/>
      <c r="D17" s="27"/>
      <c r="E17" s="27"/>
      <c r="F17" s="144"/>
      <c r="G17" s="29"/>
      <c r="H17" s="140"/>
    </row>
    <row r="18" spans="1:8" s="30" customFormat="1" x14ac:dyDescent="0.25">
      <c r="A18" s="26"/>
      <c r="B18" s="25"/>
      <c r="C18" s="28"/>
      <c r="D18" s="27"/>
      <c r="E18" s="27"/>
      <c r="F18" s="144"/>
      <c r="G18" s="29"/>
      <c r="H18" s="140"/>
    </row>
    <row r="19" spans="1:8" s="30" customFormat="1" x14ac:dyDescent="0.25">
      <c r="A19" s="26"/>
      <c r="B19" s="25"/>
      <c r="C19" s="28"/>
      <c r="D19" s="27"/>
      <c r="E19" s="27"/>
      <c r="F19" s="144"/>
      <c r="G19" s="29"/>
      <c r="H19" s="140"/>
    </row>
    <row r="20" spans="1:8" s="30" customFormat="1" x14ac:dyDescent="0.25">
      <c r="A20" s="26"/>
      <c r="B20" s="25"/>
      <c r="C20" s="28"/>
      <c r="D20" s="27"/>
      <c r="E20" s="27"/>
      <c r="F20" s="144"/>
      <c r="G20" s="29"/>
      <c r="H20" s="140"/>
    </row>
    <row r="21" spans="1:8" s="30" customFormat="1" x14ac:dyDescent="0.25">
      <c r="A21" s="26"/>
      <c r="B21" s="25"/>
      <c r="C21" s="28"/>
      <c r="D21" s="27"/>
      <c r="E21" s="27"/>
      <c r="F21" s="143"/>
      <c r="G21" s="29"/>
      <c r="H21" s="140"/>
    </row>
    <row r="22" spans="1:8" s="30" customFormat="1" x14ac:dyDescent="0.25">
      <c r="A22" s="37"/>
      <c r="B22" s="25"/>
      <c r="C22" s="39"/>
      <c r="D22" s="38"/>
      <c r="E22" s="38"/>
      <c r="F22" s="145"/>
      <c r="G22" s="40"/>
      <c r="H22" s="141"/>
    </row>
    <row r="23" spans="1:8" s="30" customFormat="1" x14ac:dyDescent="0.25">
      <c r="A23" s="32"/>
      <c r="B23" s="32"/>
      <c r="C23" s="34"/>
      <c r="D23" s="33"/>
      <c r="E23" s="33"/>
      <c r="F23" s="146"/>
      <c r="G23" s="35"/>
      <c r="H23" s="142"/>
    </row>
    <row r="24" spans="1:8" x14ac:dyDescent="0.25">
      <c r="G24" s="14">
        <f>SUBTOTAL(109,G6:G23)</f>
        <v>7873609</v>
      </c>
    </row>
  </sheetData>
  <autoFilter ref="A5:H16" xr:uid="{00000000-0009-0000-0000-000002000000}"/>
  <customSheetViews>
    <customSheetView guid="{B3053EE5-F487-4331-B4B6-28A1F2EF1617}" showAutoFilter="1" hiddenRows="1" topLeftCell="A40">
      <selection activeCell="L44" sqref="L44"/>
      <pageMargins left="0.7" right="0.7" top="0.75" bottom="0.75" header="0.3" footer="0.3"/>
      <pageSetup paperSize="9" orientation="portrait" r:id="rId1"/>
      <autoFilter ref="A41:N455" xr:uid="{7FBD8977-5358-43DA-99DF-7B9EF9531CA2}"/>
    </customSheetView>
  </customSheetViews>
  <dataValidations count="2">
    <dataValidation type="list" allowBlank="1" showInputMessage="1" showErrorMessage="1" sqref="H6:H23" xr:uid="{00000000-0002-0000-0200-000000000000}">
      <formula1>$H$1:$H$2</formula1>
    </dataValidation>
    <dataValidation type="list" allowBlank="1" showInputMessage="1" showErrorMessage="1" sqref="B6:B23" xr:uid="{00000000-0002-0000-0200-000001000000}">
      <formula1>$B$1:$B$3</formula1>
    </dataValidation>
  </dataValidations>
  <pageMargins left="0.70866141732283472" right="0.70866141732283472" top="0.19685039370078741" bottom="0.19685039370078741" header="0.31496062992125984" footer="0.31496062992125984"/>
  <pageSetup paperSize="9" scale="42" fitToHeight="0" orientation="landscape"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Munka3"/>
  <dimension ref="A1:A17"/>
  <sheetViews>
    <sheetView workbookViewId="0">
      <selection activeCell="A14" sqref="A14:A17"/>
    </sheetView>
  </sheetViews>
  <sheetFormatPr defaultRowHeight="15" x14ac:dyDescent="0.25"/>
  <sheetData>
    <row r="1" spans="1:1" x14ac:dyDescent="0.25">
      <c r="A1" t="s">
        <v>38</v>
      </c>
    </row>
    <row r="2" spans="1:1" x14ac:dyDescent="0.25">
      <c r="A2" t="s">
        <v>39</v>
      </c>
    </row>
    <row r="3" spans="1:1" x14ac:dyDescent="0.25">
      <c r="A3" t="s">
        <v>40</v>
      </c>
    </row>
    <row r="4" spans="1:1" x14ac:dyDescent="0.25">
      <c r="A4" t="s">
        <v>41</v>
      </c>
    </row>
    <row r="5" spans="1:1" x14ac:dyDescent="0.25">
      <c r="A5" t="s">
        <v>42</v>
      </c>
    </row>
    <row r="6" spans="1:1" x14ac:dyDescent="0.25">
      <c r="A6" t="s">
        <v>43</v>
      </c>
    </row>
    <row r="7" spans="1:1" x14ac:dyDescent="0.25">
      <c r="A7" t="s">
        <v>44</v>
      </c>
    </row>
    <row r="8" spans="1:1" x14ac:dyDescent="0.25">
      <c r="A8" t="s">
        <v>45</v>
      </c>
    </row>
    <row r="9" spans="1:1" x14ac:dyDescent="0.25">
      <c r="A9" t="s">
        <v>46</v>
      </c>
    </row>
    <row r="10" spans="1:1" x14ac:dyDescent="0.25">
      <c r="A10" t="s">
        <v>47</v>
      </c>
    </row>
    <row r="11" spans="1:1" x14ac:dyDescent="0.25">
      <c r="A11" t="s">
        <v>48</v>
      </c>
    </row>
    <row r="12" spans="1:1" x14ac:dyDescent="0.25">
      <c r="A12" t="s">
        <v>49</v>
      </c>
    </row>
    <row r="13" spans="1:1" x14ac:dyDescent="0.25">
      <c r="A13" t="s">
        <v>121</v>
      </c>
    </row>
    <row r="14" spans="1:1" x14ac:dyDescent="0.25">
      <c r="A14" s="155" t="s">
        <v>120</v>
      </c>
    </row>
    <row r="15" spans="1:1" x14ac:dyDescent="0.25">
      <c r="A15" s="155" t="s">
        <v>122</v>
      </c>
    </row>
    <row r="16" spans="1:1" x14ac:dyDescent="0.25">
      <c r="A16" s="155" t="s">
        <v>123</v>
      </c>
    </row>
    <row r="17" spans="1:1" x14ac:dyDescent="0.25">
      <c r="A17" s="155" t="s">
        <v>124</v>
      </c>
    </row>
  </sheetData>
  <customSheetViews>
    <customSheetView guid="{B3053EE5-F487-4331-B4B6-28A1F2EF1617}">
      <selection activeCell="A7" sqref="A7:A13"/>
      <pageMargins left="0.7" right="0.7" top="0.75" bottom="0.75" header="0.3" footer="0.3"/>
    </customSheetView>
  </customSheetViews>
  <phoneticPr fontId="49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2B2663-7E44-41CC-8A59-245B43375B50}">
  <sheetPr codeName="Munka5"/>
  <dimension ref="A1:E12"/>
  <sheetViews>
    <sheetView workbookViewId="0">
      <selection activeCell="C14" sqref="C14"/>
    </sheetView>
  </sheetViews>
  <sheetFormatPr defaultRowHeight="15" x14ac:dyDescent="0.25"/>
  <cols>
    <col min="1" max="5" width="24.85546875" customWidth="1"/>
  </cols>
  <sheetData>
    <row r="1" spans="1:5" x14ac:dyDescent="0.25">
      <c r="A1" s="161" t="s">
        <v>145</v>
      </c>
      <c r="B1" s="161" t="s">
        <v>146</v>
      </c>
      <c r="C1" s="161" t="s">
        <v>147</v>
      </c>
      <c r="D1" s="161" t="s">
        <v>142</v>
      </c>
      <c r="E1" s="161" t="s">
        <v>143</v>
      </c>
    </row>
    <row r="2" spans="1:5" x14ac:dyDescent="0.25">
      <c r="A2" s="169" t="s">
        <v>105</v>
      </c>
      <c r="B2" s="162" t="s">
        <v>136</v>
      </c>
      <c r="C2" s="163" t="s">
        <v>104</v>
      </c>
      <c r="D2" s="164">
        <v>579300</v>
      </c>
      <c r="E2" s="164">
        <v>75309</v>
      </c>
    </row>
    <row r="3" spans="1:5" x14ac:dyDescent="0.25">
      <c r="A3" s="169" t="s">
        <v>148</v>
      </c>
      <c r="B3" s="162" t="s">
        <v>139</v>
      </c>
      <c r="C3" s="163" t="s">
        <v>93</v>
      </c>
      <c r="D3" s="164">
        <v>821300</v>
      </c>
      <c r="E3" s="164">
        <v>106769</v>
      </c>
    </row>
    <row r="4" spans="1:5" x14ac:dyDescent="0.25">
      <c r="A4" s="169" t="s">
        <v>89</v>
      </c>
      <c r="B4" s="162" t="s">
        <v>137</v>
      </c>
      <c r="C4" s="163" t="s">
        <v>90</v>
      </c>
      <c r="D4" s="164">
        <v>500000</v>
      </c>
      <c r="E4" s="164">
        <v>65000</v>
      </c>
    </row>
    <row r="5" spans="1:5" x14ac:dyDescent="0.25">
      <c r="A5" s="169" t="s">
        <v>149</v>
      </c>
      <c r="B5" s="162" t="s">
        <v>135</v>
      </c>
      <c r="C5" s="163" t="s">
        <v>104</v>
      </c>
      <c r="D5" s="164">
        <v>594000</v>
      </c>
      <c r="E5" s="164">
        <v>77220</v>
      </c>
    </row>
    <row r="6" spans="1:5" x14ac:dyDescent="0.25">
      <c r="A6" s="169" t="s">
        <v>95</v>
      </c>
      <c r="B6" s="162" t="s">
        <v>140</v>
      </c>
      <c r="C6" s="163" t="s">
        <v>158</v>
      </c>
      <c r="D6" s="164">
        <v>690001</v>
      </c>
      <c r="E6" s="164">
        <v>89700</v>
      </c>
    </row>
    <row r="7" spans="1:5" x14ac:dyDescent="0.25">
      <c r="A7" s="165"/>
      <c r="B7" s="166"/>
      <c r="C7" s="163"/>
      <c r="D7" s="164"/>
      <c r="E7" s="164"/>
    </row>
    <row r="8" spans="1:5" x14ac:dyDescent="0.25">
      <c r="A8" s="162"/>
      <c r="B8" s="162"/>
      <c r="C8" s="163"/>
      <c r="D8" s="164"/>
      <c r="E8" s="164"/>
    </row>
    <row r="9" spans="1:5" x14ac:dyDescent="0.25">
      <c r="A9" s="165"/>
      <c r="B9" s="166"/>
      <c r="C9" s="163"/>
      <c r="D9" s="164"/>
      <c r="E9" s="164"/>
    </row>
    <row r="10" spans="1:5" x14ac:dyDescent="0.25">
      <c r="A10" s="162"/>
      <c r="B10" s="162"/>
      <c r="C10" s="163"/>
      <c r="D10" s="164"/>
      <c r="E10" s="164"/>
    </row>
    <row r="11" spans="1:5" x14ac:dyDescent="0.25">
      <c r="A11" s="166"/>
      <c r="B11" s="166"/>
      <c r="C11" s="163"/>
      <c r="D11" s="164"/>
      <c r="E11" s="164"/>
    </row>
    <row r="12" spans="1:5" x14ac:dyDescent="0.25">
      <c r="A12" s="165"/>
      <c r="B12" s="166"/>
      <c r="C12" s="163"/>
      <c r="D12" s="164"/>
      <c r="E12" s="164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5</vt:i4>
      </vt:variant>
    </vt:vector>
  </HeadingPairs>
  <TitlesOfParts>
    <vt:vector size="5" baseType="lpstr">
      <vt:lpstr>Terv-tény</vt:lpstr>
      <vt:lpstr>Bérköltség</vt:lpstr>
      <vt:lpstr>Dologi_felhalm.</vt:lpstr>
      <vt:lpstr>Hónapok</vt:lpstr>
      <vt:lpstr>Havi béradatok</vt:lpstr>
    </vt:vector>
  </TitlesOfParts>
  <Company>Pannon Egyetem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Aporfiné Nagy Andrea</dc:creator>
  <cp:lastModifiedBy>Domján Gábor</cp:lastModifiedBy>
  <cp:lastPrinted>2020-02-13T08:37:49Z</cp:lastPrinted>
  <dcterms:created xsi:type="dcterms:W3CDTF">2012-04-12T14:47:49Z</dcterms:created>
  <dcterms:modified xsi:type="dcterms:W3CDTF">2023-05-05T09:51:42Z</dcterms:modified>
</cp:coreProperties>
</file>