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elhasználó\Desktop\"/>
    </mc:Choice>
  </mc:AlternateContent>
  <xr:revisionPtr revIDLastSave="0" documentId="13_ncr:1_{7BA1A31D-3D6A-42C3-AEC7-7DD51422D09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erv-tény" sheetId="2" r:id="rId1"/>
    <sheet name="Bérköltség" sheetId="11" r:id="rId2"/>
    <sheet name="Dologi_felhalm." sheetId="13" r:id="rId3"/>
    <sheet name="hónapok" sheetId="16" r:id="rId4"/>
    <sheet name="témaszámok" sheetId="17" r:id="rId5"/>
    <sheet name="Munka1" sheetId="18" r:id="rId6"/>
    <sheet name="Havi béradatok" sheetId="19" r:id="rId7"/>
  </sheets>
  <definedNames>
    <definedName name="_xlnm._FilterDatabase" localSheetId="1" hidden="1">Bérköltség!$A$6:$AP$106</definedName>
    <definedName name="_xlnm._FilterDatabase" localSheetId="2" hidden="1">Dologi_felhalm.!$A$41:$N$89</definedName>
    <definedName name="_xlnm._FilterDatabase" localSheetId="5" hidden="1">Munka1!$A$1:$B$906</definedName>
    <definedName name="_xlnm._FilterDatabase" localSheetId="0" hidden="1">'Terv-tény'!$A$4:$H$34</definedName>
    <definedName name="Z_B3053EE5_F487_4331_B4B6_28A1F2EF1617_.wvu.Cols" localSheetId="1" hidden="1">Bérköltség!$E:$E,Bérköltség!#REF!,Bérköltség!$N:$O,Bérköltség!$R:$R,Bérköltség!$U:$U</definedName>
    <definedName name="Z_B3053EE5_F487_4331_B4B6_28A1F2EF1617_.wvu.FilterData" localSheetId="1" hidden="1">Bérköltség!$A$6:$AP$106</definedName>
    <definedName name="Z_B3053EE5_F487_4331_B4B6_28A1F2EF1617_.wvu.FilterData" localSheetId="2" hidden="1">Dologi_felhalm.!$A$41:$M$42</definedName>
    <definedName name="Z_B3053EE5_F487_4331_B4B6_28A1F2EF1617_.wvu.FilterData" localSheetId="0" hidden="1">'Terv-tény'!$A$4:$G$19</definedName>
    <definedName name="Z_B3053EE5_F487_4331_B4B6_28A1F2EF1617_.wvu.Rows" localSheetId="1" hidden="1">Bérköltség!$110:$145</definedName>
    <definedName name="Z_B3053EE5_F487_4331_B4B6_28A1F2EF1617_.wvu.Rows" localSheetId="2" hidden="1">Dologi_felhalm.!$1:$39</definedName>
  </definedNames>
  <calcPr calcId="191029"/>
  <customWorkbookViews>
    <customWorkbookView name="1" guid="{B3053EE5-F487-4331-B4B6-28A1F2EF1617}" maximized="1" xWindow="-8" yWindow="-8" windowWidth="1936" windowHeight="1056" activeSheetId="1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8" i="13" l="1"/>
  <c r="I86" i="13"/>
  <c r="I71" i="13"/>
  <c r="Y10" i="11"/>
  <c r="X10" i="11"/>
  <c r="I83" i="13"/>
  <c r="Y9" i="11"/>
  <c r="X9" i="11"/>
  <c r="J54" i="11"/>
  <c r="J55" i="11"/>
  <c r="J56" i="11"/>
  <c r="J57" i="11"/>
  <c r="M57" i="11"/>
  <c r="N57" i="11"/>
  <c r="P57" i="11" s="1"/>
  <c r="M56" i="11"/>
  <c r="N56" i="11"/>
  <c r="P56" i="11" s="1"/>
  <c r="M55" i="11"/>
  <c r="N55" i="11"/>
  <c r="P55" i="11" s="1"/>
  <c r="M54" i="11"/>
  <c r="N54" i="11"/>
  <c r="P54" i="11" s="1"/>
  <c r="B57" i="11"/>
  <c r="B56" i="11"/>
  <c r="B55" i="11"/>
  <c r="B54" i="11"/>
  <c r="B24" i="11"/>
  <c r="Z24" i="11" s="1"/>
  <c r="B25" i="11"/>
  <c r="B26" i="11"/>
  <c r="B27" i="11"/>
  <c r="J25" i="11"/>
  <c r="O25" i="11" s="1"/>
  <c r="J26" i="11"/>
  <c r="O26" i="11" s="1"/>
  <c r="J27" i="11"/>
  <c r="O27" i="11" s="1"/>
  <c r="N24" i="11"/>
  <c r="P24" i="11" s="1"/>
  <c r="N25" i="11"/>
  <c r="P25" i="11" s="1"/>
  <c r="N26" i="11"/>
  <c r="P26" i="11" s="1"/>
  <c r="N27" i="11"/>
  <c r="P27" i="11" s="1"/>
  <c r="M24" i="11"/>
  <c r="M25" i="11"/>
  <c r="M26" i="11"/>
  <c r="M2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7" i="11"/>
  <c r="Z4" i="11"/>
  <c r="Y4" i="11"/>
  <c r="Z54" i="11" l="1"/>
  <c r="X24" i="11"/>
  <c r="Y24" i="11"/>
  <c r="X54" i="11"/>
  <c r="Y54" i="11"/>
  <c r="O57" i="11"/>
  <c r="O56" i="11"/>
  <c r="O55" i="11"/>
  <c r="O54" i="11"/>
  <c r="I44" i="13"/>
  <c r="X4" i="11"/>
  <c r="J9" i="11"/>
  <c r="J10" i="11"/>
  <c r="J11" i="11"/>
  <c r="O11" i="11" s="1"/>
  <c r="J12" i="11"/>
  <c r="O12" i="11" s="1"/>
  <c r="J13" i="11"/>
  <c r="O13" i="11" s="1"/>
  <c r="N9" i="11"/>
  <c r="P9" i="11" s="1"/>
  <c r="N10" i="11"/>
  <c r="P10" i="11" s="1"/>
  <c r="N11" i="11"/>
  <c r="P11" i="11" s="1"/>
  <c r="N12" i="11"/>
  <c r="P12" i="11" s="1"/>
  <c r="N13" i="11"/>
  <c r="P13" i="11" s="1"/>
  <c r="D7" i="2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67" i="11"/>
  <c r="B68" i="11"/>
  <c r="B69" i="11"/>
  <c r="B70" i="11"/>
  <c r="B71" i="11"/>
  <c r="B72" i="11"/>
  <c r="B73" i="11"/>
  <c r="B74" i="11"/>
  <c r="X74" i="11" s="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14" i="11"/>
  <c r="B15" i="11"/>
  <c r="B16" i="11"/>
  <c r="B17" i="11"/>
  <c r="B18" i="11"/>
  <c r="B19" i="11"/>
  <c r="B20" i="11"/>
  <c r="B21" i="11"/>
  <c r="X21" i="11" s="1"/>
  <c r="B22" i="11"/>
  <c r="B23" i="11"/>
  <c r="B28" i="11"/>
  <c r="B29" i="11"/>
  <c r="P75" i="11"/>
  <c r="P76" i="11"/>
  <c r="P77" i="11"/>
  <c r="P78" i="11"/>
  <c r="P79" i="11"/>
  <c r="O75" i="11"/>
  <c r="O76" i="11"/>
  <c r="O77" i="11"/>
  <c r="O78" i="11"/>
  <c r="O79" i="11"/>
  <c r="I66" i="13"/>
  <c r="F102" i="13"/>
  <c r="G102" i="13" s="1"/>
  <c r="F103" i="13"/>
  <c r="G103" i="13" s="1"/>
  <c r="F104" i="13"/>
  <c r="G104" i="13" s="1"/>
  <c r="F101" i="13"/>
  <c r="G101" i="13" s="1"/>
  <c r="J102" i="13"/>
  <c r="J101" i="13"/>
  <c r="J100" i="13"/>
  <c r="Z77" i="11" l="1"/>
  <c r="Y77" i="11"/>
  <c r="X77" i="11"/>
  <c r="O10" i="11"/>
  <c r="Z10" i="11"/>
  <c r="Y33" i="11"/>
  <c r="X33" i="11"/>
  <c r="O9" i="11"/>
  <c r="Z9" i="11"/>
  <c r="Y53" i="11"/>
  <c r="X53" i="11"/>
  <c r="Y97" i="11"/>
  <c r="X97" i="11"/>
  <c r="Z76" i="11"/>
  <c r="Y76" i="11"/>
  <c r="X76" i="11"/>
  <c r="Z23" i="11"/>
  <c r="Y23" i="11"/>
  <c r="X23" i="11"/>
  <c r="Z75" i="11"/>
  <c r="Y75" i="11"/>
  <c r="X75" i="11"/>
  <c r="Y52" i="11"/>
  <c r="X52" i="11"/>
  <c r="Y96" i="11"/>
  <c r="X96" i="11"/>
  <c r="Z22" i="11"/>
  <c r="Y22" i="11"/>
  <c r="X22" i="11"/>
  <c r="X32" i="11"/>
  <c r="Y32" i="11"/>
  <c r="Y31" i="11"/>
  <c r="Y95" i="11"/>
  <c r="Y21" i="11"/>
  <c r="X31" i="11"/>
  <c r="Y51" i="11"/>
  <c r="X51" i="11"/>
  <c r="Z74" i="11"/>
  <c r="Y74" i="11"/>
  <c r="X95" i="11"/>
  <c r="J31" i="11"/>
  <c r="Z31" i="11" s="1"/>
  <c r="J32" i="11"/>
  <c r="Z32" i="11" s="1"/>
  <c r="J33" i="11"/>
  <c r="Z33" i="11" s="1"/>
  <c r="N31" i="11"/>
  <c r="O31" i="11" s="1"/>
  <c r="N32" i="11"/>
  <c r="O32" i="11" s="1"/>
  <c r="N33" i="11"/>
  <c r="O33" i="11" s="1"/>
  <c r="I80" i="13"/>
  <c r="O74" i="11"/>
  <c r="N74" i="11"/>
  <c r="P74" i="11" s="1"/>
  <c r="P33" i="11" l="1"/>
  <c r="P32" i="11"/>
  <c r="P31" i="11"/>
  <c r="I77" i="13" l="1"/>
  <c r="I73" i="13"/>
  <c r="O8" i="11"/>
  <c r="C8" i="2"/>
  <c r="C11" i="2"/>
  <c r="C13" i="2"/>
  <c r="C18" i="2"/>
  <c r="N22" i="11"/>
  <c r="P22" i="11" s="1"/>
  <c r="N23" i="11"/>
  <c r="P23" i="11" s="1"/>
  <c r="O22" i="11"/>
  <c r="F10" i="2" s="1"/>
  <c r="O23" i="11"/>
  <c r="J28" i="11"/>
  <c r="J29" i="11"/>
  <c r="J30" i="11"/>
  <c r="J58" i="11"/>
  <c r="N30" i="11"/>
  <c r="P30" i="11" s="1"/>
  <c r="N29" i="11"/>
  <c r="P29" i="11" s="1"/>
  <c r="N28" i="11"/>
  <c r="P28" i="11" s="1"/>
  <c r="O30" i="11" l="1"/>
  <c r="O29" i="11"/>
  <c r="O28" i="11"/>
  <c r="J92" i="11"/>
  <c r="J93" i="11"/>
  <c r="J94" i="11"/>
  <c r="J95" i="11"/>
  <c r="Z95" i="11" s="1"/>
  <c r="J96" i="11"/>
  <c r="Z96" i="11" s="1"/>
  <c r="J97" i="11"/>
  <c r="Z97" i="11" s="1"/>
  <c r="N93" i="11"/>
  <c r="O93" i="11" s="1"/>
  <c r="N94" i="11"/>
  <c r="O94" i="11" s="1"/>
  <c r="N95" i="11"/>
  <c r="O95" i="11" s="1"/>
  <c r="N96" i="11"/>
  <c r="O96" i="11" s="1"/>
  <c r="N97" i="11"/>
  <c r="O97" i="11" s="1"/>
  <c r="N92" i="11"/>
  <c r="O92" i="11" s="1"/>
  <c r="J48" i="11"/>
  <c r="J49" i="11"/>
  <c r="J50" i="11"/>
  <c r="J51" i="11"/>
  <c r="Z51" i="11" s="1"/>
  <c r="J52" i="11"/>
  <c r="Z52" i="11" s="1"/>
  <c r="J53" i="11"/>
  <c r="Z53" i="11" s="1"/>
  <c r="N53" i="11"/>
  <c r="O53" i="11" s="1"/>
  <c r="N49" i="11"/>
  <c r="O49" i="11" s="1"/>
  <c r="N50" i="11"/>
  <c r="O50" i="11" s="1"/>
  <c r="N51" i="11"/>
  <c r="O51" i="11" s="1"/>
  <c r="N52" i="11"/>
  <c r="O52" i="11" s="1"/>
  <c r="N48" i="11"/>
  <c r="P48" i="11" s="1"/>
  <c r="P97" i="11" l="1"/>
  <c r="P96" i="11"/>
  <c r="P95" i="11"/>
  <c r="P94" i="11"/>
  <c r="P93" i="11"/>
  <c r="P92" i="11"/>
  <c r="P51" i="11"/>
  <c r="P50" i="11"/>
  <c r="P49" i="11"/>
  <c r="P53" i="11"/>
  <c r="O48" i="11"/>
  <c r="P52" i="11"/>
  <c r="O70" i="11"/>
  <c r="O71" i="11"/>
  <c r="O72" i="11"/>
  <c r="O69" i="11"/>
  <c r="I53" i="13"/>
  <c r="I52" i="13"/>
  <c r="I51" i="13"/>
  <c r="H101" i="13"/>
  <c r="N90" i="11" l="1"/>
  <c r="P90" i="11" s="1"/>
  <c r="N91" i="11"/>
  <c r="O91" i="11" s="1"/>
  <c r="J90" i="11"/>
  <c r="J91" i="11"/>
  <c r="J46" i="11"/>
  <c r="J47" i="11"/>
  <c r="N46" i="11"/>
  <c r="O46" i="11" s="1"/>
  <c r="N47" i="11"/>
  <c r="N7" i="11"/>
  <c r="N8" i="11"/>
  <c r="J7" i="11"/>
  <c r="I45" i="13"/>
  <c r="N14" i="11"/>
  <c r="N15" i="11"/>
  <c r="P15" i="11" s="1"/>
  <c r="N16" i="11"/>
  <c r="P16" i="11" s="1"/>
  <c r="N17" i="11"/>
  <c r="F6" i="2" s="1"/>
  <c r="N18" i="11"/>
  <c r="P18" i="11" s="1"/>
  <c r="N19" i="11"/>
  <c r="P19" i="11" s="1"/>
  <c r="N20" i="11"/>
  <c r="P20" i="11" s="1"/>
  <c r="N21" i="11"/>
  <c r="J14" i="11"/>
  <c r="J15" i="11"/>
  <c r="O15" i="11" s="1"/>
  <c r="O16" i="11"/>
  <c r="O17" i="11"/>
  <c r="O18" i="11"/>
  <c r="O19" i="11"/>
  <c r="O20" i="11"/>
  <c r="J21" i="11"/>
  <c r="N68" i="11"/>
  <c r="P68" i="11" s="1"/>
  <c r="N69" i="11"/>
  <c r="P69" i="11" s="1"/>
  <c r="N70" i="11"/>
  <c r="P70" i="11" s="1"/>
  <c r="N71" i="11"/>
  <c r="P71" i="11" s="1"/>
  <c r="N72" i="11"/>
  <c r="P72" i="11" s="1"/>
  <c r="N73" i="11"/>
  <c r="O73" i="11" s="1"/>
  <c r="J67" i="11"/>
  <c r="J68" i="11"/>
  <c r="N67" i="11"/>
  <c r="P67" i="11" s="1"/>
  <c r="N87" i="11"/>
  <c r="O87" i="11" s="1"/>
  <c r="N88" i="11"/>
  <c r="P88" i="11" s="1"/>
  <c r="N89" i="11"/>
  <c r="O89" i="11" s="1"/>
  <c r="J86" i="11"/>
  <c r="J87" i="11"/>
  <c r="J88" i="11"/>
  <c r="N86" i="11"/>
  <c r="P86" i="11" s="1"/>
  <c r="N43" i="11"/>
  <c r="O43" i="11" s="1"/>
  <c r="N44" i="11"/>
  <c r="O44" i="11" s="1"/>
  <c r="N45" i="11"/>
  <c r="O45" i="11" s="1"/>
  <c r="N42" i="11"/>
  <c r="P42" i="11" s="1"/>
  <c r="J42" i="11"/>
  <c r="J43" i="11"/>
  <c r="J44" i="11"/>
  <c r="J45" i="11"/>
  <c r="N63" i="11"/>
  <c r="O63" i="11" s="1"/>
  <c r="N64" i="11"/>
  <c r="O64" i="11" s="1"/>
  <c r="N65" i="11"/>
  <c r="O65" i="11" s="1"/>
  <c r="N66" i="11"/>
  <c r="O66" i="11" s="1"/>
  <c r="J63" i="11"/>
  <c r="J64" i="11"/>
  <c r="J65" i="11"/>
  <c r="J66" i="11"/>
  <c r="N41" i="11"/>
  <c r="O41" i="11" s="1"/>
  <c r="N40" i="11"/>
  <c r="O40" i="11" s="1"/>
  <c r="J40" i="11"/>
  <c r="J41" i="11"/>
  <c r="O21" i="11" l="1"/>
  <c r="Z21" i="11"/>
  <c r="P73" i="11"/>
  <c r="F5" i="2"/>
  <c r="N5" i="2"/>
  <c r="P14" i="11"/>
  <c r="P8" i="11"/>
  <c r="O47" i="11"/>
  <c r="P17" i="11"/>
  <c r="F7" i="2"/>
  <c r="I94" i="13"/>
  <c r="O7" i="11"/>
  <c r="O90" i="11"/>
  <c r="P91" i="11"/>
  <c r="P47" i="11"/>
  <c r="P46" i="11"/>
  <c r="P7" i="11"/>
  <c r="O14" i="11"/>
  <c r="P21" i="11"/>
  <c r="O68" i="11"/>
  <c r="O67" i="11"/>
  <c r="P87" i="11"/>
  <c r="O88" i="11"/>
  <c r="O86" i="11"/>
  <c r="P43" i="11"/>
  <c r="O42" i="11"/>
  <c r="P45" i="11"/>
  <c r="P44" i="11"/>
  <c r="P65" i="11"/>
  <c r="P66" i="11"/>
  <c r="P64" i="11"/>
  <c r="P63" i="11"/>
  <c r="P41" i="11"/>
  <c r="P40" i="11"/>
  <c r="F15" i="2"/>
  <c r="F16" i="2"/>
  <c r="F17" i="2"/>
  <c r="F14" i="2"/>
  <c r="D14" i="2"/>
  <c r="D15" i="2"/>
  <c r="E15" i="2" s="1"/>
  <c r="D16" i="2"/>
  <c r="E16" i="2" s="1"/>
  <c r="D17" i="2"/>
  <c r="E17" i="2" s="1"/>
  <c r="E7" i="2" l="1"/>
  <c r="G7" i="2" s="1"/>
  <c r="D18" i="2"/>
  <c r="F9" i="2"/>
  <c r="F18" i="2"/>
  <c r="F8" i="2"/>
  <c r="G16" i="2"/>
  <c r="G15" i="2"/>
  <c r="G17" i="2"/>
  <c r="E14" i="2"/>
  <c r="G14" i="2" s="1"/>
  <c r="C19" i="2"/>
  <c r="F12" i="2"/>
  <c r="D12" i="2"/>
  <c r="E12" i="2" s="1"/>
  <c r="F11" i="2" l="1"/>
  <c r="G18" i="2"/>
  <c r="E18" i="2"/>
  <c r="F13" i="2"/>
  <c r="D13" i="2"/>
  <c r="E13" i="2"/>
  <c r="G12" i="2"/>
  <c r="F19" i="2" l="1"/>
  <c r="G13" i="2"/>
  <c r="K6" i="2"/>
  <c r="P100" i="11" l="1"/>
  <c r="J100" i="11"/>
  <c r="P89" i="11"/>
  <c r="J89" i="11"/>
  <c r="N62" i="11"/>
  <c r="P62" i="11" s="1"/>
  <c r="J62" i="11"/>
  <c r="O62" i="11" l="1"/>
  <c r="N61" i="11"/>
  <c r="N60" i="11"/>
  <c r="N59" i="11"/>
  <c r="N58" i="11"/>
  <c r="D6" i="2" s="1"/>
  <c r="N85" i="11"/>
  <c r="N84" i="11"/>
  <c r="N83" i="11"/>
  <c r="N82" i="11"/>
  <c r="N81" i="11"/>
  <c r="N80" i="11"/>
  <c r="N39" i="11"/>
  <c r="N38" i="11"/>
  <c r="N37" i="11"/>
  <c r="N36" i="11"/>
  <c r="N35" i="11"/>
  <c r="N34" i="11"/>
  <c r="D5" i="2" l="1"/>
  <c r="N107" i="11"/>
  <c r="J83" i="11"/>
  <c r="P60" i="11"/>
  <c r="J60" i="11"/>
  <c r="P59" i="11"/>
  <c r="J59" i="11"/>
  <c r="P58" i="11"/>
  <c r="P85" i="11"/>
  <c r="J85" i="11"/>
  <c r="P84" i="11"/>
  <c r="J84" i="11"/>
  <c r="P83" i="11"/>
  <c r="O61" i="11"/>
  <c r="P61" i="11"/>
  <c r="J61" i="11"/>
  <c r="P82" i="11"/>
  <c r="J82" i="11"/>
  <c r="P81" i="11"/>
  <c r="J81" i="11"/>
  <c r="P80" i="11"/>
  <c r="J80" i="11"/>
  <c r="P39" i="11"/>
  <c r="J39" i="11"/>
  <c r="P38" i="11"/>
  <c r="J38" i="11"/>
  <c r="P37" i="11"/>
  <c r="J37" i="11"/>
  <c r="P36" i="11"/>
  <c r="J36" i="11"/>
  <c r="O103" i="11"/>
  <c r="J103" i="11"/>
  <c r="P35" i="11"/>
  <c r="J35" i="11"/>
  <c r="J34" i="11"/>
  <c r="P34" i="11"/>
  <c r="E5" i="2" l="1"/>
  <c r="G5" i="2" s="1"/>
  <c r="D8" i="2"/>
  <c r="O84" i="11"/>
  <c r="O85" i="11"/>
  <c r="O58" i="11"/>
  <c r="D10" i="2" s="1"/>
  <c r="O59" i="11"/>
  <c r="O60" i="11"/>
  <c r="O83" i="11"/>
  <c r="O38" i="11"/>
  <c r="O39" i="11"/>
  <c r="O80" i="11"/>
  <c r="O81" i="11"/>
  <c r="O82" i="11"/>
  <c r="O37" i="11"/>
  <c r="O36" i="11"/>
  <c r="O35" i="11"/>
  <c r="O34" i="11"/>
  <c r="L5" i="2" s="1"/>
  <c r="D9" i="2" l="1"/>
  <c r="L6" i="2"/>
  <c r="K21" i="2" s="1"/>
  <c r="O107" i="11"/>
  <c r="E10" i="2"/>
  <c r="G10" i="2" s="1"/>
  <c r="D11" i="2" l="1"/>
  <c r="D19" i="2" s="1"/>
  <c r="M5" i="2"/>
  <c r="M6" i="2" s="1"/>
  <c r="E9" i="2"/>
  <c r="E11" i="2" s="1"/>
  <c r="N6" i="2"/>
  <c r="O5" i="2" l="1"/>
  <c r="O6" i="2" s="1"/>
  <c r="G9" i="2"/>
  <c r="G11" i="2" s="1"/>
  <c r="E6" i="2"/>
  <c r="E8" i="2" s="1"/>
  <c r="E19" i="2" s="1"/>
  <c r="G6" i="2" l="1"/>
  <c r="G8" i="2" s="1"/>
  <c r="G1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Zaránd Alina</author>
  </authors>
  <commentList>
    <comment ref="J8" authorId="0" shapeId="0" xr:uid="{4DA4E95A-18D2-4A19-909B-B5BAFCA5164D}">
      <text>
        <r>
          <rPr>
            <b/>
            <sz val="9"/>
            <color indexed="81"/>
            <rFont val="Tahoma"/>
            <family val="2"/>
            <charset val="238"/>
          </rPr>
          <t>Zaránd Alina:</t>
        </r>
        <r>
          <rPr>
            <sz val="9"/>
            <color indexed="81"/>
            <rFont val="Tahoma"/>
            <family val="2"/>
            <charset val="238"/>
          </rPr>
          <t xml:space="preserve">
Pályakezdő Szocho kedvezmény </t>
        </r>
      </text>
    </comment>
    <comment ref="I67" authorId="0" shapeId="0" xr:uid="{7492CB23-7CBD-4466-998B-B19EB820447C}">
      <text>
        <r>
          <rPr>
            <b/>
            <sz val="9"/>
            <color indexed="81"/>
            <rFont val="Tahoma"/>
            <family val="2"/>
            <charset val="238"/>
          </rPr>
          <t>Zaránd Alina:</t>
        </r>
        <r>
          <rPr>
            <sz val="9"/>
            <color indexed="81"/>
            <rFont val="Tahoma"/>
            <family val="2"/>
            <charset val="238"/>
          </rPr>
          <t xml:space="preserve">
Munkaszerződés kezdő dátuma: 2022.05.15.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Zaránd Alina</author>
  </authors>
  <commentList>
    <comment ref="I69" authorId="0" shapeId="0" xr:uid="{90FFE84A-2A89-47B7-AD91-9C35D9F5BA0E}">
      <text>
        <r>
          <rPr>
            <b/>
            <sz val="9"/>
            <color indexed="81"/>
            <rFont val="Tahoma"/>
            <charset val="1"/>
          </rPr>
          <t>Zaránd Alina:</t>
        </r>
        <r>
          <rPr>
            <sz val="9"/>
            <color indexed="81"/>
            <rFont val="Tahoma"/>
            <charset val="1"/>
          </rPr>
          <t xml:space="preserve">
240 000 Ft</t>
        </r>
      </text>
    </comment>
  </commentList>
</comments>
</file>

<file path=xl/sharedStrings.xml><?xml version="1.0" encoding="utf-8"?>
<sst xmlns="http://schemas.openxmlformats.org/spreadsheetml/2006/main" count="3120" uniqueCount="2084">
  <si>
    <t>Fennmaradó 
egyenleg</t>
  </si>
  <si>
    <t>résztvevő</t>
  </si>
  <si>
    <t>bér arány</t>
  </si>
  <si>
    <t>ÖSSZESEN</t>
  </si>
  <si>
    <t>időszak</t>
  </si>
  <si>
    <t>Összeg</t>
  </si>
  <si>
    <t>Szállító</t>
  </si>
  <si>
    <t>Megnevezés</t>
  </si>
  <si>
    <t>Témaszám</t>
  </si>
  <si>
    <t>Költség típus</t>
  </si>
  <si>
    <t xml:space="preserve">Szakmai megvalósításban </t>
  </si>
  <si>
    <t>Tény</t>
  </si>
  <si>
    <t>Köt. váll.</t>
  </si>
  <si>
    <t xml:space="preserve">Köt. váll. </t>
  </si>
  <si>
    <t>Köt. vállal terhelt egyenleg</t>
  </si>
  <si>
    <t>Megjegyzés</t>
  </si>
  <si>
    <t>Tény/Köt. váll.</t>
  </si>
  <si>
    <t>Kifizetési kérelem</t>
  </si>
  <si>
    <t>Felhasználás</t>
  </si>
  <si>
    <t>Pénzügyi</t>
  </si>
  <si>
    <t>SZ</t>
  </si>
  <si>
    <t>PM</t>
  </si>
  <si>
    <t>Bér</t>
  </si>
  <si>
    <t>Megbízási</t>
  </si>
  <si>
    <t>Többlet</t>
  </si>
  <si>
    <t>költségsor</t>
  </si>
  <si>
    <t>Bérköltség összesen</t>
  </si>
  <si>
    <t>Járulék összesen</t>
  </si>
  <si>
    <t>Sorszám/SAP</t>
  </si>
  <si>
    <t>Munkaköri</t>
  </si>
  <si>
    <t>2020.01</t>
  </si>
  <si>
    <t>2020.02</t>
  </si>
  <si>
    <t>2020.03</t>
  </si>
  <si>
    <t>2020.04</t>
  </si>
  <si>
    <t>2020.05</t>
  </si>
  <si>
    <t>2020.06</t>
  </si>
  <si>
    <t>Mindösszesen</t>
  </si>
  <si>
    <t xml:space="preserve">Bér </t>
  </si>
  <si>
    <t>megbízás</t>
  </si>
  <si>
    <t>többlet</t>
  </si>
  <si>
    <t>bruttó bér</t>
  </si>
  <si>
    <t xml:space="preserve"> (komp. nélkül)</t>
  </si>
  <si>
    <t xml:space="preserve">munkában  </t>
  </si>
  <si>
    <t>töltött</t>
  </si>
  <si>
    <t>óra</t>
  </si>
  <si>
    <t>elszámolt</t>
  </si>
  <si>
    <t>járulék</t>
  </si>
  <si>
    <t>projekten</t>
  </si>
  <si>
    <t>NR</t>
  </si>
  <si>
    <t>dátuma</t>
  </si>
  <si>
    <t>közreműködő munkatársak (Név)</t>
  </si>
  <si>
    <t>(Hónap)</t>
  </si>
  <si>
    <t>központ (terhelés)</t>
  </si>
  <si>
    <t>központ (számfejtés)</t>
  </si>
  <si>
    <t>okmány</t>
  </si>
  <si>
    <t>MEGBÍZÁSOK</t>
  </si>
  <si>
    <t>SZERVEZETI EGYSÉGEK SZERINT</t>
  </si>
  <si>
    <t>2020.07</t>
  </si>
  <si>
    <t>2020.08</t>
  </si>
  <si>
    <t>2020.09</t>
  </si>
  <si>
    <t>2020.10</t>
  </si>
  <si>
    <t>2020.11</t>
  </si>
  <si>
    <t>leírás</t>
  </si>
  <si>
    <t>nyilvántartás</t>
  </si>
  <si>
    <t>mértéke</t>
  </si>
  <si>
    <t>Munkaidő</t>
  </si>
  <si>
    <t>bruttó járuléka</t>
  </si>
  <si>
    <t>C017200106</t>
  </si>
  <si>
    <t>E017200105</t>
  </si>
  <si>
    <t>M217200107</t>
  </si>
  <si>
    <t>2020.12</t>
  </si>
  <si>
    <t>2021.01</t>
  </si>
  <si>
    <t>2021.02</t>
  </si>
  <si>
    <t>2021.03</t>
  </si>
  <si>
    <t>2021.04</t>
  </si>
  <si>
    <t>2021.05</t>
  </si>
  <si>
    <t>2021.06</t>
  </si>
  <si>
    <t>2021.07</t>
  </si>
  <si>
    <t>2021.08</t>
  </si>
  <si>
    <t>2021.09</t>
  </si>
  <si>
    <t>2021.10</t>
  </si>
  <si>
    <t>2021.11</t>
  </si>
  <si>
    <t>2021.12</t>
  </si>
  <si>
    <t>2022.01</t>
  </si>
  <si>
    <t>2022.02</t>
  </si>
  <si>
    <t>2022.03</t>
  </si>
  <si>
    <t>2022.04</t>
  </si>
  <si>
    <t>2022.05</t>
  </si>
  <si>
    <t>2022.06</t>
  </si>
  <si>
    <t>2022.07</t>
  </si>
  <si>
    <t>2022.08</t>
  </si>
  <si>
    <t>2022.09</t>
  </si>
  <si>
    <t>2022.10</t>
  </si>
  <si>
    <t>2022.11</t>
  </si>
  <si>
    <t>2022.12</t>
  </si>
  <si>
    <t>Kifizetés hónapja</t>
  </si>
  <si>
    <t>Tevékenység neve</t>
  </si>
  <si>
    <t>Keret</t>
  </si>
  <si>
    <t>óra arány</t>
  </si>
  <si>
    <t>különbsége</t>
  </si>
  <si>
    <t>Alap dokumentum</t>
  </si>
  <si>
    <t>neve</t>
  </si>
  <si>
    <t>Tevékenység - Költségelem</t>
  </si>
  <si>
    <t>Fejlesztő - Alkalmazott kutatás</t>
  </si>
  <si>
    <t>Technikus - Alkalmazott kutatás</t>
  </si>
  <si>
    <t>Fejlesztő - Kísérleti fejlesztés</t>
  </si>
  <si>
    <t>Technikus - Kísérleti fejlesztés</t>
  </si>
  <si>
    <t>Projektmenedzsment - Koordináció</t>
  </si>
  <si>
    <t>KÖLTSÉGEK</t>
  </si>
  <si>
    <t>Szervezeti egység</t>
  </si>
  <si>
    <t>Mérnöki Kar</t>
  </si>
  <si>
    <t>Szoc. Ho.</t>
  </si>
  <si>
    <t>adó</t>
  </si>
  <si>
    <t>Leosztás: lásd megjegyzés</t>
  </si>
  <si>
    <t>Bérjárulék - technikus segédszemélyzet</t>
  </si>
  <si>
    <t>Bérjárulék - Kutató-fejlesztő munkatárs</t>
  </si>
  <si>
    <t>Személyi jellegű egyéb kifizetés - Kutató-fejlesztő munkatárs</t>
  </si>
  <si>
    <t>Technikus alkalmazása, járulék</t>
  </si>
  <si>
    <t>Kutató mérnök alkalmazása, járulék</t>
  </si>
  <si>
    <t>Kutató/PhD hallgató napidíj</t>
  </si>
  <si>
    <t xml:space="preserve">Anyagköltség </t>
  </si>
  <si>
    <t>Dologi költség</t>
  </si>
  <si>
    <t>Bérköltség - Kutató - fejlesztő munkatárs</t>
  </si>
  <si>
    <t>Technikus alkalmazása, 1 fő</t>
  </si>
  <si>
    <t>Kutató mérnök alkalmazása, 3 fő</t>
  </si>
  <si>
    <t>Igénybevett szolgáltatások költségei</t>
  </si>
  <si>
    <t>Magyar kiutazó kutató/PhD hallgatói ktg</t>
  </si>
  <si>
    <t>Általános rezsi költség</t>
  </si>
  <si>
    <t>Konferencia részvételi díj</t>
  </si>
  <si>
    <t>Disszemináció és nyilvánosság</t>
  </si>
  <si>
    <t>C217200165</t>
  </si>
  <si>
    <t>Miskolczi Norbert</t>
  </si>
  <si>
    <t>Tomasek Szabina</t>
  </si>
  <si>
    <t>Nagy Nóra Lili</t>
  </si>
  <si>
    <t>C221100000</t>
  </si>
  <si>
    <t>2019-2.1.13-TÉT_IN-2020-00071</t>
  </si>
  <si>
    <t>C221110000</t>
  </si>
  <si>
    <t>Előleg beérkezett:</t>
  </si>
  <si>
    <t>Első mérföldkő: 2022.06.30</t>
  </si>
  <si>
    <t>Bér korlát:
Kutató-fejlesztő:                  2.000.000 Ft
Technikus/segédszemélyzet:   800.000  Ft
Projektmenedzser:                  900.000 Ft
Egyéb bérköltség:                  700.000  Ft</t>
  </si>
  <si>
    <t>x</t>
  </si>
  <si>
    <t>Záró elszámolás határideje: 2023.08.29</t>
  </si>
  <si>
    <t>Őze Csilla</t>
  </si>
  <si>
    <t>László Andrea Tamara</t>
  </si>
  <si>
    <t>2022.05.16-tól</t>
  </si>
  <si>
    <t>250 EUR</t>
  </si>
  <si>
    <t>940,1 EUR, 17th Confrence on Sustainable Development of Energy, Water and Enviroment System (SDEWES)</t>
  </si>
  <si>
    <t>Részvételi díj, Tomasek Szabina, Páfosz, Ciprus, 2022.11.06.-2022.11.10.</t>
  </si>
  <si>
    <t>Napidíj, Tomasek Szabina, Páfosz, Ciprus, 2022.11.06.-2022.11.10.</t>
  </si>
  <si>
    <t>Útiköltség, Tomasek Szabina, Páfosz, Ciprus, 2022.11.06.-2022.11.10.</t>
  </si>
  <si>
    <t>C231110000</t>
  </si>
  <si>
    <t>Biztosítás</t>
  </si>
  <si>
    <t>5100006058/2022</t>
  </si>
  <si>
    <t>United 4 Bonafini Bindair Kft.</t>
  </si>
  <si>
    <t>Számlaszám</t>
  </si>
  <si>
    <t>4143/2022KE</t>
  </si>
  <si>
    <t>Számla kelte</t>
  </si>
  <si>
    <t>Számla teljesítése</t>
  </si>
  <si>
    <t>Repülőjegy</t>
  </si>
  <si>
    <t>5100006060/2022</t>
  </si>
  <si>
    <t>4142/2022KE</t>
  </si>
  <si>
    <t>5100006359/2022</t>
  </si>
  <si>
    <t>OTP Travel Kft.</t>
  </si>
  <si>
    <t>Utasbiztosítás</t>
  </si>
  <si>
    <t>2022/458/0306/0484</t>
  </si>
  <si>
    <t>Csutorás Beatrix</t>
  </si>
  <si>
    <t>5100006556/2022</t>
  </si>
  <si>
    <t>2022/162/0306/0086</t>
  </si>
  <si>
    <t>Részvételi díj, Miskolczi Norbert, 14th International Conference on Applies Energy, online részvétel, 2022.08.08-2022.08.11</t>
  </si>
  <si>
    <t>Részvételi díj, Miskolczi Norbert,  2022.08.08-2022.08.11</t>
  </si>
  <si>
    <t>5100001818/2021</t>
  </si>
  <si>
    <t>Bakonykarszt</t>
  </si>
  <si>
    <t>2021V0683892</t>
  </si>
  <si>
    <t>MVM Next</t>
  </si>
  <si>
    <t>251735VE1821</t>
  </si>
  <si>
    <t>5100001664/2021</t>
  </si>
  <si>
    <t>101118202369</t>
  </si>
  <si>
    <t>Elszámolás sorszáma</t>
  </si>
  <si>
    <t>Szállásdíj</t>
  </si>
  <si>
    <t>Részvételi díj</t>
  </si>
  <si>
    <t>Utikköltség</t>
  </si>
  <si>
    <t xml:space="preserve">Egyéb költség </t>
  </si>
  <si>
    <t>1st International Conference on Energy, Enviroment and Digital Transition</t>
  </si>
  <si>
    <t>Napidíj, Miskolczi Norbert</t>
  </si>
  <si>
    <t>Napidíj járuléka, Miskolczi Norbert</t>
  </si>
  <si>
    <t>Olaszország, Milánó, 2022.10.23.-2022.10.26., 1st International Conference on Energy, Enviroment and Digital Transition</t>
  </si>
  <si>
    <t>2023.01</t>
  </si>
  <si>
    <t>2023.02</t>
  </si>
  <si>
    <t>5100007796/2022</t>
  </si>
  <si>
    <t>2022/162/0306/0217</t>
  </si>
  <si>
    <t>Meiczinger Mónika</t>
  </si>
  <si>
    <t>2023.03</t>
  </si>
  <si>
    <t>2023.04</t>
  </si>
  <si>
    <t>2023.05</t>
  </si>
  <si>
    <t>2023.06</t>
  </si>
  <si>
    <t>5100007917/2022</t>
  </si>
  <si>
    <t>Repülőtéri illeték</t>
  </si>
  <si>
    <t>5959/2022KE</t>
  </si>
  <si>
    <t>Napidíj</t>
  </si>
  <si>
    <t>17th Confrence on Sustainable Development of Energy, Water and Enviroment System (SDEWES)</t>
  </si>
  <si>
    <t>2022.11.06-2022.11.10 Ciprus, Paphos</t>
  </si>
  <si>
    <t>szocho kedvezmény</t>
  </si>
  <si>
    <t>2022.06.01. ­­– 2022.06.30.</t>
  </si>
  <si>
    <t xml:space="preserve">Miskolczi Norbert </t>
  </si>
  <si>
    <t>2021.07.01. – 2021.07.31.</t>
  </si>
  <si>
    <t>2021.08.01. – 2021.08.31.</t>
  </si>
  <si>
    <t>2021.09.01. – 2021.09.30.</t>
  </si>
  <si>
    <t>2021.10.01. – 2021.10.31.</t>
  </si>
  <si>
    <t>2021.11.01. – 2021.11.30</t>
  </si>
  <si>
    <t>2021.12.01. – 2021.12.31.</t>
  </si>
  <si>
    <t>2022.01.01. – 2022.01.31.</t>
  </si>
  <si>
    <t>2022.02.01. – 2022.02.28.</t>
  </si>
  <si>
    <t xml:space="preserve">Nagy Nóra Lili </t>
  </si>
  <si>
    <t xml:space="preserve">Őze Csilla </t>
  </si>
  <si>
    <t>2022.05.01. – 2022.05.31.</t>
  </si>
  <si>
    <t>2022.06.01. ­­– 2022.06.30</t>
  </si>
  <si>
    <t xml:space="preserve">László Andrea Tamara   </t>
  </si>
  <si>
    <t>2022.05.16. – 2022.05.31.</t>
  </si>
  <si>
    <t>5100008549/2022</t>
  </si>
  <si>
    <t>Weco-Travel Kft.</t>
  </si>
  <si>
    <t>S22/024550</t>
  </si>
  <si>
    <t>5100008550/2022</t>
  </si>
  <si>
    <t>S22/025936</t>
  </si>
  <si>
    <t>5100008779/2022</t>
  </si>
  <si>
    <t>7556/2022KE</t>
  </si>
  <si>
    <t>Repülőjegy biztosítási díj</t>
  </si>
  <si>
    <t>510008780/2022</t>
  </si>
  <si>
    <t>7551/2022KE</t>
  </si>
  <si>
    <t>Tomasek Szabina, XXVIII. Nemzetközi Vegyészkonferencia, 2022.10.27-2022.10.30</t>
  </si>
  <si>
    <t>Regisztrációs díj</t>
  </si>
  <si>
    <t>Napidíj járuléka</t>
  </si>
  <si>
    <t>C211100000</t>
  </si>
  <si>
    <t>5100009208/2022</t>
  </si>
  <si>
    <t>S22/029043</t>
  </si>
  <si>
    <t>5100009210/2022</t>
  </si>
  <si>
    <t>S22/029135</t>
  </si>
  <si>
    <t>5100009109/2022</t>
  </si>
  <si>
    <t>E2022/458/0306/1105</t>
  </si>
  <si>
    <t>2022.11.15</t>
  </si>
  <si>
    <t>5100009537/2022</t>
  </si>
  <si>
    <t>E2022/458/0306/1156</t>
  </si>
  <si>
    <t>5100009665/2022</t>
  </si>
  <si>
    <t>IBUSZ Utazási Irodák Kft.</t>
  </si>
  <si>
    <t>2022/441/1520/3275</t>
  </si>
  <si>
    <t>5100009815/2022</t>
  </si>
  <si>
    <t>E2022/458/0306/1263</t>
  </si>
  <si>
    <t>5100009825/2022</t>
  </si>
  <si>
    <t>E2022/162/0306/0419</t>
  </si>
  <si>
    <t>100/2022</t>
  </si>
  <si>
    <t>76/2022</t>
  </si>
  <si>
    <t>77/2022</t>
  </si>
  <si>
    <t xml:space="preserve"> 17th Confrence on Sustainable Development of Energy, Water and Enviroment System (SDEWES)</t>
  </si>
  <si>
    <t>Rezsi - gáz 2021.07-2022.06</t>
  </si>
  <si>
    <t>Rezsi - áram 2021.07-2022.06</t>
  </si>
  <si>
    <t>Rezsi - víz 2021.07-2022.06</t>
  </si>
  <si>
    <t>Rezsi - gáz 2022.07-2022.12</t>
  </si>
  <si>
    <t>Rezsi - áram 2022.07-2022.12</t>
  </si>
  <si>
    <t>Rezsi - víz 2022.07-2022.12</t>
  </si>
  <si>
    <t>IFA szállásdíj</t>
  </si>
  <si>
    <t>5100010295/2022</t>
  </si>
  <si>
    <t>2022/441/1520/3608</t>
  </si>
  <si>
    <t>Adóazonosító jel</t>
  </si>
  <si>
    <t>Abonyi János</t>
  </si>
  <si>
    <t>8392423828</t>
  </si>
  <si>
    <t>Agg Zoltán</t>
  </si>
  <si>
    <t>8329823474</t>
  </si>
  <si>
    <t>András Ferenc</t>
  </si>
  <si>
    <t>8352710532</t>
  </si>
  <si>
    <t>Banász Zsuzsanna</t>
  </si>
  <si>
    <t>8424680057</t>
  </si>
  <si>
    <t>Barát János</t>
  </si>
  <si>
    <t>8390681331</t>
  </si>
  <si>
    <t>Bátyi Szilvia</t>
  </si>
  <si>
    <t>8432804142</t>
  </si>
  <si>
    <t>Bélafiné Dr Bakó Katalin</t>
  </si>
  <si>
    <t>8346442386</t>
  </si>
  <si>
    <t>Bertók Ákos Botond</t>
  </si>
  <si>
    <t>8399633682</t>
  </si>
  <si>
    <t>Bezdek Károly</t>
  </si>
  <si>
    <t>8322883846</t>
  </si>
  <si>
    <t>Birkner Zoltán</t>
  </si>
  <si>
    <t>8382052894</t>
  </si>
  <si>
    <t>Bocsi Róbert</t>
  </si>
  <si>
    <t>8417011455</t>
  </si>
  <si>
    <t>Boda Dezső</t>
  </si>
  <si>
    <t>8368763134</t>
  </si>
  <si>
    <t>Bogdány Eszter</t>
  </si>
  <si>
    <t>8432490555</t>
  </si>
  <si>
    <t>Bujtás Csilla</t>
  </si>
  <si>
    <t>8357612733</t>
  </si>
  <si>
    <t>Bús Éva Zsuzsanna</t>
  </si>
  <si>
    <t>8363523275</t>
  </si>
  <si>
    <t>Czeglédi Sándor</t>
  </si>
  <si>
    <t>8374362774</t>
  </si>
  <si>
    <t>Czúni László</t>
  </si>
  <si>
    <t>8386912812</t>
  </si>
  <si>
    <t>Somogyiné Dr. Csepregi Anikó Csilla</t>
  </si>
  <si>
    <t>8419020923</t>
  </si>
  <si>
    <t>Cserháti Gabriella</t>
  </si>
  <si>
    <t>8413122988</t>
  </si>
  <si>
    <t>Csernicskó István</t>
  </si>
  <si>
    <t>8387294322</t>
  </si>
  <si>
    <t>Csizmadia Tibor Gábor</t>
  </si>
  <si>
    <t>8396640823</t>
  </si>
  <si>
    <t>Csizmadiáné Dr Czuppon Viktória</t>
  </si>
  <si>
    <t>8397652094</t>
  </si>
  <si>
    <t>Dávid Ákos</t>
  </si>
  <si>
    <t>8403740913</t>
  </si>
  <si>
    <t>Domokos Endre Gábor</t>
  </si>
  <si>
    <t>8393082064</t>
  </si>
  <si>
    <t>Dósa György</t>
  </si>
  <si>
    <t>8352592858</t>
  </si>
  <si>
    <t>Dulai Tibor</t>
  </si>
  <si>
    <t>8409231832</t>
  </si>
  <si>
    <t>Edvy László</t>
  </si>
  <si>
    <t>8377123479</t>
  </si>
  <si>
    <t>Ernszt Ildikó</t>
  </si>
  <si>
    <t>8405063064</t>
  </si>
  <si>
    <t>Fábián Gyöngyi</t>
  </si>
  <si>
    <t>8333893694</t>
  </si>
  <si>
    <t>Farkas Gergely</t>
  </si>
  <si>
    <t>8438023282</t>
  </si>
  <si>
    <t>Pintér Márta</t>
  </si>
  <si>
    <t>8346201834</t>
  </si>
  <si>
    <t>Fehér Helga</t>
  </si>
  <si>
    <t>8399753726</t>
  </si>
  <si>
    <t>Fehérvölgyi Beáta</t>
  </si>
  <si>
    <t>8398703792</t>
  </si>
  <si>
    <t>Fejes Lászlóné Dr Utasi Anett</t>
  </si>
  <si>
    <t>8391122948</t>
  </si>
  <si>
    <t>Fekete-Berzsenyi Hajnalka</t>
  </si>
  <si>
    <t>8399783617</t>
  </si>
  <si>
    <t>Fodor Attila</t>
  </si>
  <si>
    <t>8409541254</t>
  </si>
  <si>
    <t>Fodor Lajos</t>
  </si>
  <si>
    <t>8380183029</t>
  </si>
  <si>
    <t>Fogarassyné Dr. Vathy Ágnes</t>
  </si>
  <si>
    <t>8389220210</t>
  </si>
  <si>
    <t>Forintos Éva Erzsébet</t>
  </si>
  <si>
    <t>8361012761</t>
  </si>
  <si>
    <t>Földes Csaba János</t>
  </si>
  <si>
    <t>8333952534</t>
  </si>
  <si>
    <t>Gelencsér András</t>
  </si>
  <si>
    <t>8363972193</t>
  </si>
  <si>
    <t>Gerzson Miklós</t>
  </si>
  <si>
    <t>8340202553</t>
  </si>
  <si>
    <t>Göllei Attila</t>
  </si>
  <si>
    <t>8357833284</t>
  </si>
  <si>
    <t>Görbe Péter</t>
  </si>
  <si>
    <t>8385173412</t>
  </si>
  <si>
    <t>Gugolya Zoltán</t>
  </si>
  <si>
    <t>8358022476</t>
  </si>
  <si>
    <t>Gurin Péter</t>
  </si>
  <si>
    <t>8381280249</t>
  </si>
  <si>
    <t>Guttman András</t>
  </si>
  <si>
    <t>8320030072</t>
  </si>
  <si>
    <t>Györe Géza</t>
  </si>
  <si>
    <t>8330322432</t>
  </si>
  <si>
    <t>Gyurácz-Németh Petra</t>
  </si>
  <si>
    <t>8422122847</t>
  </si>
  <si>
    <t>Gyurika István Gábor</t>
  </si>
  <si>
    <t>8422031841</t>
  </si>
  <si>
    <t>Hartung Ferenc</t>
  </si>
  <si>
    <t>8348530169</t>
  </si>
  <si>
    <t>Heckl István</t>
  </si>
  <si>
    <t>8400900790</t>
  </si>
  <si>
    <t>Hegedűs Csaba</t>
  </si>
  <si>
    <t>8432052701</t>
  </si>
  <si>
    <t>Hegedűsné Dr. Baranyai Nóra</t>
  </si>
  <si>
    <t>8405671307</t>
  </si>
  <si>
    <t>Hodai Zoltán</t>
  </si>
  <si>
    <t>8423011275</t>
  </si>
  <si>
    <t>Holczinger Tibor</t>
  </si>
  <si>
    <t>8388423770</t>
  </si>
  <si>
    <t>Hortobágyi Ildikó</t>
  </si>
  <si>
    <t>8341024020</t>
  </si>
  <si>
    <t>Horváth Krisztián</t>
  </si>
  <si>
    <t>8407181587</t>
  </si>
  <si>
    <t>Horváth László</t>
  </si>
  <si>
    <t>8337772778</t>
  </si>
  <si>
    <t>Horváth Ottó</t>
  </si>
  <si>
    <t>8332743370</t>
  </si>
  <si>
    <t>Hubai Katalin Eszter</t>
  </si>
  <si>
    <t>8432360317</t>
  </si>
  <si>
    <t>Jankovics Hajnalka</t>
  </si>
  <si>
    <t>8392552407</t>
  </si>
  <si>
    <t>Jaskó Szilárd</t>
  </si>
  <si>
    <t>8411063054</t>
  </si>
  <si>
    <t>Jensen Jody Patricia</t>
  </si>
  <si>
    <t>8323705771</t>
  </si>
  <si>
    <t>Jessner-Schmid Ulrike</t>
  </si>
  <si>
    <t>8341254700</t>
  </si>
  <si>
    <t>Juhász Zoltán</t>
  </si>
  <si>
    <t>8359470707</t>
  </si>
  <si>
    <t>Juzsakova Tatjána</t>
  </si>
  <si>
    <t>8403195265</t>
  </si>
  <si>
    <t>Kaizer József</t>
  </si>
  <si>
    <t>8368651034</t>
  </si>
  <si>
    <t>Kalmár Zoltán</t>
  </si>
  <si>
    <t>8365062305</t>
  </si>
  <si>
    <t>Katonáné Tömördi Katalin Tünde</t>
  </si>
  <si>
    <t>8369201563</t>
  </si>
  <si>
    <t>Kiss Károly Miklós</t>
  </si>
  <si>
    <t>8373761691</t>
  </si>
  <si>
    <t>Kiss Krisztián Attila</t>
  </si>
  <si>
    <t>8395304986</t>
  </si>
  <si>
    <t>Kocánné Dr Pelczéder Katalin</t>
  </si>
  <si>
    <t>8401964733</t>
  </si>
  <si>
    <t>Koczor-Keul Melinda</t>
  </si>
  <si>
    <t>8408294245</t>
  </si>
  <si>
    <t>Korim Tamás</t>
  </si>
  <si>
    <t>8349432063</t>
  </si>
  <si>
    <t>Kosztyán Zsolt Tibor</t>
  </si>
  <si>
    <t>8404621748</t>
  </si>
  <si>
    <t>Kovács Gábor</t>
  </si>
  <si>
    <t>8413511798</t>
  </si>
  <si>
    <t>Kovács Margit</t>
  </si>
  <si>
    <t>8400442539</t>
  </si>
  <si>
    <t>Kovács Tibor János</t>
  </si>
  <si>
    <t>8372881383</t>
  </si>
  <si>
    <t>Kovács Zoltán</t>
  </si>
  <si>
    <t>8324893164</t>
  </si>
  <si>
    <t>Kovács Zsófia</t>
  </si>
  <si>
    <t>8417671102</t>
  </si>
  <si>
    <t>Kovács Nóra Julianna</t>
  </si>
  <si>
    <t>8354973050</t>
  </si>
  <si>
    <t>Kővári Edit Mária</t>
  </si>
  <si>
    <t>8393305691</t>
  </si>
  <si>
    <t>Krasznai Beáta</t>
  </si>
  <si>
    <t>8390182424</t>
  </si>
  <si>
    <t>Kristóf Tamás</t>
  </si>
  <si>
    <t>8350662190</t>
  </si>
  <si>
    <t>Kristófné Dr Makó Éva Mária</t>
  </si>
  <si>
    <t>8363851310</t>
  </si>
  <si>
    <t>Kubinger-Pillmann Judit</t>
  </si>
  <si>
    <t>8422512769</t>
  </si>
  <si>
    <t>Kurdi Róbert</t>
  </si>
  <si>
    <t>8395913354</t>
  </si>
  <si>
    <t>Ladányi István</t>
  </si>
  <si>
    <t>8353533073</t>
  </si>
  <si>
    <t>Lagzi Gábor Zoltán</t>
  </si>
  <si>
    <t>8393375789</t>
  </si>
  <si>
    <t>Lakk-Bogáth Dóra</t>
  </si>
  <si>
    <t>8439630735</t>
  </si>
  <si>
    <t>Leitold Adrien Ilona</t>
  </si>
  <si>
    <t>8344203074</t>
  </si>
  <si>
    <t>Lendvay György</t>
  </si>
  <si>
    <t>8324113819</t>
  </si>
  <si>
    <t>Liker András</t>
  </si>
  <si>
    <t>8360760632</t>
  </si>
  <si>
    <t>Lőrincz Katalin</t>
  </si>
  <si>
    <t>8384390509</t>
  </si>
  <si>
    <t>Lukács Attila</t>
  </si>
  <si>
    <t>8414223338</t>
  </si>
  <si>
    <t>Madarász Eszter</t>
  </si>
  <si>
    <t>8402144543</t>
  </si>
  <si>
    <t>Magyar Attila</t>
  </si>
  <si>
    <t>8412140524</t>
  </si>
  <si>
    <t>Medvegy Tibor</t>
  </si>
  <si>
    <t>8433111051</t>
  </si>
  <si>
    <t>Mester Sándor</t>
  </si>
  <si>
    <t>8440682115</t>
  </si>
  <si>
    <t>Mihálykó Lajos Csaba</t>
  </si>
  <si>
    <t>8349842210</t>
  </si>
  <si>
    <t>Mihálykóné Dr. Orbán Éva</t>
  </si>
  <si>
    <t>8356021898</t>
  </si>
  <si>
    <t>8405472754</t>
  </si>
  <si>
    <t>Miszlivetz Ferenc József</t>
  </si>
  <si>
    <t>8319363632</t>
  </si>
  <si>
    <t>Molnár Tamás</t>
  </si>
  <si>
    <t>8356902746</t>
  </si>
  <si>
    <t>Molnárné Dr. Barna Katalin</t>
  </si>
  <si>
    <t>8407302430</t>
  </si>
  <si>
    <t>Nagy András</t>
  </si>
  <si>
    <t>8326653225</t>
  </si>
  <si>
    <t>Tóth-Nagy Georgina</t>
  </si>
  <si>
    <t>8440712316</t>
  </si>
  <si>
    <t>Nagy Lajos</t>
  </si>
  <si>
    <t>8348782737</t>
  </si>
  <si>
    <t>Navracsics Judit</t>
  </si>
  <si>
    <t>8341813394</t>
  </si>
  <si>
    <t>Nemestóthy Béla Nándor</t>
  </si>
  <si>
    <t>8399760935</t>
  </si>
  <si>
    <t>Németh Csaba</t>
  </si>
  <si>
    <t>8352692267</t>
  </si>
  <si>
    <t>Németh Kornél</t>
  </si>
  <si>
    <t>8415163150</t>
  </si>
  <si>
    <t>Németh Sándor</t>
  </si>
  <si>
    <t>8353332485</t>
  </si>
  <si>
    <t>Neumanné Dr. Virág Ildikó</t>
  </si>
  <si>
    <t>8362763639</t>
  </si>
  <si>
    <t>Obermayer Nóra</t>
  </si>
  <si>
    <t>8403762941</t>
  </si>
  <si>
    <t>Ortutay Katalin Ágota</t>
  </si>
  <si>
    <t>8342323544</t>
  </si>
  <si>
    <t>Padisák Judit</t>
  </si>
  <si>
    <t>8324144846</t>
  </si>
  <si>
    <t>Papp Zsófia Márta</t>
  </si>
  <si>
    <t>8403181604</t>
  </si>
  <si>
    <t>Péter Erzsébet</t>
  </si>
  <si>
    <t>8410460823</t>
  </si>
  <si>
    <t>Pintér Gábor</t>
  </si>
  <si>
    <t>8421732463</t>
  </si>
  <si>
    <t>Pituk Mihály</t>
  </si>
  <si>
    <t>8350062770</t>
  </si>
  <si>
    <t>Pósfai Mihály</t>
  </si>
  <si>
    <t>8351710237</t>
  </si>
  <si>
    <t>Pozsgai Tamás</t>
  </si>
  <si>
    <t>8395470916</t>
  </si>
  <si>
    <t>Raffai Csilla</t>
  </si>
  <si>
    <t>8400144694</t>
  </si>
  <si>
    <t>Raffay-Danyi Ágnes Nóra</t>
  </si>
  <si>
    <t>8395384386</t>
  </si>
  <si>
    <t>Pethő Dóra</t>
  </si>
  <si>
    <t>8424470087</t>
  </si>
  <si>
    <t>Rochlitzné Sajben Ágnes Mária</t>
  </si>
  <si>
    <t>8361703136</t>
  </si>
  <si>
    <t>Rosta Imre</t>
  </si>
  <si>
    <t>8342612481</t>
  </si>
  <si>
    <t>Rostási Ágnes</t>
  </si>
  <si>
    <t>8418752394</t>
  </si>
  <si>
    <t>Sasné Dr. Grósz Annamária</t>
  </si>
  <si>
    <t>8382142222</t>
  </si>
  <si>
    <t>Schné Tamás</t>
  </si>
  <si>
    <t>8414102573</t>
  </si>
  <si>
    <t>Selmeczy Géza Balázs</t>
  </si>
  <si>
    <t>8438311180</t>
  </si>
  <si>
    <t>Sikné Dr. Lányi Cecília Ilona</t>
  </si>
  <si>
    <t>8338001759</t>
  </si>
  <si>
    <t>Skodáné Dr. Földes Rita</t>
  </si>
  <si>
    <t>8353562642</t>
  </si>
  <si>
    <t>Somogyi Viola</t>
  </si>
  <si>
    <t>8410920832</t>
  </si>
  <si>
    <t>Somogyvári Lajos Ferenc</t>
  </si>
  <si>
    <t>8411262855</t>
  </si>
  <si>
    <t>Starkné Dr. Werner Ágnes</t>
  </si>
  <si>
    <t>8354942813</t>
  </si>
  <si>
    <t>Stenger-Kovács Csilla</t>
  </si>
  <si>
    <t>8411312577</t>
  </si>
  <si>
    <t>Sulyok Márta Judit</t>
  </si>
  <si>
    <t>8405474196</t>
  </si>
  <si>
    <t>Süle Zoltán</t>
  </si>
  <si>
    <t>8413880491</t>
  </si>
  <si>
    <t>Szabó Andrea</t>
  </si>
  <si>
    <t>8382493424</t>
  </si>
  <si>
    <t>Szabóné Dr Bárdos Erzsébet</t>
  </si>
  <si>
    <t>8349921730</t>
  </si>
  <si>
    <t>Szalai István</t>
  </si>
  <si>
    <t>8325913762</t>
  </si>
  <si>
    <t>Szalkai István</t>
  </si>
  <si>
    <t>8341372746</t>
  </si>
  <si>
    <t>Szávai Dorottya Anna</t>
  </si>
  <si>
    <t>8371460325</t>
  </si>
  <si>
    <t>Szentgyörgyi Szilárd Sándor</t>
  </si>
  <si>
    <t>8381323010</t>
  </si>
  <si>
    <t>Szikszai Szabolcs</t>
  </si>
  <si>
    <t>8396600406</t>
  </si>
  <si>
    <t>Szücs Veronika</t>
  </si>
  <si>
    <t>8386243686</t>
  </si>
  <si>
    <t>Takács-Bárkányi Ágnes</t>
  </si>
  <si>
    <t>8439201346</t>
  </si>
  <si>
    <t>Tarczali Tünde Tímea</t>
  </si>
  <si>
    <t>8403263651</t>
  </si>
  <si>
    <t>Telcs András</t>
  </si>
  <si>
    <t>8325703113</t>
  </si>
  <si>
    <t>Timár Imre</t>
  </si>
  <si>
    <t>8310853262</t>
  </si>
  <si>
    <t>Tóth József Péter</t>
  </si>
  <si>
    <t>8350671920</t>
  </si>
  <si>
    <t>Tóth-Bodrogi Edit</t>
  </si>
  <si>
    <t>8408031821</t>
  </si>
  <si>
    <t>Kaszás Nikoletta</t>
  </si>
  <si>
    <t>8438731872</t>
  </si>
  <si>
    <t>Tuza Zsolt László</t>
  </si>
  <si>
    <t>8316733579</t>
  </si>
  <si>
    <t>Ulbert Zsolt</t>
  </si>
  <si>
    <t>8364652524</t>
  </si>
  <si>
    <t>V Szabó László</t>
  </si>
  <si>
    <t>8369293506</t>
  </si>
  <si>
    <t>Vágvölgyi Veronika</t>
  </si>
  <si>
    <t>8410933446</t>
  </si>
  <si>
    <t>Valicsek Zsolt</t>
  </si>
  <si>
    <t>8412803434</t>
  </si>
  <si>
    <t>Valiskó Mónika</t>
  </si>
  <si>
    <t>8397553649</t>
  </si>
  <si>
    <t>Varga Csilla</t>
  </si>
  <si>
    <t>8423011763</t>
  </si>
  <si>
    <t>Varga Szabolcs</t>
  </si>
  <si>
    <t>8387271209</t>
  </si>
  <si>
    <t>Varga Tamás</t>
  </si>
  <si>
    <t>8416043760</t>
  </si>
  <si>
    <t>Vassányi István</t>
  </si>
  <si>
    <t>8374654287</t>
  </si>
  <si>
    <t>Veres Zoltán</t>
  </si>
  <si>
    <t>8315302531</t>
  </si>
  <si>
    <t>Vigh-Szabó Melinda Erzsébet</t>
  </si>
  <si>
    <t>8393730538</t>
  </si>
  <si>
    <t>Vonderviszt Ferenc</t>
  </si>
  <si>
    <t>8334552580</t>
  </si>
  <si>
    <t>Vörösházi Zsolt</t>
  </si>
  <si>
    <t>8409140497</t>
  </si>
  <si>
    <t>Zsigmond Anikó</t>
  </si>
  <si>
    <t>8365743329</t>
  </si>
  <si>
    <t>Bakonyi Péter</t>
  </si>
  <si>
    <t>8433500570</t>
  </si>
  <si>
    <t>Baumgartner János</t>
  </si>
  <si>
    <t>8433880187</t>
  </si>
  <si>
    <t>Egedy Attila</t>
  </si>
  <si>
    <t>8439610572</t>
  </si>
  <si>
    <t>Galambos Ildikó</t>
  </si>
  <si>
    <t>8406163348</t>
  </si>
  <si>
    <t>Gerencsérné Dr. Berta Renáta</t>
  </si>
  <si>
    <t>8407900273</t>
  </si>
  <si>
    <t>Hajba László</t>
  </si>
  <si>
    <t>8396661065</t>
  </si>
  <si>
    <t>Halász László</t>
  </si>
  <si>
    <t>8355472470</t>
  </si>
  <si>
    <t>Hargitai Dávid Máté</t>
  </si>
  <si>
    <t>8440643195</t>
  </si>
  <si>
    <t>Horváth Barnabás</t>
  </si>
  <si>
    <t>8410220024</t>
  </si>
  <si>
    <t>Kósa István</t>
  </si>
  <si>
    <t>8348102639</t>
  </si>
  <si>
    <t>Lipovits Ágnes</t>
  </si>
  <si>
    <t>8376711709</t>
  </si>
  <si>
    <t>Nagy Roland</t>
  </si>
  <si>
    <t>8416232512</t>
  </si>
  <si>
    <t>Pribojszki-Németh Anikó</t>
  </si>
  <si>
    <t>8426141927</t>
  </si>
  <si>
    <t>Sebestyén Viktor</t>
  </si>
  <si>
    <t>8442983112</t>
  </si>
  <si>
    <t>Seress Gábor László</t>
  </si>
  <si>
    <t>8424702352</t>
  </si>
  <si>
    <t>Tóth Gábor</t>
  </si>
  <si>
    <t>8426142613</t>
  </si>
  <si>
    <t>Beretzky Péter Márk</t>
  </si>
  <si>
    <t>8376941402</t>
  </si>
  <si>
    <t>Dániel Zoltán András</t>
  </si>
  <si>
    <t>8405303510</t>
  </si>
  <si>
    <t>Forró Zsuzsanna</t>
  </si>
  <si>
    <t>8338103594</t>
  </si>
  <si>
    <t>Szentes Balázs</t>
  </si>
  <si>
    <t>8412822315</t>
  </si>
  <si>
    <t>Szentessy Balázs</t>
  </si>
  <si>
    <t>8371831331</t>
  </si>
  <si>
    <t>Szőke Andrea</t>
  </si>
  <si>
    <t>8402301541</t>
  </si>
  <si>
    <t>Vincze András</t>
  </si>
  <si>
    <t>8372793190</t>
  </si>
  <si>
    <t>Adorján Kolos</t>
  </si>
  <si>
    <t>8415210264</t>
  </si>
  <si>
    <t>Antal János</t>
  </si>
  <si>
    <t>8351102644</t>
  </si>
  <si>
    <t>Aporfiné Nagy Andrea</t>
  </si>
  <si>
    <t>8350062436</t>
  </si>
  <si>
    <t>Árkovits Natália</t>
  </si>
  <si>
    <t>8387944947</t>
  </si>
  <si>
    <t>Balla Beáta</t>
  </si>
  <si>
    <t>8393403200</t>
  </si>
  <si>
    <t>Balla Judit</t>
  </si>
  <si>
    <t>8406592389</t>
  </si>
  <si>
    <t>Balogh András</t>
  </si>
  <si>
    <t>8396515204</t>
  </si>
  <si>
    <t>Baloghné Simon Ágnes</t>
  </si>
  <si>
    <t>8403482019</t>
  </si>
  <si>
    <t>Bankóné Ürményi Carmen</t>
  </si>
  <si>
    <t>8363372080</t>
  </si>
  <si>
    <t>Bánkuti Petra</t>
  </si>
  <si>
    <t>8449900085</t>
  </si>
  <si>
    <t>Bartos Andrea</t>
  </si>
  <si>
    <t>8352431714</t>
  </si>
  <si>
    <t>Bede András Lajosné</t>
  </si>
  <si>
    <t>8370861563</t>
  </si>
  <si>
    <t>Benkő Andrea</t>
  </si>
  <si>
    <t>8375151610</t>
  </si>
  <si>
    <t>Benkő Balázs</t>
  </si>
  <si>
    <t>8371162944</t>
  </si>
  <si>
    <t>Rodek Nóra</t>
  </si>
  <si>
    <t>8405784101</t>
  </si>
  <si>
    <t>Bertalan Mónika</t>
  </si>
  <si>
    <t>8388711881</t>
  </si>
  <si>
    <t>Biró Anett</t>
  </si>
  <si>
    <t>8398384042</t>
  </si>
  <si>
    <t>Bíró Ildikó</t>
  </si>
  <si>
    <t>8415712928</t>
  </si>
  <si>
    <t>Bognárné Sabjanics Angéla</t>
  </si>
  <si>
    <t>8334653166</t>
  </si>
  <si>
    <t>Bokrossy-Csiba Mária</t>
  </si>
  <si>
    <t>8399050482</t>
  </si>
  <si>
    <t>Kovács Edit</t>
  </si>
  <si>
    <t>8374741791</t>
  </si>
  <si>
    <t>Borók Jánosné</t>
  </si>
  <si>
    <t>8375791911</t>
  </si>
  <si>
    <t>Bucsky Anikó</t>
  </si>
  <si>
    <t>8391703703</t>
  </si>
  <si>
    <t>Bui Pál</t>
  </si>
  <si>
    <t>8340680668</t>
  </si>
  <si>
    <t>Csabáné Molnár Andrea</t>
  </si>
  <si>
    <t>8351583782</t>
  </si>
  <si>
    <t>Csillag Zsolt</t>
  </si>
  <si>
    <t>8419450189</t>
  </si>
  <si>
    <t>Csizmadia Ferenc</t>
  </si>
  <si>
    <t>8375073423</t>
  </si>
  <si>
    <t>Csomai Zsuzsanna</t>
  </si>
  <si>
    <t>8437650712</t>
  </si>
  <si>
    <t>Csonkáné Pallag Mónika</t>
  </si>
  <si>
    <t>8369322778</t>
  </si>
  <si>
    <t>Dezső Zsuzsanna</t>
  </si>
  <si>
    <t>8375183237</t>
  </si>
  <si>
    <t>Domján Gábor</t>
  </si>
  <si>
    <t>8427102364</t>
  </si>
  <si>
    <t>Farkas Béla</t>
  </si>
  <si>
    <t>8331781015</t>
  </si>
  <si>
    <t>Farkas Ferenc</t>
  </si>
  <si>
    <t>8425041317</t>
  </si>
  <si>
    <t>Farkas István</t>
  </si>
  <si>
    <t>8332283086</t>
  </si>
  <si>
    <t>Farkas Krisztina</t>
  </si>
  <si>
    <t>8404800294</t>
  </si>
  <si>
    <t>Fehérné Varga Tünde</t>
  </si>
  <si>
    <t>8372712697</t>
  </si>
  <si>
    <t>Feilné Kulcsár Eszter</t>
  </si>
  <si>
    <t>8426023649</t>
  </si>
  <si>
    <t>Fekete-Szabó Otília</t>
  </si>
  <si>
    <t>8404622922</t>
  </si>
  <si>
    <t>Felföldi Gábor</t>
  </si>
  <si>
    <t>8416410135</t>
  </si>
  <si>
    <t>Takácsné Ferenczik Brigitta</t>
  </si>
  <si>
    <t>8430941800</t>
  </si>
  <si>
    <t>Fódi Éva</t>
  </si>
  <si>
    <t>8390261707</t>
  </si>
  <si>
    <t>Fojtyikné Dressel Rita</t>
  </si>
  <si>
    <t>8394864074</t>
  </si>
  <si>
    <t>Frits Márton</t>
  </si>
  <si>
    <t>8438500706</t>
  </si>
  <si>
    <t>Fülöp Réka Hajnalka</t>
  </si>
  <si>
    <t>8374913193</t>
  </si>
  <si>
    <t>Gál Balázs</t>
  </si>
  <si>
    <t>8400004086</t>
  </si>
  <si>
    <t>Gelencsér Beáta</t>
  </si>
  <si>
    <t>8385343660</t>
  </si>
  <si>
    <t>Gelencsérné Katonka Ibolya</t>
  </si>
  <si>
    <t>8335073988</t>
  </si>
  <si>
    <t>Golarits Miklós</t>
  </si>
  <si>
    <t>8351692085</t>
  </si>
  <si>
    <t>Göllei Attila Róbertné</t>
  </si>
  <si>
    <t>8366163326</t>
  </si>
  <si>
    <t>Görögné Kővári Krisztina</t>
  </si>
  <si>
    <t>8411441628</t>
  </si>
  <si>
    <t>Holló Krisztina</t>
  </si>
  <si>
    <t>8392893409</t>
  </si>
  <si>
    <t>Hajdú József</t>
  </si>
  <si>
    <t>8350002298</t>
  </si>
  <si>
    <t>Hajdú Tamás</t>
  </si>
  <si>
    <t>8425662095</t>
  </si>
  <si>
    <t>Halmos-Tóth Katalin</t>
  </si>
  <si>
    <t>8406802103</t>
  </si>
  <si>
    <t>Hansági-Haydn Nóra</t>
  </si>
  <si>
    <t>8418630426</t>
  </si>
  <si>
    <t>Haraszti László Zsolt</t>
  </si>
  <si>
    <t>8411391213</t>
  </si>
  <si>
    <t>Hartmann János</t>
  </si>
  <si>
    <t>8354340740</t>
  </si>
  <si>
    <t>Ható Zoltán</t>
  </si>
  <si>
    <t>8431040599</t>
  </si>
  <si>
    <t>Hazafi Judit</t>
  </si>
  <si>
    <t>8374392681</t>
  </si>
  <si>
    <t>Heizler Gábor</t>
  </si>
  <si>
    <t>8423350061</t>
  </si>
  <si>
    <t>Heller Balázs</t>
  </si>
  <si>
    <t>8419652113</t>
  </si>
  <si>
    <t>Henné Tóth Erzsébet</t>
  </si>
  <si>
    <t>8357052797</t>
  </si>
  <si>
    <t>Homoki Imre</t>
  </si>
  <si>
    <t>8357452329</t>
  </si>
  <si>
    <t>Horváth Ádám</t>
  </si>
  <si>
    <t>8447411184</t>
  </si>
  <si>
    <t>Horváth Barbara Angéla</t>
  </si>
  <si>
    <t>8395674600</t>
  </si>
  <si>
    <t>Horváth Róbert</t>
  </si>
  <si>
    <t>8409311364</t>
  </si>
  <si>
    <t>Horváth Tibor</t>
  </si>
  <si>
    <t>8344550599</t>
  </si>
  <si>
    <t>Horváthné Dima Anikó</t>
  </si>
  <si>
    <t>8432772577</t>
  </si>
  <si>
    <t>Klein Mónika</t>
  </si>
  <si>
    <t>8389142244</t>
  </si>
  <si>
    <t>Gotthard-Huszti Réka</t>
  </si>
  <si>
    <t>8429343245</t>
  </si>
  <si>
    <t>Ihász Gabriella</t>
  </si>
  <si>
    <t>8378563758</t>
  </si>
  <si>
    <t>Iván Katalin</t>
  </si>
  <si>
    <t>8426803148</t>
  </si>
  <si>
    <t>Janni Károly</t>
  </si>
  <si>
    <t>8365790491</t>
  </si>
  <si>
    <t>Jaraba János</t>
  </si>
  <si>
    <t>8387393045</t>
  </si>
  <si>
    <t>Kakasi Balázs</t>
  </si>
  <si>
    <t>8433331655</t>
  </si>
  <si>
    <t>Károly Terézia</t>
  </si>
  <si>
    <t>8342722945</t>
  </si>
  <si>
    <t>Kaskötőné Bodnár Julianna</t>
  </si>
  <si>
    <t>8363351288</t>
  </si>
  <si>
    <t>Katsányi Gábor</t>
  </si>
  <si>
    <t>8341952432</t>
  </si>
  <si>
    <t>Keller Tamás</t>
  </si>
  <si>
    <t>8424630238</t>
  </si>
  <si>
    <t>Gazdag-Kéri Renáta</t>
  </si>
  <si>
    <t>8447171132</t>
  </si>
  <si>
    <t>Kincses Márton Zoltán</t>
  </si>
  <si>
    <t>8391860450</t>
  </si>
  <si>
    <t>Kiss Hajnalka</t>
  </si>
  <si>
    <t>8405334394</t>
  </si>
  <si>
    <t>Kohlrusz Gábor Antal</t>
  </si>
  <si>
    <t>8414452523</t>
  </si>
  <si>
    <t>Kokas Andrea Ildikó</t>
  </si>
  <si>
    <t>8377802570</t>
  </si>
  <si>
    <t>Kólingerné Csányi Judit Viktória</t>
  </si>
  <si>
    <t>8398461780</t>
  </si>
  <si>
    <t>Kornaizel Tamás</t>
  </si>
  <si>
    <t>8418113154</t>
  </si>
  <si>
    <t>Kovács Balázs</t>
  </si>
  <si>
    <t>8401062608</t>
  </si>
  <si>
    <t>Kovács Emese</t>
  </si>
  <si>
    <t>8423762033</t>
  </si>
  <si>
    <t>Kovács Rita</t>
  </si>
  <si>
    <t>8408832921</t>
  </si>
  <si>
    <t>8437361664</t>
  </si>
  <si>
    <t>Kovács-Ujvári Orsolya</t>
  </si>
  <si>
    <t>8409091712</t>
  </si>
  <si>
    <t>Ködmönné Pethő Henrietta</t>
  </si>
  <si>
    <t>8396595097</t>
  </si>
  <si>
    <t>Königné Dohanics Márta Mária</t>
  </si>
  <si>
    <t>8331833333</t>
  </si>
  <si>
    <t>Kripli Ágnes</t>
  </si>
  <si>
    <t>8415300794</t>
  </si>
  <si>
    <t>Kristóf Orsolya</t>
  </si>
  <si>
    <t>8407251070</t>
  </si>
  <si>
    <t>Lakó János</t>
  </si>
  <si>
    <t>8409820269</t>
  </si>
  <si>
    <t>Laposa Éva</t>
  </si>
  <si>
    <t>8371473184</t>
  </si>
  <si>
    <t>Lipcsei László</t>
  </si>
  <si>
    <t>8401773423</t>
  </si>
  <si>
    <t>Lukács Judit</t>
  </si>
  <si>
    <t>8351943541</t>
  </si>
  <si>
    <t>Marton Gábor</t>
  </si>
  <si>
    <t>8429101519</t>
  </si>
  <si>
    <t>Mazalin Imre</t>
  </si>
  <si>
    <t>8398613750</t>
  </si>
  <si>
    <t>Mereteiné Sebestyén Annamária</t>
  </si>
  <si>
    <t>8385382259</t>
  </si>
  <si>
    <t>Mészáros Anita</t>
  </si>
  <si>
    <t>8414503373</t>
  </si>
  <si>
    <t>Mészáros Péter</t>
  </si>
  <si>
    <t>8424730070</t>
  </si>
  <si>
    <t>Mészáros Zsolt</t>
  </si>
  <si>
    <t>8381490405</t>
  </si>
  <si>
    <t>Molnár Claudia Melinda</t>
  </si>
  <si>
    <t>8381124921</t>
  </si>
  <si>
    <t>Morvai Bálint</t>
  </si>
  <si>
    <t>8432950068</t>
  </si>
  <si>
    <t>Nagy Róbert</t>
  </si>
  <si>
    <t>8396281300</t>
  </si>
  <si>
    <t>Nagy-Péterfi Rita</t>
  </si>
  <si>
    <t>8439813473</t>
  </si>
  <si>
    <t>Orlainé Tauer Andrea</t>
  </si>
  <si>
    <t>8370633390</t>
  </si>
  <si>
    <t>Páhi László</t>
  </si>
  <si>
    <t>8338131113</t>
  </si>
  <si>
    <t>Panyiné Mester Edina</t>
  </si>
  <si>
    <t>8389222558</t>
  </si>
  <si>
    <t>Pokó-Éri Vivien Cintia</t>
  </si>
  <si>
    <t>8455730277</t>
  </si>
  <si>
    <t>Polgár Éva Mónika</t>
  </si>
  <si>
    <t>8375521736</t>
  </si>
  <si>
    <t>Pölösné Fischer Helga</t>
  </si>
  <si>
    <t>8397461884</t>
  </si>
  <si>
    <t>Priskinné Rauscher Zsuzsanna</t>
  </si>
  <si>
    <t>8336301208</t>
  </si>
  <si>
    <t>Pulai Gábor Attila</t>
  </si>
  <si>
    <t>8366942589</t>
  </si>
  <si>
    <t>Raposa Veronika Tünde</t>
  </si>
  <si>
    <t>8444583421</t>
  </si>
  <si>
    <t>Sági Tamás</t>
  </si>
  <si>
    <t>8361522107</t>
  </si>
  <si>
    <t>Sagmeisterné Patakfalvi Andrea</t>
  </si>
  <si>
    <t>8344491819</t>
  </si>
  <si>
    <t>Sárainé Dr. Rauch Renáta</t>
  </si>
  <si>
    <t>8396223912</t>
  </si>
  <si>
    <t>Sárváriné Dezső Edit</t>
  </si>
  <si>
    <t>8377274515</t>
  </si>
  <si>
    <t>Sashalmi István</t>
  </si>
  <si>
    <t>8357370659</t>
  </si>
  <si>
    <t>Schmidtné Lényi Szilvia</t>
  </si>
  <si>
    <t>8412333799</t>
  </si>
  <si>
    <t>Sebestyén Attila</t>
  </si>
  <si>
    <t>8380810767</t>
  </si>
  <si>
    <t>Sebestyén Mariann</t>
  </si>
  <si>
    <t>8389022850</t>
  </si>
  <si>
    <t>Sebestyén Marietta</t>
  </si>
  <si>
    <t>8403093829</t>
  </si>
  <si>
    <t>Sevinger János</t>
  </si>
  <si>
    <t>8393080924</t>
  </si>
  <si>
    <t>Siki Andrea</t>
  </si>
  <si>
    <t>8399231932</t>
  </si>
  <si>
    <t>Simon-Szabó Tünde</t>
  </si>
  <si>
    <t>8393854040</t>
  </si>
  <si>
    <t>Smidla Judit</t>
  </si>
  <si>
    <t>8363721875</t>
  </si>
  <si>
    <t>Sötéthné Nagy Éva</t>
  </si>
  <si>
    <t>8373452354</t>
  </si>
  <si>
    <t>Söveges Gábor</t>
  </si>
  <si>
    <t>8427040342</t>
  </si>
  <si>
    <t>Staub Márton</t>
  </si>
  <si>
    <t>8421160273</t>
  </si>
  <si>
    <t>Szabó György</t>
  </si>
  <si>
    <t>8409473887</t>
  </si>
  <si>
    <t>Szabó László</t>
  </si>
  <si>
    <t>8338512761</t>
  </si>
  <si>
    <t>Szalainé Szeili Katalin</t>
  </si>
  <si>
    <t>8417004319</t>
  </si>
  <si>
    <t>Számfira-Turupoli Nóra</t>
  </si>
  <si>
    <t>8415041640</t>
  </si>
  <si>
    <t>Szanyi Imre István</t>
  </si>
  <si>
    <t>8355040880</t>
  </si>
  <si>
    <t>Szokolikné Kalmár Judit</t>
  </si>
  <si>
    <t>8418862165</t>
  </si>
  <si>
    <t>Szommerné Kiss Erzsébet</t>
  </si>
  <si>
    <t>8375633437</t>
  </si>
  <si>
    <t>Szőkéné Vizi Gabriella</t>
  </si>
  <si>
    <t>8396416036</t>
  </si>
  <si>
    <t>Csiszárné Szőnyi Olga</t>
  </si>
  <si>
    <t>8404371083</t>
  </si>
  <si>
    <t>Szüszenstein Ferenc</t>
  </si>
  <si>
    <t>8421461990</t>
  </si>
  <si>
    <t>Torma Roland</t>
  </si>
  <si>
    <t>8397324542</t>
  </si>
  <si>
    <t>Torma-Paluska Ágnes</t>
  </si>
  <si>
    <t>8408180045</t>
  </si>
  <si>
    <t>Tóth Beáta</t>
  </si>
  <si>
    <t>8374203714</t>
  </si>
  <si>
    <t>Tóth Éva</t>
  </si>
  <si>
    <t>8426450946</t>
  </si>
  <si>
    <t>8379480910</t>
  </si>
  <si>
    <t>Tóthné Rapali Beatrix</t>
  </si>
  <si>
    <t>8401873142</t>
  </si>
  <si>
    <t>Vajda Tünde Gabriella</t>
  </si>
  <si>
    <t>8357793207</t>
  </si>
  <si>
    <t>Vámosi Réka Mária</t>
  </si>
  <si>
    <t>8414381804</t>
  </si>
  <si>
    <t>Varga Beáta</t>
  </si>
  <si>
    <t>8419842826</t>
  </si>
  <si>
    <t>Varga Zoltán</t>
  </si>
  <si>
    <t>8393701074</t>
  </si>
  <si>
    <t>Vargáné Hajda Tímea</t>
  </si>
  <si>
    <t>8400535464</t>
  </si>
  <si>
    <t>Verbó Hedvig Éva</t>
  </si>
  <si>
    <t>8386094052</t>
  </si>
  <si>
    <t>Veresné Biró Tímea</t>
  </si>
  <si>
    <t>8422492644</t>
  </si>
  <si>
    <t>Viczina Balázs</t>
  </si>
  <si>
    <t>8416513058</t>
  </si>
  <si>
    <t>Vida Attila</t>
  </si>
  <si>
    <t>8380550846</t>
  </si>
  <si>
    <t>Winkler Szabolcs</t>
  </si>
  <si>
    <t>8397945369</t>
  </si>
  <si>
    <t>Zsargó Szilvia</t>
  </si>
  <si>
    <t>8375101591</t>
  </si>
  <si>
    <t>Zsiborács Andrea</t>
  </si>
  <si>
    <t>8434440679</t>
  </si>
  <si>
    <t>Zsiborács Judit</t>
  </si>
  <si>
    <t>8413841763</t>
  </si>
  <si>
    <t>Zsilák Zoltán</t>
  </si>
  <si>
    <t>8337512741</t>
  </si>
  <si>
    <t>Zsirka Balázs</t>
  </si>
  <si>
    <t>8439131399</t>
  </si>
  <si>
    <t>Csordás Anita</t>
  </si>
  <si>
    <t>8441412952</t>
  </si>
  <si>
    <t>Bertók-Kiss Judit Zsuzsanna</t>
  </si>
  <si>
    <t>8408953524</t>
  </si>
  <si>
    <t>8412171462</t>
  </si>
  <si>
    <t>Pekárdy Milán Péter</t>
  </si>
  <si>
    <t>8443330120</t>
  </si>
  <si>
    <t>Soósné Dr. Balczár Ida Anna</t>
  </si>
  <si>
    <t>8447501310</t>
  </si>
  <si>
    <t>Kovács András</t>
  </si>
  <si>
    <t>8447570010</t>
  </si>
  <si>
    <t>Koczka-Barabás Enikő</t>
  </si>
  <si>
    <t>8446380846</t>
  </si>
  <si>
    <t>8450063418</t>
  </si>
  <si>
    <t>Zadravecz Renáta</t>
  </si>
  <si>
    <t>8409494051</t>
  </si>
  <si>
    <t>Nagy Viktória</t>
  </si>
  <si>
    <t>8437401119</t>
  </si>
  <si>
    <t>Bakon Krisztián Attila</t>
  </si>
  <si>
    <t>8457461427</t>
  </si>
  <si>
    <t>Sarkady Attila</t>
  </si>
  <si>
    <t>8395305044</t>
  </si>
  <si>
    <t>Szöllőskei Anikó</t>
  </si>
  <si>
    <t>8392843355</t>
  </si>
  <si>
    <t>Nagy Andrea Magda</t>
  </si>
  <si>
    <t>8433380907</t>
  </si>
  <si>
    <t>Ábrahám Gyula</t>
  </si>
  <si>
    <t>8451322220</t>
  </si>
  <si>
    <t>Nyári Zsófia</t>
  </si>
  <si>
    <t>8406634006</t>
  </si>
  <si>
    <t>Eck-Varanka Bettina Mária</t>
  </si>
  <si>
    <t>8443570865</t>
  </si>
  <si>
    <t>Hülberné Törő Vivien</t>
  </si>
  <si>
    <t>8455343222</t>
  </si>
  <si>
    <t>Lukács Zoltán</t>
  </si>
  <si>
    <t>8339973762</t>
  </si>
  <si>
    <t>Mihalics Bálint</t>
  </si>
  <si>
    <t>8432843334</t>
  </si>
  <si>
    <t>György Norbert</t>
  </si>
  <si>
    <t>8455681152</t>
  </si>
  <si>
    <t>Kulcsár Gvendolin</t>
  </si>
  <si>
    <t>8479172010</t>
  </si>
  <si>
    <t>Hajdu Eszter</t>
  </si>
  <si>
    <t>8448060083</t>
  </si>
  <si>
    <t>Gyurikáné Luteránus Éva</t>
  </si>
  <si>
    <t>8440460899</t>
  </si>
  <si>
    <t>Csillag Éva</t>
  </si>
  <si>
    <t>8418110333</t>
  </si>
  <si>
    <t>Konka Boglárka</t>
  </si>
  <si>
    <t>8450130646</t>
  </si>
  <si>
    <t>Kovács Noémi</t>
  </si>
  <si>
    <t>8460780449</t>
  </si>
  <si>
    <t>Süle Péter</t>
  </si>
  <si>
    <t>8428810354</t>
  </si>
  <si>
    <t>Kelemen Judit</t>
  </si>
  <si>
    <t>8419021393</t>
  </si>
  <si>
    <t>Fehérvölgyi Szabolcs</t>
  </si>
  <si>
    <t>8399020796</t>
  </si>
  <si>
    <t>Decsi Péter</t>
  </si>
  <si>
    <t>8447580458</t>
  </si>
  <si>
    <t>Zaránd Szilvia</t>
  </si>
  <si>
    <t>8458760452</t>
  </si>
  <si>
    <t>Kigyós Tamás Attila</t>
  </si>
  <si>
    <t>8431812710</t>
  </si>
  <si>
    <t>Gajdics Rita</t>
  </si>
  <si>
    <t>8433111434</t>
  </si>
  <si>
    <t>Rózsenberszki Tamás</t>
  </si>
  <si>
    <t>8442990062</t>
  </si>
  <si>
    <t>Deér Loránd</t>
  </si>
  <si>
    <t>8452690312</t>
  </si>
  <si>
    <t>Márton Zoltán</t>
  </si>
  <si>
    <t>8427202695</t>
  </si>
  <si>
    <t>Ivanics Liliána</t>
  </si>
  <si>
    <t>8394092071</t>
  </si>
  <si>
    <t>Zima Andrea</t>
  </si>
  <si>
    <t>8424091655</t>
  </si>
  <si>
    <t>Rappné Tóth Andrea</t>
  </si>
  <si>
    <t>8351331759</t>
  </si>
  <si>
    <t>Kellerné Kovács Dominika</t>
  </si>
  <si>
    <t>8440551258</t>
  </si>
  <si>
    <t>Annus Gábor</t>
  </si>
  <si>
    <t>8366723038</t>
  </si>
  <si>
    <t>Ratting Gergely</t>
  </si>
  <si>
    <t>8443481749</t>
  </si>
  <si>
    <t>Járvás Gábor</t>
  </si>
  <si>
    <t>8422871416</t>
  </si>
  <si>
    <t>Jankó Dóra</t>
  </si>
  <si>
    <t>8425711185</t>
  </si>
  <si>
    <t>Éles András</t>
  </si>
  <si>
    <t>8454831525</t>
  </si>
  <si>
    <t>Leitold Dániel</t>
  </si>
  <si>
    <t>8451860338</t>
  </si>
  <si>
    <t>Pózna Anna Ibolya</t>
  </si>
  <si>
    <t>8457261002</t>
  </si>
  <si>
    <t>Bálint Roland</t>
  </si>
  <si>
    <t>8448900545</t>
  </si>
  <si>
    <t>8446950472</t>
  </si>
  <si>
    <t>Maszarek Henrik</t>
  </si>
  <si>
    <t>8388983024</t>
  </si>
  <si>
    <t>Harasztiné Hargitai Réka</t>
  </si>
  <si>
    <t>8446483645</t>
  </si>
  <si>
    <t>Molnár Miklós</t>
  </si>
  <si>
    <t>8419653322</t>
  </si>
  <si>
    <t>Guba Sándor</t>
  </si>
  <si>
    <t>8442600442</t>
  </si>
  <si>
    <t>Zsirkáné Dr.Fónagy Orsolya</t>
  </si>
  <si>
    <t>8448413687</t>
  </si>
  <si>
    <t>Tábori Ferenc</t>
  </si>
  <si>
    <t>8431303115</t>
  </si>
  <si>
    <t>Orosz Ákos</t>
  </si>
  <si>
    <t>8452020228</t>
  </si>
  <si>
    <t>Csontos Balázs</t>
  </si>
  <si>
    <t>8433700847</t>
  </si>
  <si>
    <t>Zsiborács Henrik</t>
  </si>
  <si>
    <t>8444651087</t>
  </si>
  <si>
    <t>Ollé János</t>
  </si>
  <si>
    <t>8396574812</t>
  </si>
  <si>
    <t>Trájer Attila János</t>
  </si>
  <si>
    <t>8426440355</t>
  </si>
  <si>
    <t>Pilinszki-Pék Dorottya</t>
  </si>
  <si>
    <t>8409092557</t>
  </si>
  <si>
    <t>Gombás-Pataki Éva</t>
  </si>
  <si>
    <t>8335673411</t>
  </si>
  <si>
    <t>Pekker Péter</t>
  </si>
  <si>
    <t>8418640162</t>
  </si>
  <si>
    <t>Varga Béla</t>
  </si>
  <si>
    <t>8450390338</t>
  </si>
  <si>
    <t>Nagy Bianka</t>
  </si>
  <si>
    <t>8461870093</t>
  </si>
  <si>
    <t>Imre Kornélia</t>
  </si>
  <si>
    <t>8407742120</t>
  </si>
  <si>
    <t>Poór Zoltán Ferenc</t>
  </si>
  <si>
    <t>8334462786</t>
  </si>
  <si>
    <t>Bálint Adrienn</t>
  </si>
  <si>
    <t>8424450205</t>
  </si>
  <si>
    <t>Jakab Miklós</t>
  </si>
  <si>
    <t>8462721202</t>
  </si>
  <si>
    <t>Simon József</t>
  </si>
  <si>
    <t>8442692398</t>
  </si>
  <si>
    <t>Kovács Barbara</t>
  </si>
  <si>
    <t>8429333843</t>
  </si>
  <si>
    <t>Kiss Zsolt László</t>
  </si>
  <si>
    <t>8441310858</t>
  </si>
  <si>
    <t>Orbán Zsuzsanna</t>
  </si>
  <si>
    <t>8396360162</t>
  </si>
  <si>
    <t>Hajba-Horváth Eszter</t>
  </si>
  <si>
    <t>8426043291</t>
  </si>
  <si>
    <t>Tudós Gábor</t>
  </si>
  <si>
    <t>8420632767</t>
  </si>
  <si>
    <t>Kristofics Adél</t>
  </si>
  <si>
    <t>8459230287</t>
  </si>
  <si>
    <t>Parapatics Andrea</t>
  </si>
  <si>
    <t>8436690672</t>
  </si>
  <si>
    <t>Baum Krisztina</t>
  </si>
  <si>
    <t>8452590628</t>
  </si>
  <si>
    <t>Schrenk Veronika Ágnes</t>
  </si>
  <si>
    <t>8411173119</t>
  </si>
  <si>
    <t>Jancsek-Turóczi Beatrix</t>
  </si>
  <si>
    <t>8433840320</t>
  </si>
  <si>
    <t>Császár Zsófia</t>
  </si>
  <si>
    <t>8455030704</t>
  </si>
  <si>
    <t>Simon-Stőger Lilla Rita</t>
  </si>
  <si>
    <t>8452330308</t>
  </si>
  <si>
    <t>Boleraczki Miklós</t>
  </si>
  <si>
    <t>8420711640</t>
  </si>
  <si>
    <t>Konrád Naomi</t>
  </si>
  <si>
    <t>8456232890</t>
  </si>
  <si>
    <t>Kovács Lívia</t>
  </si>
  <si>
    <t>8379181603</t>
  </si>
  <si>
    <t>Marton Zsuzsanna</t>
  </si>
  <si>
    <t>8445951254</t>
  </si>
  <si>
    <t>Steinbachné Hajmásy Gyöngyi</t>
  </si>
  <si>
    <t>8440181078</t>
  </si>
  <si>
    <t>Szabó Renáta</t>
  </si>
  <si>
    <t>8415171048</t>
  </si>
  <si>
    <t>Megyeri Lóránt</t>
  </si>
  <si>
    <t>8425000386</t>
  </si>
  <si>
    <t>Berta Kinga Manuéla</t>
  </si>
  <si>
    <t>8440692994</t>
  </si>
  <si>
    <t>Pitás Viktória</t>
  </si>
  <si>
    <t>8430420215</t>
  </si>
  <si>
    <t>Bocsor Anikó</t>
  </si>
  <si>
    <t>8433713434</t>
  </si>
  <si>
    <t>Kállay-Kiss Krisztina</t>
  </si>
  <si>
    <t>8454431039</t>
  </si>
  <si>
    <t>Bognár Judit</t>
  </si>
  <si>
    <t>8438912923</t>
  </si>
  <si>
    <t>Pataki Zsolt András</t>
  </si>
  <si>
    <t>8408011464</t>
  </si>
  <si>
    <t>Horváthné Deák Emese</t>
  </si>
  <si>
    <t>8418153059</t>
  </si>
  <si>
    <t>Simon Nikoletta</t>
  </si>
  <si>
    <t>8431123648</t>
  </si>
  <si>
    <t>Kelemen-Cserta Eszter</t>
  </si>
  <si>
    <t>8459141144</t>
  </si>
  <si>
    <t>Bobek-Nagy Janka</t>
  </si>
  <si>
    <t>8452830645</t>
  </si>
  <si>
    <t>Szombat Szabina</t>
  </si>
  <si>
    <t>8473392310</t>
  </si>
  <si>
    <t>Rotter Dóra</t>
  </si>
  <si>
    <t>8464480210</t>
  </si>
  <si>
    <t>Kerstner Máté</t>
  </si>
  <si>
    <t>8469560212</t>
  </si>
  <si>
    <t>Hegedűs Miklós</t>
  </si>
  <si>
    <t>8442631402</t>
  </si>
  <si>
    <t>Shahrokhi Amin</t>
  </si>
  <si>
    <t>8435565130</t>
  </si>
  <si>
    <t>Körmendi Marianna Terézia</t>
  </si>
  <si>
    <t>8348612807</t>
  </si>
  <si>
    <t>Király Edit</t>
  </si>
  <si>
    <t>8467980052</t>
  </si>
  <si>
    <t>Juvanziczné Zsovár Viktória</t>
  </si>
  <si>
    <t>8446200813</t>
  </si>
  <si>
    <t>Zsinka Viktória</t>
  </si>
  <si>
    <t>8469970453</t>
  </si>
  <si>
    <t>Troják Zsolt</t>
  </si>
  <si>
    <t>8388803441</t>
  </si>
  <si>
    <t>Németh Edina</t>
  </si>
  <si>
    <t>8440150547</t>
  </si>
  <si>
    <t>Szilágyi Péter Ferenc</t>
  </si>
  <si>
    <t>8413364175</t>
  </si>
  <si>
    <t>Arany Zsuzsanna</t>
  </si>
  <si>
    <t>8399790605</t>
  </si>
  <si>
    <t>Mikó Barbara</t>
  </si>
  <si>
    <t>8452442041</t>
  </si>
  <si>
    <t>Ringné Nyári Edina Ibolya</t>
  </si>
  <si>
    <t>8390823888</t>
  </si>
  <si>
    <t>Tóth Ádám</t>
  </si>
  <si>
    <t>8432463973</t>
  </si>
  <si>
    <t>Fresneau Nolwenn</t>
  </si>
  <si>
    <t>8442834311</t>
  </si>
  <si>
    <t>Virthné Kemes Klára</t>
  </si>
  <si>
    <t>8476922108</t>
  </si>
  <si>
    <t>Komáromi Sándor</t>
  </si>
  <si>
    <t>8404660271</t>
  </si>
  <si>
    <t>Farsang Róbert</t>
  </si>
  <si>
    <t>8460541932</t>
  </si>
  <si>
    <t>Szakonyi Benedek</t>
  </si>
  <si>
    <t>8458270471</t>
  </si>
  <si>
    <t>Kovács Róbert</t>
  </si>
  <si>
    <t>8404433356</t>
  </si>
  <si>
    <t>Juhász Judit</t>
  </si>
  <si>
    <t>8470592335</t>
  </si>
  <si>
    <t>Szűcs Attila</t>
  </si>
  <si>
    <t>8388380893</t>
  </si>
  <si>
    <t>Morva Péter</t>
  </si>
  <si>
    <t>8396640327</t>
  </si>
  <si>
    <t>Cseh Gréta</t>
  </si>
  <si>
    <t>8460153053</t>
  </si>
  <si>
    <t>Fülöp Tamás</t>
  </si>
  <si>
    <t>8422620510</t>
  </si>
  <si>
    <t>Ruppert Tamás</t>
  </si>
  <si>
    <t>8445023675</t>
  </si>
  <si>
    <t>Horváth Dominik</t>
  </si>
  <si>
    <t>8476162324</t>
  </si>
  <si>
    <t>Korpáczi Eszter</t>
  </si>
  <si>
    <t>8408352725</t>
  </si>
  <si>
    <t>Lengyel Edina</t>
  </si>
  <si>
    <t>8434153491</t>
  </si>
  <si>
    <t>Éles Barna Attila</t>
  </si>
  <si>
    <t>8359032394</t>
  </si>
  <si>
    <t>Bertók Martin</t>
  </si>
  <si>
    <t>8482470434</t>
  </si>
  <si>
    <t>Kiglics Norbert</t>
  </si>
  <si>
    <t>8460750965</t>
  </si>
  <si>
    <t>Lukács Diána</t>
  </si>
  <si>
    <t>8444752533</t>
  </si>
  <si>
    <t>Tóth Renáta</t>
  </si>
  <si>
    <t>8408962612</t>
  </si>
  <si>
    <t>Béresné Béndek Zsuzsanna</t>
  </si>
  <si>
    <t>8454831045</t>
  </si>
  <si>
    <t>Papirovnyik Mónika Mária</t>
  </si>
  <si>
    <t>8376974440</t>
  </si>
  <si>
    <t>Csalódi Róbert</t>
  </si>
  <si>
    <t>8472241629</t>
  </si>
  <si>
    <t>Szépvölgyi Réka Katherine</t>
  </si>
  <si>
    <t>8446302802</t>
  </si>
  <si>
    <t>Bambek Magdolna</t>
  </si>
  <si>
    <t>8426341128</t>
  </si>
  <si>
    <t>Balogh Diána</t>
  </si>
  <si>
    <t>8408103296</t>
  </si>
  <si>
    <t>Hülberné Beyer Éva Anna</t>
  </si>
  <si>
    <t>8427353219</t>
  </si>
  <si>
    <t>Fitosné Boros Adrienn</t>
  </si>
  <si>
    <t>8457050281</t>
  </si>
  <si>
    <t>Kocsisné Pfeifer Éva</t>
  </si>
  <si>
    <t>8411870324</t>
  </si>
  <si>
    <t>Németh Péter</t>
  </si>
  <si>
    <t>8405600728</t>
  </si>
  <si>
    <t>Kertai László</t>
  </si>
  <si>
    <t>8408141996</t>
  </si>
  <si>
    <t>Szolga Szilárd</t>
  </si>
  <si>
    <t>8437320062</t>
  </si>
  <si>
    <t>P Szabó Miklós</t>
  </si>
  <si>
    <t>8355271106</t>
  </si>
  <si>
    <t>Katona András Richárd</t>
  </si>
  <si>
    <t>8462260035</t>
  </si>
  <si>
    <t>Csillingh Erika</t>
  </si>
  <si>
    <t>8377610388</t>
  </si>
  <si>
    <t>Formádi Katalin Klaudia</t>
  </si>
  <si>
    <t>8389152959</t>
  </si>
  <si>
    <t>Bencsik Andrea</t>
  </si>
  <si>
    <t>8326124451</t>
  </si>
  <si>
    <t>Heinbach Nikoletta</t>
  </si>
  <si>
    <t>8421612808</t>
  </si>
  <si>
    <t>Szabó-Tasner Dóra</t>
  </si>
  <si>
    <t>8437130026</t>
  </si>
  <si>
    <t>Némethné Ticz Mónika</t>
  </si>
  <si>
    <t>8450852021</t>
  </si>
  <si>
    <t>Vizi István György</t>
  </si>
  <si>
    <t>8361092331</t>
  </si>
  <si>
    <t>Lukács Pál Zoltán</t>
  </si>
  <si>
    <t>8380433149</t>
  </si>
  <si>
    <t>Kruppa-Jakab Éva</t>
  </si>
  <si>
    <t>8417951342</t>
  </si>
  <si>
    <t>Szerényi Dóra</t>
  </si>
  <si>
    <t>8464910525</t>
  </si>
  <si>
    <t>Lakner Gabriella</t>
  </si>
  <si>
    <t>8416001936</t>
  </si>
  <si>
    <t>Dobos Tibor</t>
  </si>
  <si>
    <t>8363194034</t>
  </si>
  <si>
    <t>Barták Róbert</t>
  </si>
  <si>
    <t>8348242694</t>
  </si>
  <si>
    <t>Szénásy Márta Krisztina</t>
  </si>
  <si>
    <t>8366333868</t>
  </si>
  <si>
    <t>Hubert Nikolett</t>
  </si>
  <si>
    <t>8469202529</t>
  </si>
  <si>
    <t>Varga Ágnes</t>
  </si>
  <si>
    <t>8364533339</t>
  </si>
  <si>
    <t>Káli Péter</t>
  </si>
  <si>
    <t>8471310406</t>
  </si>
  <si>
    <t>Nánási Barbara</t>
  </si>
  <si>
    <t>8403794029</t>
  </si>
  <si>
    <t>Herzog Csilla</t>
  </si>
  <si>
    <t>8372591652</t>
  </si>
  <si>
    <t>Kovács Viola</t>
  </si>
  <si>
    <t>8421062379</t>
  </si>
  <si>
    <t>8476222777</t>
  </si>
  <si>
    <t>Stáhl Anita Katalin</t>
  </si>
  <si>
    <t>8391050157</t>
  </si>
  <si>
    <t>Katona László Gábor</t>
  </si>
  <si>
    <t>8415246099</t>
  </si>
  <si>
    <t>Ignácz Melinda</t>
  </si>
  <si>
    <t>8404111863</t>
  </si>
  <si>
    <t>Estélyi István</t>
  </si>
  <si>
    <t>8440864078</t>
  </si>
  <si>
    <t>Máhr Tivadar</t>
  </si>
  <si>
    <t>8393461960</t>
  </si>
  <si>
    <t>Zaránd Alina</t>
  </si>
  <si>
    <t>8469240358</t>
  </si>
  <si>
    <t>Földi Zsuzsanna</t>
  </si>
  <si>
    <t>8401883954</t>
  </si>
  <si>
    <t>Mészáros Attila</t>
  </si>
  <si>
    <t>8384883114</t>
  </si>
  <si>
    <t>Ódor-Hámori Ildikó</t>
  </si>
  <si>
    <t>8418112433</t>
  </si>
  <si>
    <t>Oláhné Dr. Horváth Borbála</t>
  </si>
  <si>
    <t>8457292900</t>
  </si>
  <si>
    <t>Csákiné Dr. Tombácz Etelka</t>
  </si>
  <si>
    <t>8310892233</t>
  </si>
  <si>
    <t>Adamcsik Orsolya</t>
  </si>
  <si>
    <t>8468030554</t>
  </si>
  <si>
    <t>Kulcsár Dániel</t>
  </si>
  <si>
    <t>8461011201</t>
  </si>
  <si>
    <t>Hartyányi Máté</t>
  </si>
  <si>
    <t>8468170232</t>
  </si>
  <si>
    <t>Bejczi Rebeka</t>
  </si>
  <si>
    <t>8471840170</t>
  </si>
  <si>
    <t>Varga-Dani Barbara Zsuzsanna</t>
  </si>
  <si>
    <t>8401243130</t>
  </si>
  <si>
    <t>Guáth Gyula Norbertné</t>
  </si>
  <si>
    <t>8394663109</t>
  </si>
  <si>
    <t>Molnár-Pintér Eszter</t>
  </si>
  <si>
    <t>8445181513</t>
  </si>
  <si>
    <t>Thimm Andreas</t>
  </si>
  <si>
    <t>8361864555</t>
  </si>
  <si>
    <t>Kovács Nikoletta</t>
  </si>
  <si>
    <t>8450532272</t>
  </si>
  <si>
    <t>Machalik-Hartman Beáta</t>
  </si>
  <si>
    <t>8398334916</t>
  </si>
  <si>
    <t>Mezőfi Nóra</t>
  </si>
  <si>
    <t>8434592517</t>
  </si>
  <si>
    <t>Marton-Németh Gabriella</t>
  </si>
  <si>
    <t>8437330769</t>
  </si>
  <si>
    <t>Bazsó Rebeka</t>
  </si>
  <si>
    <t>8472250296</t>
  </si>
  <si>
    <t>Czene Csilla</t>
  </si>
  <si>
    <t>8376733702</t>
  </si>
  <si>
    <t>Zsargó Adrienn</t>
  </si>
  <si>
    <t>8460271463</t>
  </si>
  <si>
    <t>Német Rajmund</t>
  </si>
  <si>
    <t>8461383214</t>
  </si>
  <si>
    <t>Krahling Klaudia</t>
  </si>
  <si>
    <t>8471932784</t>
  </si>
  <si>
    <t>Bóna Áron</t>
  </si>
  <si>
    <t>8424970721</t>
  </si>
  <si>
    <t>Sigmond Eszter</t>
  </si>
  <si>
    <t>8378913287</t>
  </si>
  <si>
    <t>Németh Eszter Júlia</t>
  </si>
  <si>
    <t>8473390040</t>
  </si>
  <si>
    <t>Kozári Ildikó</t>
  </si>
  <si>
    <t>8386143789</t>
  </si>
  <si>
    <t>Molnár Zsombor</t>
  </si>
  <si>
    <t>8466610820</t>
  </si>
  <si>
    <t>Virág Lilla</t>
  </si>
  <si>
    <t>8457891952</t>
  </si>
  <si>
    <t>Kummer Alex</t>
  </si>
  <si>
    <t>8456941492</t>
  </si>
  <si>
    <t>Sziva Barnabás</t>
  </si>
  <si>
    <t>8392221095</t>
  </si>
  <si>
    <t>Dobozi Eszter Judit</t>
  </si>
  <si>
    <t>8399572616</t>
  </si>
  <si>
    <t>Hőke Ferenc</t>
  </si>
  <si>
    <t>8459031489</t>
  </si>
  <si>
    <t>Csányi-Tornyos Eszter</t>
  </si>
  <si>
    <t>8407774197</t>
  </si>
  <si>
    <t>Csanádi Ágnes</t>
  </si>
  <si>
    <t>8329223957</t>
  </si>
  <si>
    <t>Hornung Tamás Jenő</t>
  </si>
  <si>
    <t>8331062841</t>
  </si>
  <si>
    <t>Simon Győző</t>
  </si>
  <si>
    <t>8334263570</t>
  </si>
  <si>
    <t>Gáspár László</t>
  </si>
  <si>
    <t>8335033226</t>
  </si>
  <si>
    <t>Jámbor Balázs Róbert</t>
  </si>
  <si>
    <t>8340433393</t>
  </si>
  <si>
    <t>Biró Ferenc</t>
  </si>
  <si>
    <t>8346702302</t>
  </si>
  <si>
    <t>Szőke Irén</t>
  </si>
  <si>
    <t>8347162905</t>
  </si>
  <si>
    <t>Klinger Jánosné</t>
  </si>
  <si>
    <t>8347962146</t>
  </si>
  <si>
    <t>László Tamás</t>
  </si>
  <si>
    <t>8355333578</t>
  </si>
  <si>
    <t>Bérces Edit</t>
  </si>
  <si>
    <t>8355642937</t>
  </si>
  <si>
    <t>Palányi Ildikó</t>
  </si>
  <si>
    <t>8360023166</t>
  </si>
  <si>
    <t>Vadvári Tibor</t>
  </si>
  <si>
    <t>8360112924</t>
  </si>
  <si>
    <t>Antal Csabáné</t>
  </si>
  <si>
    <t>8361381112</t>
  </si>
  <si>
    <t>Szabó Géza Tibor</t>
  </si>
  <si>
    <t>8362422726</t>
  </si>
  <si>
    <t>Fehér Erika</t>
  </si>
  <si>
    <t>8362921579</t>
  </si>
  <si>
    <t>Nagyné Halász Zsuzsanna</t>
  </si>
  <si>
    <t>8363643505</t>
  </si>
  <si>
    <t>Dömők Miklósné</t>
  </si>
  <si>
    <t>8366693341</t>
  </si>
  <si>
    <t>Gerencsér Györgyné</t>
  </si>
  <si>
    <t>8368910234</t>
  </si>
  <si>
    <t>Virágh Andrea</t>
  </si>
  <si>
    <t>8373774033</t>
  </si>
  <si>
    <t>Góczán Judit</t>
  </si>
  <si>
    <t>8387024724</t>
  </si>
  <si>
    <t>Antal Anita</t>
  </si>
  <si>
    <t>8401914213</t>
  </si>
  <si>
    <t>8406992026</t>
  </si>
  <si>
    <t>László András</t>
  </si>
  <si>
    <t>8407780618</t>
  </si>
  <si>
    <t>Badics Albert</t>
  </si>
  <si>
    <t>8411453715</t>
  </si>
  <si>
    <t>Szelesné Szőke Judit</t>
  </si>
  <si>
    <t>8411521834</t>
  </si>
  <si>
    <t>Szabó Péter</t>
  </si>
  <si>
    <t>8417903070</t>
  </si>
  <si>
    <t>Egyed Róbert</t>
  </si>
  <si>
    <t>8418523018</t>
  </si>
  <si>
    <t>Tibákné Nyirati Katalin</t>
  </si>
  <si>
    <t>8420351687</t>
  </si>
  <si>
    <t>Bicsák Richárd</t>
  </si>
  <si>
    <t>8432283533</t>
  </si>
  <si>
    <t>Horváth Veronika</t>
  </si>
  <si>
    <t>8438330428</t>
  </si>
  <si>
    <t>Márkus Mónika</t>
  </si>
  <si>
    <t>8441091919</t>
  </si>
  <si>
    <t>Varga Petra</t>
  </si>
  <si>
    <t>8442761829</t>
  </si>
  <si>
    <t>Németh Krisztina</t>
  </si>
  <si>
    <t>8446122928</t>
  </si>
  <si>
    <t>Horváth- Keibl Aliz</t>
  </si>
  <si>
    <t>8446882825</t>
  </si>
  <si>
    <t>Gombócz Antal</t>
  </si>
  <si>
    <t>8449600928</t>
  </si>
  <si>
    <t>Lukács-Gaál Eszter</t>
  </si>
  <si>
    <t>8453751919</t>
  </si>
  <si>
    <t>Szabó Csaba</t>
  </si>
  <si>
    <t>8365902559</t>
  </si>
  <si>
    <t>Tóth Balázs</t>
  </si>
  <si>
    <t>8446400413</t>
  </si>
  <si>
    <t>Szekér Ármin</t>
  </si>
  <si>
    <t>8474010640</t>
  </si>
  <si>
    <t>Pálfy Angelika</t>
  </si>
  <si>
    <t>8390832461</t>
  </si>
  <si>
    <t>Hadászi Ágnes Melinda</t>
  </si>
  <si>
    <t>8367553926</t>
  </si>
  <si>
    <t>Balaton János</t>
  </si>
  <si>
    <t>8360630372</t>
  </si>
  <si>
    <t>Csorvási-György Petra</t>
  </si>
  <si>
    <t>8459483118</t>
  </si>
  <si>
    <t>Holczinger Melinda</t>
  </si>
  <si>
    <t>8396663947</t>
  </si>
  <si>
    <t>Németh István</t>
  </si>
  <si>
    <t>8382191150</t>
  </si>
  <si>
    <t>8363073083</t>
  </si>
  <si>
    <t>Czvetkó Tímea</t>
  </si>
  <si>
    <t>8477853010</t>
  </si>
  <si>
    <t>Katona Attila Imre</t>
  </si>
  <si>
    <t>8449770939</t>
  </si>
  <si>
    <t>Liska Fanny</t>
  </si>
  <si>
    <t>8456630403</t>
  </si>
  <si>
    <t>Szokoli Kitti</t>
  </si>
  <si>
    <t>8439851952</t>
  </si>
  <si>
    <t>Pekkerné Menyhárt Adrienn</t>
  </si>
  <si>
    <t>8429253254</t>
  </si>
  <si>
    <t>Maász Gábor</t>
  </si>
  <si>
    <t>8437480957</t>
  </si>
  <si>
    <t>Maászné Zrínyi Zita</t>
  </si>
  <si>
    <t>8442082794</t>
  </si>
  <si>
    <t>Tóth-Farsang Evelin</t>
  </si>
  <si>
    <t>8447772748</t>
  </si>
  <si>
    <t>Dabronaki Priszinger Krisztina Éva</t>
  </si>
  <si>
    <t>8415300263</t>
  </si>
  <si>
    <t>Imre Nóra</t>
  </si>
  <si>
    <t>8391833836</t>
  </si>
  <si>
    <t>Horváth Virág</t>
  </si>
  <si>
    <t>8464342063</t>
  </si>
  <si>
    <t>Balatoni Mónika</t>
  </si>
  <si>
    <t>8382053971</t>
  </si>
  <si>
    <t>Kocsis Andrea</t>
  </si>
  <si>
    <t>8360241228</t>
  </si>
  <si>
    <t>Kujbusné Kovács Rita</t>
  </si>
  <si>
    <t>8381284139</t>
  </si>
  <si>
    <t>Vincze Ernő</t>
  </si>
  <si>
    <t>8435150860</t>
  </si>
  <si>
    <t>Kozma Dorottya Edina</t>
  </si>
  <si>
    <t>8453283079</t>
  </si>
  <si>
    <t>Petrinic Irena</t>
  </si>
  <si>
    <t>8387485616</t>
  </si>
  <si>
    <t>Auer Felícia</t>
  </si>
  <si>
    <t>8468362336</t>
  </si>
  <si>
    <t>Pekárik Dávid</t>
  </si>
  <si>
    <t>8465090238</t>
  </si>
  <si>
    <t>Bella Dániel</t>
  </si>
  <si>
    <t>8459273199</t>
  </si>
  <si>
    <t>Tóth Bernadett</t>
  </si>
  <si>
    <t>8452851529</t>
  </si>
  <si>
    <t>Farkas Péter</t>
  </si>
  <si>
    <t>8400125053</t>
  </si>
  <si>
    <t>Kerekesné Csordás Eszter</t>
  </si>
  <si>
    <t>8447572374</t>
  </si>
  <si>
    <t>Szakács Szabolcs</t>
  </si>
  <si>
    <t>8447632261</t>
  </si>
  <si>
    <t>Kaszáné Csehi Diána</t>
  </si>
  <si>
    <t>8397883924</t>
  </si>
  <si>
    <t>8354930351</t>
  </si>
  <si>
    <t>Fodor Sándor</t>
  </si>
  <si>
    <t>8470832808</t>
  </si>
  <si>
    <t>Balog Annamária</t>
  </si>
  <si>
    <t>8463041248</t>
  </si>
  <si>
    <t>Vonderviszt Lajos</t>
  </si>
  <si>
    <t>8347262403</t>
  </si>
  <si>
    <t>Varga Kende Lőrinc</t>
  </si>
  <si>
    <t>8443273798</t>
  </si>
  <si>
    <t>Fehér Norbert</t>
  </si>
  <si>
    <t>8392061268</t>
  </si>
  <si>
    <t>Mihalik Bendegúz</t>
  </si>
  <si>
    <t>8451324509</t>
  </si>
  <si>
    <t>Rádli Richárd Bence</t>
  </si>
  <si>
    <t>8463660355</t>
  </si>
  <si>
    <t>Varga Ákos</t>
  </si>
  <si>
    <t>8474940427</t>
  </si>
  <si>
    <t>Csima-Ihász Tímea</t>
  </si>
  <si>
    <t>8412103416</t>
  </si>
  <si>
    <t>Józsa László</t>
  </si>
  <si>
    <t>8341603020</t>
  </si>
  <si>
    <t>Jakab Bálint</t>
  </si>
  <si>
    <t>8462701147</t>
  </si>
  <si>
    <t>Leveles László</t>
  </si>
  <si>
    <t>8384415307</t>
  </si>
  <si>
    <t>Gál Henrietta</t>
  </si>
  <si>
    <t>8476082037</t>
  </si>
  <si>
    <t>Darányi András Pál</t>
  </si>
  <si>
    <t>8461660684</t>
  </si>
  <si>
    <t>8332374189</t>
  </si>
  <si>
    <t>Szecsődi-Guti Mária</t>
  </si>
  <si>
    <t>8441923213</t>
  </si>
  <si>
    <t>Tóth Benedek</t>
  </si>
  <si>
    <t>8401954231</t>
  </si>
  <si>
    <t>Strack Flórián</t>
  </si>
  <si>
    <t>8456510645</t>
  </si>
  <si>
    <t>Kántor Szilvia</t>
  </si>
  <si>
    <t>8456992658</t>
  </si>
  <si>
    <t>Czene Adrienn</t>
  </si>
  <si>
    <t>8469340409</t>
  </si>
  <si>
    <t>Kucserka Tamás</t>
  </si>
  <si>
    <t>8425661145</t>
  </si>
  <si>
    <t>Kis-Simon Tünde</t>
  </si>
  <si>
    <t>8430140549</t>
  </si>
  <si>
    <t>Léber Adrienn</t>
  </si>
  <si>
    <t>8427861834</t>
  </si>
  <si>
    <t>Kajtár Tímea</t>
  </si>
  <si>
    <t>8392460766</t>
  </si>
  <si>
    <t>Dienes Ágota Viktória</t>
  </si>
  <si>
    <t>8443541296</t>
  </si>
  <si>
    <t>Darida Zsuzsa</t>
  </si>
  <si>
    <t>8395723636</t>
  </si>
  <si>
    <t>Keller Viktória Petra</t>
  </si>
  <si>
    <t>8399494542</t>
  </si>
  <si>
    <t>Ipkovich Ádám</t>
  </si>
  <si>
    <t>8486570808</t>
  </si>
  <si>
    <t>Staubné Balás Rita</t>
  </si>
  <si>
    <t>8431501502</t>
  </si>
  <si>
    <t>Melich Dóra</t>
  </si>
  <si>
    <t>8470952773</t>
  </si>
  <si>
    <t>Fodor Fruzsina</t>
  </si>
  <si>
    <t>8479830956</t>
  </si>
  <si>
    <t>Komáromy Péter</t>
  </si>
  <si>
    <t>8353902435</t>
  </si>
  <si>
    <t>Simon Georgina Judit</t>
  </si>
  <si>
    <t>8447622487</t>
  </si>
  <si>
    <t>Benedek Ágnes</t>
  </si>
  <si>
    <t>8429410953</t>
  </si>
  <si>
    <t>Balás-Nyitrai Barbara</t>
  </si>
  <si>
    <t>8440121865</t>
  </si>
  <si>
    <t>Kesserű Péter</t>
  </si>
  <si>
    <t>8386020911</t>
  </si>
  <si>
    <t>Fekete Dzsenifer</t>
  </si>
  <si>
    <t>8470991035</t>
  </si>
  <si>
    <t>Tóth Krisztina Tímea</t>
  </si>
  <si>
    <t>8461583191</t>
  </si>
  <si>
    <t>Mészáros András</t>
  </si>
  <si>
    <t>8424321014</t>
  </si>
  <si>
    <t>Török Nikolett</t>
  </si>
  <si>
    <t>8445893076</t>
  </si>
  <si>
    <t>Hanis Dávid</t>
  </si>
  <si>
    <t>8462731127</t>
  </si>
  <si>
    <t>Kámán András</t>
  </si>
  <si>
    <t>8472472035</t>
  </si>
  <si>
    <t>Szekér Vivien</t>
  </si>
  <si>
    <t>8457043838</t>
  </si>
  <si>
    <t>Tábori Margit</t>
  </si>
  <si>
    <t>8400143507</t>
  </si>
  <si>
    <t>Tóth Zsanett</t>
  </si>
  <si>
    <t>8479521163</t>
  </si>
  <si>
    <t>Szili-Fodor Dóra</t>
  </si>
  <si>
    <t>8404893268</t>
  </si>
  <si>
    <t>Szabó István</t>
  </si>
  <si>
    <t>8405900829</t>
  </si>
  <si>
    <t>Afshar Naeimeh</t>
  </si>
  <si>
    <t>8415364997</t>
  </si>
  <si>
    <t>Töreki Stefánia Matild</t>
  </si>
  <si>
    <t>8371850115</t>
  </si>
  <si>
    <t>Szóka Orsolya</t>
  </si>
  <si>
    <t>8450030404</t>
  </si>
  <si>
    <t>Nagy Antal</t>
  </si>
  <si>
    <t>8439382790</t>
  </si>
  <si>
    <t>Balaicz Zoltánné</t>
  </si>
  <si>
    <t>8401383412</t>
  </si>
  <si>
    <t>Stavans Anat</t>
  </si>
  <si>
    <t>8332495547</t>
  </si>
  <si>
    <t>Sepsi Éva</t>
  </si>
  <si>
    <t>8412310314</t>
  </si>
  <si>
    <t>Koók László</t>
  </si>
  <si>
    <t>8454981969</t>
  </si>
  <si>
    <t>Kovács Melinda</t>
  </si>
  <si>
    <t>8401664799</t>
  </si>
  <si>
    <t>Kovács-Németh Lilla</t>
  </si>
  <si>
    <t>8442550232</t>
  </si>
  <si>
    <t>Bereczki Péter Gábor</t>
  </si>
  <si>
    <t>8419890081</t>
  </si>
  <si>
    <t>Balog Andrea</t>
  </si>
  <si>
    <t>8400614186</t>
  </si>
  <si>
    <t>Szabóné Dr. Ravasz Bernadett</t>
  </si>
  <si>
    <t>8303113313</t>
  </si>
  <si>
    <t>Estélyi-Tala Nóra</t>
  </si>
  <si>
    <t>8450163250</t>
  </si>
  <si>
    <t>Guzsvinecz Tibor</t>
  </si>
  <si>
    <t>8456000604</t>
  </si>
  <si>
    <t>Szűcs Judit</t>
  </si>
  <si>
    <t>8456852562</t>
  </si>
  <si>
    <t>Kondor Dóra</t>
  </si>
  <si>
    <t>8477941602</t>
  </si>
  <si>
    <t>Bujna Hajnalka</t>
  </si>
  <si>
    <t>8422550644</t>
  </si>
  <si>
    <t>Pós Adrienn</t>
  </si>
  <si>
    <t>8471190532</t>
  </si>
  <si>
    <t>Czeglédi-Kelemen Angéla</t>
  </si>
  <si>
    <t>8430310738</t>
  </si>
  <si>
    <t>Németh Gábor István</t>
  </si>
  <si>
    <t>8473952286</t>
  </si>
  <si>
    <t>Lukács Tamás Csaba</t>
  </si>
  <si>
    <t>8355672534</t>
  </si>
  <si>
    <t>Tulézi-Lukácsi Kitti</t>
  </si>
  <si>
    <t>8479450444</t>
  </si>
  <si>
    <t>Opicz Ágnes</t>
  </si>
  <si>
    <t>8365593564</t>
  </si>
  <si>
    <t>Bogdán Tamás</t>
  </si>
  <si>
    <t>8350852550</t>
  </si>
  <si>
    <t>Betlehemné Marton Ildikó</t>
  </si>
  <si>
    <t>8353391902</t>
  </si>
  <si>
    <t>Takács Líviusz</t>
  </si>
  <si>
    <t>8443042931</t>
  </si>
  <si>
    <t>Waldinger Anett</t>
  </si>
  <si>
    <t>8453660115</t>
  </si>
  <si>
    <t>Németh Richárd</t>
  </si>
  <si>
    <t>8449114357</t>
  </si>
  <si>
    <t>Kandár Attila</t>
  </si>
  <si>
    <t>8428730148</t>
  </si>
  <si>
    <t>Péntek Imre</t>
  </si>
  <si>
    <t>8439311400</t>
  </si>
  <si>
    <t>Juhász Mária Dóra</t>
  </si>
  <si>
    <t>8388670670</t>
  </si>
  <si>
    <t>Szabó Zsolt</t>
  </si>
  <si>
    <t>8377233223</t>
  </si>
  <si>
    <t>Vuk Attila Lajos</t>
  </si>
  <si>
    <t>8375352837</t>
  </si>
  <si>
    <t>Beregszászi Csaba</t>
  </si>
  <si>
    <t>8358032285</t>
  </si>
  <si>
    <t>Kandárné Molnár Jusztina</t>
  </si>
  <si>
    <t>8436493206</t>
  </si>
  <si>
    <t>Pancsa Katalin</t>
  </si>
  <si>
    <t>8440502516</t>
  </si>
  <si>
    <t>Szatmári Sándor</t>
  </si>
  <si>
    <t>8397073647</t>
  </si>
  <si>
    <t>Pálinkás Roland</t>
  </si>
  <si>
    <t>8451490050</t>
  </si>
  <si>
    <t>Andor Balázs</t>
  </si>
  <si>
    <t>8438973132</t>
  </si>
  <si>
    <t>Király András</t>
  </si>
  <si>
    <t>8434170299</t>
  </si>
  <si>
    <t>Sánta Zoltán</t>
  </si>
  <si>
    <t>8377113341</t>
  </si>
  <si>
    <t>Urbán Katalin</t>
  </si>
  <si>
    <t>8378243737</t>
  </si>
  <si>
    <t>Horváth-Auer Fanni Olivia</t>
  </si>
  <si>
    <t>8465163111</t>
  </si>
  <si>
    <t>Lepsényi István</t>
  </si>
  <si>
    <t>8318834208</t>
  </si>
  <si>
    <t>Görög Mihály</t>
  </si>
  <si>
    <t>8309423470</t>
  </si>
  <si>
    <t>Halász Gergely Lajos</t>
  </si>
  <si>
    <t>8484210146</t>
  </si>
  <si>
    <t>Csendes Viktória Flóra</t>
  </si>
  <si>
    <t>8464521502</t>
  </si>
  <si>
    <t>Tran Tuan Anh</t>
  </si>
  <si>
    <t>8459943798</t>
  </si>
  <si>
    <t>Szőke Georgina</t>
  </si>
  <si>
    <t>8481051845</t>
  </si>
  <si>
    <t>László Veronika</t>
  </si>
  <si>
    <t>8465210845</t>
  </si>
  <si>
    <t>Salamon Antal</t>
  </si>
  <si>
    <t>8358303319</t>
  </si>
  <si>
    <t>Pálfi Ivett</t>
  </si>
  <si>
    <t>8466090657</t>
  </si>
  <si>
    <t>Németh-Fábián Réka</t>
  </si>
  <si>
    <t>8442350756</t>
  </si>
  <si>
    <t>Kovácsné Nagy Antónia</t>
  </si>
  <si>
    <t>8367733835</t>
  </si>
  <si>
    <t>Szalontai-Liszkai Nikoletta</t>
  </si>
  <si>
    <t>8422850095</t>
  </si>
  <si>
    <t>Karakai Tünde</t>
  </si>
  <si>
    <t>8392743369</t>
  </si>
  <si>
    <t>Sikné Czank Nóra</t>
  </si>
  <si>
    <t>8446450216</t>
  </si>
  <si>
    <t>Kandó Kata Életke</t>
  </si>
  <si>
    <t>8474110068</t>
  </si>
  <si>
    <t>Selmeczi Judit</t>
  </si>
  <si>
    <t>8462660505</t>
  </si>
  <si>
    <t>Nagy Attila Árpád</t>
  </si>
  <si>
    <t>8457462482</t>
  </si>
  <si>
    <t>Hardy András György</t>
  </si>
  <si>
    <t>8341122936</t>
  </si>
  <si>
    <t>Sipos Nikolett</t>
  </si>
  <si>
    <t>8464281692</t>
  </si>
  <si>
    <t>Mák Lilla</t>
  </si>
  <si>
    <t>8462140455</t>
  </si>
  <si>
    <t>Szigetvári Zsolt</t>
  </si>
  <si>
    <t>8374523034</t>
  </si>
  <si>
    <t>Németh László</t>
  </si>
  <si>
    <t>8469820931</t>
  </si>
  <si>
    <t>Szalai Gréta</t>
  </si>
  <si>
    <t>8488690673</t>
  </si>
  <si>
    <t>Patkósné Böle Renáta</t>
  </si>
  <si>
    <t>8448150856</t>
  </si>
  <si>
    <t>Sántha-Malomsoki Ágnes</t>
  </si>
  <si>
    <t>8411764036</t>
  </si>
  <si>
    <t>Gnitiev Sergei</t>
  </si>
  <si>
    <t>8464484135</t>
  </si>
  <si>
    <t>Saghir Aamir</t>
  </si>
  <si>
    <t>8427273789</t>
  </si>
  <si>
    <t>Fülöp Zsófia</t>
  </si>
  <si>
    <t>8427800118</t>
  </si>
  <si>
    <t>Ihász Petra</t>
  </si>
  <si>
    <t>8459391582</t>
  </si>
  <si>
    <t>Hanich Szabolcs</t>
  </si>
  <si>
    <t>8396355045</t>
  </si>
  <si>
    <t>Püspök Krisztián</t>
  </si>
  <si>
    <t>8484400956</t>
  </si>
  <si>
    <t>Osváth Erzsébet</t>
  </si>
  <si>
    <t>8477182833</t>
  </si>
  <si>
    <t>Palotai Nándor</t>
  </si>
  <si>
    <t>8423311996</t>
  </si>
  <si>
    <t>Vipler Nikolett</t>
  </si>
  <si>
    <t>8463713424</t>
  </si>
  <si>
    <t>Dési Ádám Dániel</t>
  </si>
  <si>
    <t>8453561745</t>
  </si>
  <si>
    <t>Joó István</t>
  </si>
  <si>
    <t>8427691262</t>
  </si>
  <si>
    <t>Katits Etelka Éva</t>
  </si>
  <si>
    <t>8356123089</t>
  </si>
  <si>
    <t>Hegedűs Géza József</t>
  </si>
  <si>
    <t>8336430938</t>
  </si>
  <si>
    <t>Kopházi-Molnár Erzsébet</t>
  </si>
  <si>
    <t>8361542329</t>
  </si>
  <si>
    <t>Ignácz Kristóf</t>
  </si>
  <si>
    <t>8488731965</t>
  </si>
  <si>
    <t>Katona Richárd</t>
  </si>
  <si>
    <t>8462144000</t>
  </si>
  <si>
    <t>Kerkai Károly</t>
  </si>
  <si>
    <t>8376910663</t>
  </si>
  <si>
    <t>Soltész Péter</t>
  </si>
  <si>
    <t>8388700855</t>
  </si>
  <si>
    <t>Jambrich Attila</t>
  </si>
  <si>
    <t>8409362279</t>
  </si>
  <si>
    <t>Nagy László</t>
  </si>
  <si>
    <t>8459972100</t>
  </si>
  <si>
    <t>Simon Ivett Alexandra</t>
  </si>
  <si>
    <t>8484211363</t>
  </si>
  <si>
    <t>Lukács Éva</t>
  </si>
  <si>
    <t>8354163245</t>
  </si>
  <si>
    <t>Bokor Barbara</t>
  </si>
  <si>
    <t>8486210135</t>
  </si>
  <si>
    <t>Fehér Balázs</t>
  </si>
  <si>
    <t>8396372314</t>
  </si>
  <si>
    <t>Égler András</t>
  </si>
  <si>
    <t>8445122509</t>
  </si>
  <si>
    <t>Barczikay Zsuzsanna</t>
  </si>
  <si>
    <t>8383022344</t>
  </si>
  <si>
    <t>Földháziné Császár Edit</t>
  </si>
  <si>
    <t>8424651286</t>
  </si>
  <si>
    <t>Zámbó Anikó</t>
  </si>
  <si>
    <t>8347131562</t>
  </si>
  <si>
    <t>Grósz-Csillag Judit</t>
  </si>
  <si>
    <t>8439431996</t>
  </si>
  <si>
    <t>Kiss Nikoletta</t>
  </si>
  <si>
    <t>8405152067</t>
  </si>
  <si>
    <t>Wolf Andrea</t>
  </si>
  <si>
    <t>8375201448</t>
  </si>
  <si>
    <t>Kegyes Tamás</t>
  </si>
  <si>
    <t>8419883549</t>
  </si>
  <si>
    <t>Szalai Dóra</t>
  </si>
  <si>
    <t>8438460151</t>
  </si>
  <si>
    <t>Fekete Dániel</t>
  </si>
  <si>
    <t>8463240089</t>
  </si>
  <si>
    <t>Fejes Róbert</t>
  </si>
  <si>
    <t>8396230846</t>
  </si>
  <si>
    <t>Béni István</t>
  </si>
  <si>
    <t>8350332492</t>
  </si>
  <si>
    <t>Pálfi Géza</t>
  </si>
  <si>
    <t>8386391111</t>
  </si>
  <si>
    <t>Weier Zsuzsanna</t>
  </si>
  <si>
    <t>8455631996</t>
  </si>
  <si>
    <t>Fejes Judit Katalin</t>
  </si>
  <si>
    <t>8386874112</t>
  </si>
  <si>
    <t>Shypul Olga</t>
  </si>
  <si>
    <t>8403497016</t>
  </si>
  <si>
    <t>Gittáné Székely Magdolna</t>
  </si>
  <si>
    <t>8398834293</t>
  </si>
  <si>
    <t>Talián-Szalai Renáta</t>
  </si>
  <si>
    <t>8453170231</t>
  </si>
  <si>
    <t>Bodó Réka</t>
  </si>
  <si>
    <t>8404423393</t>
  </si>
  <si>
    <t>Pilipár Tímea</t>
  </si>
  <si>
    <t>8423111202</t>
  </si>
  <si>
    <t>Ipkovich Bálint</t>
  </si>
  <si>
    <t>8473223225</t>
  </si>
  <si>
    <t>Pityó Gábor</t>
  </si>
  <si>
    <t>8408270109</t>
  </si>
  <si>
    <t>Egyed Ildikó</t>
  </si>
  <si>
    <t>8406632178</t>
  </si>
  <si>
    <t>Varga-Szabó Szilvia</t>
  </si>
  <si>
    <t>8450510813</t>
  </si>
  <si>
    <t>Kalauz-Simon Veronika</t>
  </si>
  <si>
    <t>8420560138</t>
  </si>
  <si>
    <t>8474341183</t>
  </si>
  <si>
    <t>Kornaizel Gábor</t>
  </si>
  <si>
    <t>8428023395</t>
  </si>
  <si>
    <t>Balogh László</t>
  </si>
  <si>
    <t>8477071462</t>
  </si>
  <si>
    <t>8477230684</t>
  </si>
  <si>
    <t>Merics-Károlyi Melinda</t>
  </si>
  <si>
    <t>8427710135</t>
  </si>
  <si>
    <t>Matlári Andrea</t>
  </si>
  <si>
    <t>8418461764</t>
  </si>
  <si>
    <t>Voronko Iryna</t>
  </si>
  <si>
    <t>8437704251</t>
  </si>
  <si>
    <t>Reider Anikó</t>
  </si>
  <si>
    <t>8422403099</t>
  </si>
  <si>
    <t>Lengyel Bálint Bence</t>
  </si>
  <si>
    <t>8490422486</t>
  </si>
  <si>
    <t>Csite-Balogh Éva</t>
  </si>
  <si>
    <t>8412820428</t>
  </si>
  <si>
    <t>Bankó Péter</t>
  </si>
  <si>
    <t>8438901476</t>
  </si>
  <si>
    <t>Szabó Zsófia</t>
  </si>
  <si>
    <t>8490251584</t>
  </si>
  <si>
    <t>Makida László</t>
  </si>
  <si>
    <t>8437290244</t>
  </si>
  <si>
    <t>Klein Alex</t>
  </si>
  <si>
    <t>8491580409</t>
  </si>
  <si>
    <t>Zsuga-Biró Rita</t>
  </si>
  <si>
    <t>8439390491</t>
  </si>
  <si>
    <t>Nagyné Balázs Adrienn Erzsébet</t>
  </si>
  <si>
    <t>8408291289</t>
  </si>
  <si>
    <t>Török Rebeka</t>
  </si>
  <si>
    <t>8476102356</t>
  </si>
  <si>
    <t>Bényász Gábor</t>
  </si>
  <si>
    <t>8413223210</t>
  </si>
  <si>
    <t>Varga Noémi</t>
  </si>
  <si>
    <t>8494880098</t>
  </si>
  <si>
    <t>Molnár Ágnes</t>
  </si>
  <si>
    <t>8349722673</t>
  </si>
  <si>
    <t>Czikkelyné Dr. Ágh Nóra</t>
  </si>
  <si>
    <t>8451441513</t>
  </si>
  <si>
    <t>Nyirő-Kósa Ilona</t>
  </si>
  <si>
    <t>8420512370</t>
  </si>
  <si>
    <t>Hoffer András</t>
  </si>
  <si>
    <t>8399513814</t>
  </si>
  <si>
    <t>Jóna István</t>
  </si>
  <si>
    <t>8402940218</t>
  </si>
  <si>
    <t>Gyarmati Ildikó Tímea</t>
  </si>
  <si>
    <t>8476082282</t>
  </si>
  <si>
    <t>Tóth Krisztián</t>
  </si>
  <si>
    <t>8472050033</t>
  </si>
  <si>
    <t>Kiss József</t>
  </si>
  <si>
    <t>8412650174</t>
  </si>
  <si>
    <t>Brand Ádám</t>
  </si>
  <si>
    <t>8463320732</t>
  </si>
  <si>
    <t>Osváth Ferenc Ménrót</t>
  </si>
  <si>
    <t>8452993811</t>
  </si>
  <si>
    <t>Pavlik Tamás</t>
  </si>
  <si>
    <t>8394030483</t>
  </si>
  <si>
    <t>Perjés István András</t>
  </si>
  <si>
    <t>8359472858</t>
  </si>
  <si>
    <t>Juhász Imre</t>
  </si>
  <si>
    <t>8403430604</t>
  </si>
  <si>
    <t>Szentmiklósi Beáta</t>
  </si>
  <si>
    <t>8390771837</t>
  </si>
  <si>
    <t>Ottroba Alexandra</t>
  </si>
  <si>
    <t>8475032443</t>
  </si>
  <si>
    <t>Annusné Nagy Rózsa</t>
  </si>
  <si>
    <t>8385943714</t>
  </si>
  <si>
    <t>Bari Ferenc</t>
  </si>
  <si>
    <t>8320203163</t>
  </si>
  <si>
    <t>Salamon Attila</t>
  </si>
  <si>
    <t>8470681206</t>
  </si>
  <si>
    <t>Gerencsér Attiláné</t>
  </si>
  <si>
    <t>8354561240</t>
  </si>
  <si>
    <t>Molnár Nikoletta</t>
  </si>
  <si>
    <t>8456720208</t>
  </si>
  <si>
    <t>Kádár Judit Ágnes</t>
  </si>
  <si>
    <t>8368811929</t>
  </si>
  <si>
    <t>Nagy Levente Antal</t>
  </si>
  <si>
    <t>8470432028</t>
  </si>
  <si>
    <t>Szabó Zoltán</t>
  </si>
  <si>
    <t>8428693250</t>
  </si>
  <si>
    <t>Cseh András</t>
  </si>
  <si>
    <t>8420971286</t>
  </si>
  <si>
    <t>Molnárné Lakics Eszter</t>
  </si>
  <si>
    <t>8430180605</t>
  </si>
  <si>
    <t>Szabó-Hren Judit</t>
  </si>
  <si>
    <t>8426710921</t>
  </si>
  <si>
    <t>Ispán Dávid</t>
  </si>
  <si>
    <t>8460470792</t>
  </si>
  <si>
    <t>Darabos Kíra</t>
  </si>
  <si>
    <t>8481950971</t>
  </si>
  <si>
    <t>Hiezl Kitti</t>
  </si>
  <si>
    <t>8450510597</t>
  </si>
  <si>
    <t>Kocsis Ferenc Bence</t>
  </si>
  <si>
    <t>8480502614</t>
  </si>
  <si>
    <t>Grebely Gergely</t>
  </si>
  <si>
    <t>8431133368</t>
  </si>
  <si>
    <t>Szijártó Áron</t>
  </si>
  <si>
    <t>8463030467</t>
  </si>
  <si>
    <t>Medgyes Krisztián</t>
  </si>
  <si>
    <t>8419321990</t>
  </si>
  <si>
    <t>Kiss Gábor Antal</t>
  </si>
  <si>
    <t>8410762048</t>
  </si>
  <si>
    <t>Nagy Gábor</t>
  </si>
  <si>
    <t>8421490664</t>
  </si>
  <si>
    <t>Bedők Sándor</t>
  </si>
  <si>
    <t>8347313725</t>
  </si>
  <si>
    <t>Goswami Angshuman Robin</t>
  </si>
  <si>
    <t>8466444890</t>
  </si>
  <si>
    <t>Szendi Sándor</t>
  </si>
  <si>
    <t>8351943711</t>
  </si>
  <si>
    <t>Kulcsár Tamás Jenő</t>
  </si>
  <si>
    <t>8343912519</t>
  </si>
  <si>
    <t>Kovács Márk</t>
  </si>
  <si>
    <t>8388883704</t>
  </si>
  <si>
    <t>Schné Mónika</t>
  </si>
  <si>
    <t>8400542681</t>
  </si>
  <si>
    <t>Sarkadi Zsófia Judit</t>
  </si>
  <si>
    <t>8458452669</t>
  </si>
  <si>
    <t>Oláh Regina Xénia</t>
  </si>
  <si>
    <t>8469850865</t>
  </si>
  <si>
    <t>Szentirmai Péter</t>
  </si>
  <si>
    <t>8453471932</t>
  </si>
  <si>
    <t>Bosnyák-Simon Nikolett</t>
  </si>
  <si>
    <t>8455371226</t>
  </si>
  <si>
    <t>Szarka Dóra</t>
  </si>
  <si>
    <t>8461551931</t>
  </si>
  <si>
    <t>Tudósné Ódor Eszter</t>
  </si>
  <si>
    <t>8442950087</t>
  </si>
  <si>
    <t>Gyöngyössy Bence Boldizsár</t>
  </si>
  <si>
    <t>8486551374</t>
  </si>
  <si>
    <t>Ukshini Florinda</t>
  </si>
  <si>
    <t>8495413558</t>
  </si>
  <si>
    <t>Strausz-Bognár Dóra</t>
  </si>
  <si>
    <t>8447040690</t>
  </si>
  <si>
    <t>Shabbir Salman</t>
  </si>
  <si>
    <t>8469944800</t>
  </si>
  <si>
    <t>Fux Marcell</t>
  </si>
  <si>
    <t>8479381701</t>
  </si>
  <si>
    <t>Uddin Imran</t>
  </si>
  <si>
    <t>8413776155</t>
  </si>
  <si>
    <t>Székely Katalin</t>
  </si>
  <si>
    <t>8406323299</t>
  </si>
  <si>
    <t>Török Ádám</t>
  </si>
  <si>
    <t>8313412607</t>
  </si>
  <si>
    <t>Gadár László</t>
  </si>
  <si>
    <t>8408982311</t>
  </si>
  <si>
    <t>Bodor-Kurucz Nóra</t>
  </si>
  <si>
    <t>8431623594</t>
  </si>
  <si>
    <t>Kiss Gyula</t>
  </si>
  <si>
    <t>8364962566</t>
  </si>
  <si>
    <t>8447262901</t>
  </si>
  <si>
    <t>Márvány Gabriella</t>
  </si>
  <si>
    <t>8425542162</t>
  </si>
  <si>
    <t>Álmos Levente</t>
  </si>
  <si>
    <t>8405792082</t>
  </si>
  <si>
    <t>Baumholczer Eszter</t>
  </si>
  <si>
    <t>8451130208</t>
  </si>
  <si>
    <t>Spanics Ildikó</t>
  </si>
  <si>
    <t>8388331809</t>
  </si>
  <si>
    <t>Huszár Róbert</t>
  </si>
  <si>
    <t>8445211609</t>
  </si>
  <si>
    <t>Kasianova Alisa</t>
  </si>
  <si>
    <t>8478392939</t>
  </si>
  <si>
    <t>Tarcsay Bálint Levente</t>
  </si>
  <si>
    <t>8469983482</t>
  </si>
  <si>
    <t>Jarjabka Éva Erzsébet</t>
  </si>
  <si>
    <t>8483760827</t>
  </si>
  <si>
    <t>Bántay László</t>
  </si>
  <si>
    <t>8423862720</t>
  </si>
  <si>
    <t>Szarka Bettina Ildikó</t>
  </si>
  <si>
    <t>8483771608</t>
  </si>
  <si>
    <t>Mózes Krisztina</t>
  </si>
  <si>
    <t>8492451181</t>
  </si>
  <si>
    <t>Tóth Eliza</t>
  </si>
  <si>
    <t>8485702417</t>
  </si>
  <si>
    <t>Demény Bence</t>
  </si>
  <si>
    <t>8486631289</t>
  </si>
  <si>
    <t>Kiglics Krisztina</t>
  </si>
  <si>
    <t>8467950226</t>
  </si>
  <si>
    <t>Dégi Melánia</t>
  </si>
  <si>
    <t>8482040391</t>
  </si>
  <si>
    <t>Meszlényi Armand</t>
  </si>
  <si>
    <t>8485391136</t>
  </si>
  <si>
    <t>Kocsor Péter Ernő</t>
  </si>
  <si>
    <t>8485451619</t>
  </si>
  <si>
    <t>Vörös Bálint</t>
  </si>
  <si>
    <t>8485500210</t>
  </si>
  <si>
    <t>Gugolya Mónika</t>
  </si>
  <si>
    <t>8488862237</t>
  </si>
  <si>
    <t>Szabó Ádám</t>
  </si>
  <si>
    <t>8486171679</t>
  </si>
  <si>
    <t>Török Petra</t>
  </si>
  <si>
    <t>8486560063</t>
  </si>
  <si>
    <t xml:space="preserve">Név </t>
  </si>
  <si>
    <t>Név</t>
  </si>
  <si>
    <t>Adóazonosító</t>
  </si>
  <si>
    <t>Számfejtés</t>
  </si>
  <si>
    <t>Járulék</t>
  </si>
  <si>
    <t>eltérés</t>
  </si>
  <si>
    <t>Napidíj járulék, Tomasek Szabina, Páfosz, Ciprus, 2022.11.06.-2022.11.10.</t>
  </si>
  <si>
    <t>62/2022</t>
  </si>
  <si>
    <t>8474931819</t>
  </si>
  <si>
    <t>Publikáció</t>
  </si>
  <si>
    <t>170 EUR</t>
  </si>
  <si>
    <t>362023/2023002</t>
  </si>
  <si>
    <t>5100013087/2023</t>
  </si>
  <si>
    <t>CEMC</t>
  </si>
  <si>
    <t>Felhasználás:</t>
  </si>
  <si>
    <t>5100000260/2021</t>
  </si>
  <si>
    <t>Projekt fizikai befejezése: 2023.06.30</t>
  </si>
  <si>
    <t>2023.05.20-2023.05.26, Olaszország, Nápoly, 16th International Conference on Chemical and Process Engineering</t>
  </si>
  <si>
    <t>5100013975/2023</t>
  </si>
  <si>
    <t>Jet Travel Kft.</t>
  </si>
  <si>
    <t>E2023/4600/0300/0735</t>
  </si>
  <si>
    <t>5100013978/2023</t>
  </si>
  <si>
    <t>E2023/4110/0300/1060</t>
  </si>
  <si>
    <t>Terhelés</t>
  </si>
  <si>
    <t>Hónap</t>
  </si>
  <si>
    <t>Kihagyás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</si>
</sst>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Ft&quot;_-;\-* #,##0.00\ &quot;Ft&quot;_-;_-* &quot;-&quot;??\ &quot;Ft&quot;_-;_-@_-"/>
    <numFmt numFmtId="164" formatCode="_-* #,##0.00\ _F_t_-;\-* #,##0.00\ _F_t_-;_-* &quot;-&quot;??\ _F_t_-;_-@_-"/>
    <numFmt numFmtId="165" formatCode="_-* #,##0\ _F_t_-;\-* #,##0\ _F_t_-;_-* &quot;-&quot;??\ _F_t_-;_-@_-"/>
    <numFmt numFmtId="166" formatCode="#,##0\ &quot;Ft&quot;"/>
    <numFmt numFmtId="167" formatCode="#,##0_ ;[Red]\-#,##0\ "/>
    <numFmt numFmtId="168" formatCode="0.0%"/>
    <numFmt numFmtId="169" formatCode="_-* #,##0_-;\-* #,##0_-;_-* &quot;-&quot;??_-;_-@_-"/>
  </numFmts>
  <fonts count="54" x14ac:knownFonts="1"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  <charset val="238"/>
    </font>
    <font>
      <b/>
      <sz val="10"/>
      <name val="Times New Roman"/>
      <family val="1"/>
      <charset val="238"/>
    </font>
    <font>
      <sz val="10"/>
      <name val="Times New Roman"/>
      <family val="1"/>
      <charset val="238"/>
    </font>
    <font>
      <b/>
      <sz val="11"/>
      <color indexed="8"/>
      <name val="Calibri"/>
      <family val="2"/>
      <charset val="238"/>
    </font>
    <font>
      <sz val="10"/>
      <color indexed="8"/>
      <name val="Times New Roman"/>
      <family val="1"/>
      <charset val="238"/>
    </font>
    <font>
      <sz val="8"/>
      <name val="Calibri"/>
      <family val="2"/>
      <charset val="238"/>
    </font>
    <font>
      <sz val="11"/>
      <color indexed="8"/>
      <name val="Calibri"/>
      <family val="2"/>
      <charset val="238"/>
    </font>
    <font>
      <sz val="11"/>
      <name val="Calibri"/>
      <family val="2"/>
      <charset val="238"/>
    </font>
    <font>
      <b/>
      <sz val="14"/>
      <name val="Times New Roman"/>
      <family val="1"/>
      <charset val="238"/>
    </font>
    <font>
      <b/>
      <sz val="11"/>
      <name val="Times New Roman"/>
      <family val="1"/>
      <charset val="238"/>
    </font>
    <font>
      <sz val="11"/>
      <color theme="1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11"/>
      <color rgb="FF000000"/>
      <name val="Calibri"/>
      <family val="2"/>
      <charset val="238"/>
    </font>
    <font>
      <u/>
      <sz val="10"/>
      <color theme="10"/>
      <name val="Arial"/>
      <family val="2"/>
      <charset val="238"/>
    </font>
    <font>
      <u/>
      <sz val="10"/>
      <color theme="11"/>
      <name val="Arial"/>
      <family val="2"/>
      <charset val="238"/>
    </font>
    <font>
      <sz val="12"/>
      <color theme="0"/>
      <name val="Calibri"/>
      <family val="2"/>
      <scheme val="minor"/>
    </font>
    <font>
      <b/>
      <sz val="11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  <font>
      <sz val="10"/>
      <name val="Times New Roman"/>
      <family val="1"/>
      <charset val="238"/>
    </font>
    <font>
      <sz val="11"/>
      <name val="Times New Roman"/>
      <family val="1"/>
      <charset val="238"/>
    </font>
    <font>
      <sz val="11"/>
      <color rgb="FF000000"/>
      <name val="Calibri"/>
      <family val="2"/>
      <charset val="238"/>
    </font>
    <font>
      <sz val="9"/>
      <color theme="1"/>
      <name val="Calibri"/>
      <family val="2"/>
      <charset val="238"/>
      <scheme val="minor"/>
    </font>
    <font>
      <sz val="14"/>
      <name val="Times New Roman"/>
      <family val="1"/>
      <charset val="238"/>
    </font>
    <font>
      <b/>
      <sz val="9"/>
      <color rgb="FFFF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0"/>
      <color rgb="FFFF0000"/>
      <name val="Times New Roman"/>
      <family val="1"/>
      <charset val="238"/>
    </font>
    <font>
      <b/>
      <sz val="11"/>
      <color rgb="FFFF0000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11"/>
      <color theme="1"/>
      <name val="Calibri"/>
      <family val="2"/>
      <scheme val="minor"/>
    </font>
    <font>
      <b/>
      <sz val="10"/>
      <color rgb="FF000000"/>
      <name val="Calibri"/>
      <family val="2"/>
      <charset val="238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46">
    <xf numFmtId="0" fontId="0" fillId="0" borderId="0"/>
    <xf numFmtId="0" fontId="12" fillId="3" borderId="13" applyNumberFormat="0" applyAlignment="0" applyProtection="0"/>
    <xf numFmtId="164" fontId="7" fillId="0" borderId="0" applyFont="0" applyFill="0" applyBorder="0" applyAlignment="0" applyProtection="0"/>
    <xf numFmtId="0" fontId="14" fillId="0" borderId="0"/>
    <xf numFmtId="0" fontId="15" fillId="0" borderId="0"/>
    <xf numFmtId="44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0" fontId="15" fillId="0" borderId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7" fillId="12" borderId="14" applyNumberFormat="0" applyAlignment="0" applyProtection="0"/>
    <xf numFmtId="0" fontId="18" fillId="0" borderId="0" applyNumberFormat="0" applyFill="0" applyBorder="0" applyAlignment="0" applyProtection="0"/>
    <xf numFmtId="0" fontId="19" fillId="0" borderId="15" applyNumberFormat="0" applyFill="0" applyAlignment="0" applyProtection="0"/>
    <xf numFmtId="0" fontId="20" fillId="0" borderId="16" applyNumberFormat="0" applyFill="0" applyAlignment="0" applyProtection="0"/>
    <xf numFmtId="0" fontId="21" fillId="0" borderId="17" applyNumberFormat="0" applyFill="0" applyAlignment="0" applyProtection="0"/>
    <xf numFmtId="0" fontId="21" fillId="0" borderId="0" applyNumberFormat="0" applyFill="0" applyBorder="0" applyAlignment="0" applyProtection="0"/>
    <xf numFmtId="0" fontId="22" fillId="21" borderId="18" applyNumberFormat="0" applyAlignment="0" applyProtection="0"/>
    <xf numFmtId="0" fontId="23" fillId="0" borderId="0" applyNumberFormat="0" applyFill="0" applyBorder="0" applyAlignment="0" applyProtection="0"/>
    <xf numFmtId="0" fontId="24" fillId="0" borderId="19" applyNumberFormat="0" applyFill="0" applyAlignment="0" applyProtection="0"/>
    <xf numFmtId="0" fontId="1" fillId="22" borderId="20" applyNumberFormat="0" applyFont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6" borderId="0" applyNumberFormat="0" applyBorder="0" applyAlignment="0" applyProtection="0"/>
    <xf numFmtId="0" fontId="25" fillId="9" borderId="0" applyNumberFormat="0" applyBorder="0" applyAlignment="0" applyProtection="0"/>
    <xf numFmtId="0" fontId="26" fillId="27" borderId="21" applyNumberFormat="0" applyAlignment="0" applyProtection="0"/>
    <xf numFmtId="0" fontId="27" fillId="0" borderId="0" applyNumberFormat="0" applyFill="0" applyBorder="0" applyAlignment="0" applyProtection="0"/>
    <xf numFmtId="0" fontId="4" fillId="0" borderId="22" applyNumberFormat="0" applyFill="0" applyAlignment="0" applyProtection="0"/>
    <xf numFmtId="0" fontId="28" fillId="8" borderId="0" applyNumberFormat="0" applyBorder="0" applyAlignment="0" applyProtection="0"/>
    <xf numFmtId="0" fontId="29" fillId="28" borderId="0" applyNumberFormat="0" applyBorder="0" applyAlignment="0" applyProtection="0"/>
    <xf numFmtId="0" fontId="30" fillId="27" borderId="14" applyNumberFormat="0" applyAlignment="0" applyProtection="0"/>
    <xf numFmtId="44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1" fillId="0" borderId="0"/>
    <xf numFmtId="0" fontId="11" fillId="6" borderId="0" applyNumberFormat="0" applyBorder="0" applyAlignment="0" applyProtection="0"/>
    <xf numFmtId="0" fontId="11" fillId="0" borderId="0"/>
    <xf numFmtId="0" fontId="31" fillId="0" borderId="0"/>
    <xf numFmtId="0" fontId="17" fillId="12" borderId="14" applyNumberFormat="0" applyAlignment="0" applyProtection="0"/>
    <xf numFmtId="0" fontId="1" fillId="22" borderId="20" applyNumberFormat="0" applyFont="0" applyAlignment="0" applyProtection="0"/>
    <xf numFmtId="0" fontId="26" fillId="27" borderId="21" applyNumberFormat="0" applyAlignment="0" applyProtection="0"/>
    <xf numFmtId="0" fontId="4" fillId="0" borderId="22" applyNumberFormat="0" applyFill="0" applyAlignment="0" applyProtection="0"/>
    <xf numFmtId="0" fontId="30" fillId="27" borderId="14" applyNumberFormat="0" applyAlignment="0" applyProtection="0"/>
    <xf numFmtId="0" fontId="11" fillId="6" borderId="0" applyNumberFormat="0" applyBorder="0" applyAlignment="0" applyProtection="0"/>
    <xf numFmtId="0" fontId="11" fillId="0" borderId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5" borderId="0" applyNumberFormat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6" fillId="27" borderId="21" applyNumberFormat="0" applyAlignment="0" applyProtection="0"/>
    <xf numFmtId="0" fontId="1" fillId="22" borderId="20" applyNumberFormat="0" applyFont="0" applyAlignment="0" applyProtection="0"/>
    <xf numFmtId="0" fontId="4" fillId="0" borderId="22" applyNumberFormat="0" applyFill="0" applyAlignment="0" applyProtection="0"/>
    <xf numFmtId="0" fontId="26" fillId="27" borderId="21" applyNumberFormat="0" applyAlignment="0" applyProtection="0"/>
    <xf numFmtId="0" fontId="30" fillId="27" borderId="14" applyNumberFormat="0" applyAlignment="0" applyProtection="0"/>
    <xf numFmtId="0" fontId="4" fillId="0" borderId="22" applyNumberFormat="0" applyFill="0" applyAlignment="0" applyProtection="0"/>
    <xf numFmtId="0" fontId="26" fillId="27" borderId="21" applyNumberFormat="0" applyAlignment="0" applyProtection="0"/>
    <xf numFmtId="0" fontId="1" fillId="22" borderId="20" applyNumberFormat="0" applyFont="0" applyAlignment="0" applyProtection="0"/>
    <xf numFmtId="0" fontId="17" fillId="12" borderId="14" applyNumberFormat="0" applyAlignment="0" applyProtection="0"/>
    <xf numFmtId="0" fontId="1" fillId="22" borderId="20" applyNumberFormat="0" applyFont="0" applyAlignment="0" applyProtection="0"/>
    <xf numFmtId="0" fontId="1" fillId="22" borderId="20" applyNumberFormat="0" applyFont="0" applyAlignment="0" applyProtection="0"/>
    <xf numFmtId="0" fontId="17" fillId="12" borderId="14" applyNumberFormat="0" applyAlignment="0" applyProtection="0"/>
    <xf numFmtId="0" fontId="26" fillId="27" borderId="21" applyNumberFormat="0" applyAlignment="0" applyProtection="0"/>
    <xf numFmtId="0" fontId="4" fillId="0" borderId="22" applyNumberFormat="0" applyFill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17" fillId="12" borderId="14" applyNumberFormat="0" applyAlignment="0" applyProtection="0"/>
    <xf numFmtId="0" fontId="11" fillId="0" borderId="0"/>
    <xf numFmtId="0" fontId="11" fillId="6" borderId="0" applyNumberFormat="0" applyBorder="0" applyAlignment="0" applyProtection="0"/>
    <xf numFmtId="0" fontId="11" fillId="0" borderId="0"/>
    <xf numFmtId="0" fontId="11" fillId="6" borderId="0" applyNumberFormat="0" applyBorder="0" applyAlignment="0" applyProtection="0"/>
    <xf numFmtId="0" fontId="11" fillId="0" borderId="0"/>
    <xf numFmtId="0" fontId="26" fillId="27" borderId="21" applyNumberFormat="0" applyAlignment="0" applyProtection="0"/>
    <xf numFmtId="0" fontId="1" fillId="22" borderId="20" applyNumberFormat="0" applyFont="0" applyAlignment="0" applyProtection="0"/>
    <xf numFmtId="0" fontId="17" fillId="12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4" fillId="0" borderId="22" applyNumberFormat="0" applyFill="0" applyAlignment="0" applyProtection="0"/>
    <xf numFmtId="0" fontId="17" fillId="12" borderId="14" applyNumberFormat="0" applyAlignment="0" applyProtection="0"/>
    <xf numFmtId="0" fontId="30" fillId="27" borderId="14" applyNumberFormat="0" applyAlignment="0" applyProtection="0"/>
    <xf numFmtId="0" fontId="4" fillId="0" borderId="22" applyNumberFormat="0" applyFill="0" applyAlignment="0" applyProtection="0"/>
    <xf numFmtId="0" fontId="4" fillId="0" borderId="22" applyNumberFormat="0" applyFill="0" applyAlignment="0" applyProtection="0"/>
    <xf numFmtId="0" fontId="26" fillId="27" borderId="21" applyNumberFormat="0" applyAlignment="0" applyProtection="0"/>
    <xf numFmtId="0" fontId="1" fillId="22" borderId="20" applyNumberFormat="0" applyFont="0" applyAlignment="0" applyProtection="0"/>
    <xf numFmtId="0" fontId="17" fillId="12" borderId="14" applyNumberFormat="0" applyAlignment="0" applyProtection="0"/>
    <xf numFmtId="0" fontId="30" fillId="27" borderId="14" applyNumberFormat="0" applyAlignment="0" applyProtection="0"/>
    <xf numFmtId="0" fontId="4" fillId="0" borderId="22" applyNumberFormat="0" applyFill="0" applyAlignment="0" applyProtection="0"/>
    <xf numFmtId="0" fontId="26" fillId="27" borderId="21" applyNumberFormat="0" applyAlignment="0" applyProtection="0"/>
    <xf numFmtId="0" fontId="1" fillId="22" borderId="20" applyNumberFormat="0" applyFont="0" applyAlignment="0" applyProtection="0"/>
    <xf numFmtId="0" fontId="17" fillId="12" borderId="14" applyNumberFormat="0" applyAlignment="0" applyProtection="0"/>
    <xf numFmtId="9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0" borderId="0"/>
    <xf numFmtId="164" fontId="11" fillId="0" borderId="0" applyFont="0" applyFill="0" applyBorder="0" applyAlignment="0" applyProtection="0"/>
    <xf numFmtId="164" fontId="31" fillId="0" borderId="0" applyFont="0" applyFill="0" applyBorder="0" applyAlignment="0" applyProtection="0"/>
    <xf numFmtId="0" fontId="38" fillId="0" borderId="0"/>
    <xf numFmtId="164" fontId="3" fillId="0" borderId="0" applyFont="0" applyFill="0" applyBorder="0" applyAlignment="0" applyProtection="0"/>
    <xf numFmtId="0" fontId="40" fillId="0" borderId="0"/>
  </cellStyleXfs>
  <cellXfs count="205">
    <xf numFmtId="0" fontId="0" fillId="0" borderId="0" xfId="0"/>
    <xf numFmtId="3" fontId="2" fillId="0" borderId="1" xfId="0" applyNumberFormat="1" applyFont="1" applyBorder="1" applyAlignment="1">
      <alignment horizontal="left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3" fontId="0" fillId="0" borderId="0" xfId="0" applyNumberFormat="1"/>
    <xf numFmtId="0" fontId="3" fillId="4" borderId="1" xfId="0" applyFont="1" applyFill="1" applyBorder="1" applyAlignment="1">
      <alignment horizontal="left"/>
    </xf>
    <xf numFmtId="49" fontId="0" fillId="0" borderId="0" xfId="0" applyNumberFormat="1"/>
    <xf numFmtId="3" fontId="13" fillId="0" borderId="1" xfId="1" applyNumberFormat="1" applyFont="1" applyFill="1" applyBorder="1" applyAlignment="1" applyProtection="1">
      <alignment wrapText="1"/>
      <protection locked="0"/>
    </xf>
    <xf numFmtId="0" fontId="13" fillId="0" borderId="1" xfId="0" applyFont="1" applyBorder="1"/>
    <xf numFmtId="3" fontId="3" fillId="2" borderId="6" xfId="0" applyNumberFormat="1" applyFont="1" applyFill="1" applyBorder="1" applyAlignment="1">
      <alignment horizontal="center" vertical="center" wrapText="1"/>
    </xf>
    <xf numFmtId="3" fontId="3" fillId="2" borderId="7" xfId="0" applyNumberFormat="1" applyFont="1" applyFill="1" applyBorder="1" applyAlignment="1">
      <alignment horizontal="center" vertical="center" wrapText="1"/>
    </xf>
    <xf numFmtId="3" fontId="3" fillId="2" borderId="5" xfId="0" applyNumberFormat="1" applyFont="1" applyFill="1" applyBorder="1" applyAlignment="1">
      <alignment horizontal="center" vertical="center"/>
    </xf>
    <xf numFmtId="3" fontId="3" fillId="2" borderId="6" xfId="0" applyNumberFormat="1" applyFont="1" applyFill="1" applyBorder="1" applyAlignment="1">
      <alignment horizontal="center" vertical="center"/>
    </xf>
    <xf numFmtId="3" fontId="3" fillId="2" borderId="7" xfId="0" applyNumberFormat="1" applyFont="1" applyFill="1" applyBorder="1" applyAlignment="1">
      <alignment horizontal="center" vertical="center"/>
    </xf>
    <xf numFmtId="0" fontId="10" fillId="0" borderId="1" xfId="0" applyFont="1" applyBorder="1"/>
    <xf numFmtId="166" fontId="35" fillId="0" borderId="1" xfId="0" applyNumberFormat="1" applyFont="1" applyBorder="1" applyAlignment="1">
      <alignment wrapText="1"/>
    </xf>
    <xf numFmtId="0" fontId="13" fillId="0" borderId="0" xfId="0" applyFont="1"/>
    <xf numFmtId="165" fontId="0" fillId="0" borderId="0" xfId="2" applyNumberFormat="1" applyFont="1" applyFill="1"/>
    <xf numFmtId="165" fontId="36" fillId="0" borderId="0" xfId="2" applyNumberFormat="1" applyFont="1" applyFill="1"/>
    <xf numFmtId="0" fontId="0" fillId="30" borderId="0" xfId="0" applyFill="1"/>
    <xf numFmtId="49" fontId="0" fillId="30" borderId="0" xfId="0" applyNumberFormat="1" applyFill="1"/>
    <xf numFmtId="0" fontId="36" fillId="30" borderId="0" xfId="0" applyFont="1" applyFill="1" applyAlignment="1">
      <alignment horizontal="center"/>
    </xf>
    <xf numFmtId="0" fontId="13" fillId="30" borderId="0" xfId="0" applyFont="1" applyFill="1"/>
    <xf numFmtId="166" fontId="35" fillId="30" borderId="0" xfId="0" applyNumberFormat="1" applyFont="1" applyFill="1" applyAlignment="1">
      <alignment wrapText="1"/>
    </xf>
    <xf numFmtId="166" fontId="0" fillId="30" borderId="0" xfId="0" applyNumberFormat="1" applyFill="1"/>
    <xf numFmtId="165" fontId="0" fillId="30" borderId="0" xfId="2" applyNumberFormat="1" applyFont="1" applyFill="1"/>
    <xf numFmtId="0" fontId="36" fillId="0" borderId="0" xfId="0" applyFont="1" applyAlignment="1">
      <alignment horizontal="center" vertical="center"/>
    </xf>
    <xf numFmtId="0" fontId="36" fillId="0" borderId="10" xfId="0" applyFont="1" applyBorder="1" applyAlignment="1">
      <alignment horizontal="center" vertical="center" wrapText="1"/>
    </xf>
    <xf numFmtId="0" fontId="0" fillId="3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 wrapText="1"/>
    </xf>
    <xf numFmtId="165" fontId="0" fillId="0" borderId="0" xfId="2" applyNumberFormat="1" applyFont="1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 wrapText="1"/>
    </xf>
    <xf numFmtId="0" fontId="39" fillId="0" borderId="1" xfId="0" applyFont="1" applyBorder="1"/>
    <xf numFmtId="0" fontId="9" fillId="0" borderId="0" xfId="0" applyFont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vertical="center" wrapText="1"/>
    </xf>
    <xf numFmtId="49" fontId="0" fillId="0" borderId="25" xfId="0" applyNumberFormat="1" applyBorder="1" applyAlignment="1">
      <alignment horizontal="center" vertical="center" wrapText="1"/>
    </xf>
    <xf numFmtId="165" fontId="0" fillId="0" borderId="25" xfId="2" applyNumberFormat="1" applyFont="1" applyFill="1" applyBorder="1" applyAlignment="1">
      <alignment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vertical="center"/>
    </xf>
    <xf numFmtId="10" fontId="8" fillId="0" borderId="1" xfId="0" applyNumberFormat="1" applyFont="1" applyBorder="1" applyAlignment="1">
      <alignment horizont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horizontal="center" vertical="center" wrapText="1"/>
    </xf>
    <xf numFmtId="165" fontId="0" fillId="0" borderId="2" xfId="2" applyNumberFormat="1" applyFont="1" applyFill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14" fontId="0" fillId="0" borderId="0" xfId="0" applyNumberFormat="1" applyAlignment="1">
      <alignment horizontal="center" vertical="center" wrapText="1"/>
    </xf>
    <xf numFmtId="3" fontId="3" fillId="2" borderId="10" xfId="0" applyNumberFormat="1" applyFont="1" applyFill="1" applyBorder="1" applyAlignment="1">
      <alignment horizontal="center" vertical="center" wrapText="1"/>
    </xf>
    <xf numFmtId="3" fontId="3" fillId="2" borderId="8" xfId="0" applyNumberFormat="1" applyFont="1" applyFill="1" applyBorder="1" applyAlignment="1">
      <alignment horizontal="center" vertical="center" wrapText="1"/>
    </xf>
    <xf numFmtId="3" fontId="3" fillId="2" borderId="9" xfId="0" applyNumberFormat="1" applyFont="1" applyFill="1" applyBorder="1" applyAlignment="1">
      <alignment horizontal="center" vertical="center" wrapText="1"/>
    </xf>
    <xf numFmtId="167" fontId="13" fillId="0" borderId="0" xfId="0" applyNumberFormat="1" applyFont="1"/>
    <xf numFmtId="167" fontId="13" fillId="4" borderId="1" xfId="0" applyNumberFormat="1" applyFont="1" applyFill="1" applyBorder="1"/>
    <xf numFmtId="167" fontId="13" fillId="0" borderId="1" xfId="0" applyNumberFormat="1" applyFont="1" applyBorder="1"/>
    <xf numFmtId="3" fontId="8" fillId="0" borderId="1" xfId="0" applyNumberFormat="1" applyFont="1" applyBorder="1" applyAlignment="1">
      <alignment wrapText="1"/>
    </xf>
    <xf numFmtId="3" fontId="0" fillId="30" borderId="0" xfId="0" applyNumberFormat="1" applyFill="1"/>
    <xf numFmtId="3" fontId="39" fillId="0" borderId="1" xfId="1" applyNumberFormat="1" applyFont="1" applyFill="1" applyBorder="1" applyAlignment="1" applyProtection="1">
      <alignment horizontal="center" wrapText="1"/>
      <protection locked="0"/>
    </xf>
    <xf numFmtId="3" fontId="3" fillId="0" borderId="1" xfId="0" applyNumberFormat="1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3" fontId="3" fillId="2" borderId="5" xfId="0" applyNumberFormat="1" applyFont="1" applyFill="1" applyBorder="1" applyAlignment="1">
      <alignment horizontal="center" vertical="center" wrapText="1"/>
    </xf>
    <xf numFmtId="0" fontId="39" fillId="0" borderId="23" xfId="0" applyFont="1" applyBorder="1"/>
    <xf numFmtId="3" fontId="39" fillId="0" borderId="23" xfId="1" applyNumberFormat="1" applyFont="1" applyFill="1" applyBorder="1" applyAlignment="1" applyProtection="1">
      <alignment horizontal="center" wrapText="1"/>
      <protection locked="0"/>
    </xf>
    <xf numFmtId="3" fontId="39" fillId="0" borderId="23" xfId="1" applyNumberFormat="1" applyFont="1" applyFill="1" applyBorder="1" applyAlignment="1" applyProtection="1">
      <alignment wrapText="1"/>
      <protection locked="0"/>
    </xf>
    <xf numFmtId="3" fontId="43" fillId="0" borderId="0" xfId="0" applyNumberFormat="1" applyFont="1"/>
    <xf numFmtId="0" fontId="8" fillId="0" borderId="1" xfId="0" applyFont="1" applyBorder="1" applyAlignment="1">
      <alignment horizontal="center" wrapText="1"/>
    </xf>
    <xf numFmtId="9" fontId="8" fillId="0" borderId="1" xfId="0" applyNumberFormat="1" applyFont="1" applyBorder="1" applyAlignment="1">
      <alignment horizontal="center" wrapText="1"/>
    </xf>
    <xf numFmtId="49" fontId="0" fillId="0" borderId="0" xfId="0" applyNumberFormat="1" applyAlignment="1">
      <alignment horizontal="center"/>
    </xf>
    <xf numFmtId="49" fontId="0" fillId="30" borderId="0" xfId="0" applyNumberFormat="1" applyFill="1" applyAlignment="1">
      <alignment horizontal="center"/>
    </xf>
    <xf numFmtId="3" fontId="3" fillId="2" borderId="5" xfId="0" applyNumberFormat="1" applyFont="1" applyFill="1" applyBorder="1" applyAlignment="1">
      <alignment vertical="center" wrapText="1"/>
    </xf>
    <xf numFmtId="3" fontId="13" fillId="0" borderId="1" xfId="1" applyNumberFormat="1" applyFont="1" applyFill="1" applyBorder="1" applyAlignment="1" applyProtection="1">
      <alignment horizontal="center" wrapText="1"/>
      <protection locked="0"/>
    </xf>
    <xf numFmtId="49" fontId="0" fillId="30" borderId="0" xfId="4" applyNumberFormat="1" applyFont="1" applyFill="1" applyAlignment="1">
      <alignment horizontal="center"/>
    </xf>
    <xf numFmtId="3" fontId="39" fillId="0" borderId="1" xfId="0" applyNumberFormat="1" applyFont="1" applyBorder="1" applyAlignment="1">
      <alignment horizontal="left"/>
    </xf>
    <xf numFmtId="3" fontId="13" fillId="0" borderId="1" xfId="0" applyNumberFormat="1" applyFont="1" applyBorder="1" applyAlignment="1">
      <alignment wrapText="1"/>
    </xf>
    <xf numFmtId="0" fontId="13" fillId="0" borderId="1" xfId="0" applyFont="1" applyBorder="1" applyAlignment="1">
      <alignment horizontal="center" wrapText="1"/>
    </xf>
    <xf numFmtId="166" fontId="44" fillId="0" borderId="1" xfId="0" applyNumberFormat="1" applyFont="1" applyBorder="1" applyAlignment="1">
      <alignment wrapText="1"/>
    </xf>
    <xf numFmtId="10" fontId="13" fillId="0" borderId="1" xfId="0" applyNumberFormat="1" applyFont="1" applyBorder="1" applyAlignment="1">
      <alignment horizontal="center" wrapText="1"/>
    </xf>
    <xf numFmtId="3" fontId="13" fillId="0" borderId="23" xfId="2" applyNumberFormat="1" applyFont="1" applyFill="1" applyBorder="1" applyAlignment="1">
      <alignment wrapText="1"/>
    </xf>
    <xf numFmtId="0" fontId="13" fillId="0" borderId="23" xfId="0" applyFont="1" applyBorder="1" applyAlignment="1">
      <alignment horizontal="center" wrapText="1"/>
    </xf>
    <xf numFmtId="166" fontId="44" fillId="0" borderId="23" xfId="0" applyNumberFormat="1" applyFont="1" applyBorder="1" applyAlignment="1">
      <alignment wrapText="1"/>
    </xf>
    <xf numFmtId="10" fontId="13" fillId="0" borderId="23" xfId="0" applyNumberFormat="1" applyFont="1" applyBorder="1" applyAlignment="1">
      <alignment horizontal="center" wrapText="1"/>
    </xf>
    <xf numFmtId="14" fontId="13" fillId="0" borderId="1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30" borderId="0" xfId="0" applyFont="1" applyFill="1" applyAlignment="1">
      <alignment horizontal="center"/>
    </xf>
    <xf numFmtId="0" fontId="39" fillId="33" borderId="1" xfId="0" applyFont="1" applyFill="1" applyBorder="1"/>
    <xf numFmtId="3" fontId="39" fillId="33" borderId="1" xfId="1" applyNumberFormat="1" applyFont="1" applyFill="1" applyBorder="1" applyAlignment="1" applyProtection="1">
      <alignment horizontal="center" wrapText="1"/>
      <protection locked="0"/>
    </xf>
    <xf numFmtId="3" fontId="3" fillId="33" borderId="1" xfId="0" applyNumberFormat="1" applyFont="1" applyFill="1" applyBorder="1" applyAlignment="1">
      <alignment horizontal="left"/>
    </xf>
    <xf numFmtId="3" fontId="39" fillId="33" borderId="1" xfId="0" applyNumberFormat="1" applyFont="1" applyFill="1" applyBorder="1" applyAlignment="1">
      <alignment horizontal="left"/>
    </xf>
    <xf numFmtId="3" fontId="13" fillId="33" borderId="1" xfId="0" applyNumberFormat="1" applyFont="1" applyFill="1" applyBorder="1" applyAlignment="1">
      <alignment wrapText="1"/>
    </xf>
    <xf numFmtId="0" fontId="13" fillId="33" borderId="1" xfId="0" applyFont="1" applyFill="1" applyBorder="1" applyAlignment="1">
      <alignment horizontal="center" wrapText="1"/>
    </xf>
    <xf numFmtId="166" fontId="44" fillId="33" borderId="1" xfId="0" applyNumberFormat="1" applyFont="1" applyFill="1" applyBorder="1" applyAlignment="1">
      <alignment wrapText="1"/>
    </xf>
    <xf numFmtId="0" fontId="13" fillId="33" borderId="1" xfId="0" applyFont="1" applyFill="1" applyBorder="1" applyAlignment="1">
      <alignment horizontal="center"/>
    </xf>
    <xf numFmtId="10" fontId="13" fillId="33" borderId="1" xfId="0" applyNumberFormat="1" applyFont="1" applyFill="1" applyBorder="1" applyAlignment="1">
      <alignment horizontal="center" wrapText="1"/>
    </xf>
    <xf numFmtId="3" fontId="3" fillId="4" borderId="1" xfId="0" applyNumberFormat="1" applyFont="1" applyFill="1" applyBorder="1" applyAlignment="1">
      <alignment vertical="center" wrapText="1"/>
    </xf>
    <xf numFmtId="167" fontId="2" fillId="0" borderId="1" xfId="0" applyNumberFormat="1" applyFont="1" applyBorder="1" applyAlignment="1">
      <alignment horizontal="center" vertical="center" wrapText="1"/>
    </xf>
    <xf numFmtId="0" fontId="45" fillId="0" borderId="0" xfId="0" applyFont="1" applyAlignment="1">
      <alignment horizontal="left" vertical="center"/>
    </xf>
    <xf numFmtId="0" fontId="36" fillId="0" borderId="11" xfId="0" applyFont="1" applyBorder="1" applyAlignment="1">
      <alignment horizontal="center" vertical="center"/>
    </xf>
    <xf numFmtId="0" fontId="36" fillId="0" borderId="11" xfId="0" applyFont="1" applyBorder="1" applyAlignment="1">
      <alignment horizontal="center" vertical="center" wrapText="1"/>
    </xf>
    <xf numFmtId="165" fontId="36" fillId="0" borderId="11" xfId="2" applyNumberFormat="1" applyFont="1" applyFill="1" applyBorder="1" applyAlignment="1">
      <alignment horizontal="center" vertical="center"/>
    </xf>
    <xf numFmtId="0" fontId="36" fillId="0" borderId="12" xfId="0" applyFont="1" applyBorder="1" applyAlignment="1">
      <alignment horizontal="center" vertical="center"/>
    </xf>
    <xf numFmtId="0" fontId="36" fillId="35" borderId="0" xfId="0" applyFont="1" applyFill="1"/>
    <xf numFmtId="0" fontId="0" fillId="35" borderId="0" xfId="0" applyFill="1"/>
    <xf numFmtId="0" fontId="0" fillId="35" borderId="0" xfId="0" applyFill="1" applyAlignment="1">
      <alignment horizontal="center"/>
    </xf>
    <xf numFmtId="167" fontId="13" fillId="35" borderId="0" xfId="0" applyNumberFormat="1" applyFont="1" applyFill="1"/>
    <xf numFmtId="0" fontId="41" fillId="30" borderId="0" xfId="0" applyFont="1" applyFill="1"/>
    <xf numFmtId="165" fontId="0" fillId="0" borderId="0" xfId="0" applyNumberFormat="1" applyAlignment="1">
      <alignment horizontal="center" vertical="center"/>
    </xf>
    <xf numFmtId="165" fontId="0" fillId="0" borderId="0" xfId="0" applyNumberFormat="1"/>
    <xf numFmtId="17" fontId="0" fillId="30" borderId="0" xfId="0" quotePrefix="1" applyNumberFormat="1" applyFill="1" applyAlignment="1">
      <alignment horizontal="center"/>
    </xf>
    <xf numFmtId="0" fontId="0" fillId="30" borderId="0" xfId="0" quotePrefix="1" applyFill="1" applyAlignment="1">
      <alignment horizontal="center"/>
    </xf>
    <xf numFmtId="168" fontId="13" fillId="0" borderId="7" xfId="0" applyNumberFormat="1" applyFont="1" applyBorder="1" applyAlignment="1">
      <alignment horizontal="center"/>
    </xf>
    <xf numFmtId="3" fontId="46" fillId="0" borderId="0" xfId="0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0" fontId="0" fillId="30" borderId="0" xfId="0" applyNumberFormat="1" applyFill="1" applyAlignment="1">
      <alignment horizontal="center"/>
    </xf>
    <xf numFmtId="2" fontId="13" fillId="0" borderId="1" xfId="0" applyNumberFormat="1" applyFont="1" applyBorder="1" applyAlignment="1">
      <alignment horizontal="center" wrapText="1"/>
    </xf>
    <xf numFmtId="2" fontId="13" fillId="33" borderId="1" xfId="0" applyNumberFormat="1" applyFont="1" applyFill="1" applyBorder="1" applyAlignment="1">
      <alignment horizontal="center" wrapText="1"/>
    </xf>
    <xf numFmtId="2" fontId="13" fillId="0" borderId="23" xfId="138" applyNumberFormat="1" applyFont="1" applyFill="1" applyBorder="1" applyAlignment="1">
      <alignment horizontal="center" wrapText="1"/>
    </xf>
    <xf numFmtId="0" fontId="5" fillId="36" borderId="12" xfId="0" applyFont="1" applyFill="1" applyBorder="1" applyAlignment="1">
      <alignment horizontal="center" vertical="center" wrapText="1"/>
    </xf>
    <xf numFmtId="0" fontId="5" fillId="36" borderId="3" xfId="0" applyFont="1" applyFill="1" applyBorder="1" applyAlignment="1">
      <alignment horizontal="center" vertical="center" wrapText="1"/>
    </xf>
    <xf numFmtId="0" fontId="5" fillId="36" borderId="4" xfId="0" applyFont="1" applyFill="1" applyBorder="1" applyAlignment="1">
      <alignment horizontal="center" vertical="center" wrapText="1"/>
    </xf>
    <xf numFmtId="0" fontId="3" fillId="36" borderId="12" xfId="0" applyFont="1" applyFill="1" applyBorder="1" applyAlignment="1">
      <alignment horizontal="center" vertical="center" wrapText="1"/>
    </xf>
    <xf numFmtId="0" fontId="3" fillId="36" borderId="3" xfId="0" applyFont="1" applyFill="1" applyBorder="1" applyAlignment="1">
      <alignment horizontal="center" vertical="center" wrapText="1"/>
    </xf>
    <xf numFmtId="0" fontId="3" fillId="36" borderId="4" xfId="0" applyFont="1" applyFill="1" applyBorder="1" applyAlignment="1">
      <alignment horizontal="center" vertical="center" wrapText="1"/>
    </xf>
    <xf numFmtId="0" fontId="5" fillId="29" borderId="5" xfId="0" applyFont="1" applyFill="1" applyBorder="1" applyAlignment="1">
      <alignment vertical="center" wrapText="1"/>
    </xf>
    <xf numFmtId="3" fontId="5" fillId="29" borderId="5" xfId="0" applyNumberFormat="1" applyFont="1" applyFill="1" applyBorder="1" applyAlignment="1">
      <alignment horizontal="center" vertical="center"/>
    </xf>
    <xf numFmtId="3" fontId="3" fillId="29" borderId="5" xfId="0" applyNumberFormat="1" applyFont="1" applyFill="1" applyBorder="1" applyAlignment="1">
      <alignment horizontal="center" vertical="center"/>
    </xf>
    <xf numFmtId="3" fontId="3" fillId="29" borderId="5" xfId="0" applyNumberFormat="1" applyFont="1" applyFill="1" applyBorder="1" applyAlignment="1">
      <alignment vertical="center"/>
    </xf>
    <xf numFmtId="0" fontId="5" fillId="38" borderId="5" xfId="0" applyFont="1" applyFill="1" applyBorder="1" applyAlignment="1">
      <alignment horizontal="center" vertical="center" wrapText="1"/>
    </xf>
    <xf numFmtId="0" fontId="5" fillId="29" borderId="6" xfId="0" applyFont="1" applyFill="1" applyBorder="1" applyAlignment="1">
      <alignment horizontal="center" vertical="center" wrapText="1"/>
    </xf>
    <xf numFmtId="3" fontId="5" fillId="29" borderId="6" xfId="0" applyNumberFormat="1" applyFont="1" applyFill="1" applyBorder="1" applyAlignment="1">
      <alignment horizontal="center" vertical="center" wrapText="1"/>
    </xf>
    <xf numFmtId="3" fontId="3" fillId="29" borderId="6" xfId="0" applyNumberFormat="1" applyFont="1" applyFill="1" applyBorder="1" applyAlignment="1">
      <alignment horizontal="center" vertical="center" wrapText="1"/>
    </xf>
    <xf numFmtId="49" fontId="3" fillId="29" borderId="6" xfId="0" applyNumberFormat="1" applyFont="1" applyFill="1" applyBorder="1" applyAlignment="1">
      <alignment horizontal="center" vertical="center"/>
    </xf>
    <xf numFmtId="3" fontId="3" fillId="29" borderId="6" xfId="0" applyNumberFormat="1" applyFont="1" applyFill="1" applyBorder="1" applyAlignment="1">
      <alignment horizontal="center" vertical="center"/>
    </xf>
    <xf numFmtId="0" fontId="5" fillId="38" borderId="6" xfId="0" applyFont="1" applyFill="1" applyBorder="1" applyAlignment="1">
      <alignment horizontal="center" vertical="center" wrapText="1"/>
    </xf>
    <xf numFmtId="0" fontId="5" fillId="29" borderId="7" xfId="0" applyFont="1" applyFill="1" applyBorder="1" applyAlignment="1">
      <alignment horizontal="center" vertical="center" wrapText="1"/>
    </xf>
    <xf numFmtId="3" fontId="5" fillId="29" borderId="7" xfId="0" applyNumberFormat="1" applyFont="1" applyFill="1" applyBorder="1" applyAlignment="1">
      <alignment horizontal="center" vertical="center" wrapText="1"/>
    </xf>
    <xf numFmtId="3" fontId="3" fillId="29" borderId="7" xfId="0" applyNumberFormat="1" applyFont="1" applyFill="1" applyBorder="1" applyAlignment="1">
      <alignment horizontal="center" vertical="center" wrapText="1"/>
    </xf>
    <xf numFmtId="49" fontId="3" fillId="29" borderId="7" xfId="0" applyNumberFormat="1" applyFont="1" applyFill="1" applyBorder="1" applyAlignment="1">
      <alignment horizontal="center" vertical="center"/>
    </xf>
    <xf numFmtId="3" fontId="3" fillId="29" borderId="7" xfId="0" applyNumberFormat="1" applyFont="1" applyFill="1" applyBorder="1" applyAlignment="1">
      <alignment horizontal="center" vertical="center"/>
    </xf>
    <xf numFmtId="0" fontId="5" fillId="38" borderId="7" xfId="0" applyFont="1" applyFill="1" applyBorder="1" applyAlignment="1">
      <alignment horizontal="center" vertical="center" wrapText="1"/>
    </xf>
    <xf numFmtId="0" fontId="41" fillId="0" borderId="1" xfId="0" applyFont="1" applyBorder="1"/>
    <xf numFmtId="0" fontId="0" fillId="0" borderId="1" xfId="0" applyBorder="1"/>
    <xf numFmtId="3" fontId="13" fillId="34" borderId="1" xfId="0" applyNumberFormat="1" applyFont="1" applyFill="1" applyBorder="1"/>
    <xf numFmtId="0" fontId="0" fillId="31" borderId="1" xfId="0" applyFill="1" applyBorder="1"/>
    <xf numFmtId="3" fontId="13" fillId="31" borderId="1" xfId="0" applyNumberFormat="1" applyFont="1" applyFill="1" applyBorder="1"/>
    <xf numFmtId="3" fontId="0" fillId="31" borderId="1" xfId="0" applyNumberFormat="1" applyFill="1" applyBorder="1"/>
    <xf numFmtId="0" fontId="0" fillId="31" borderId="1" xfId="0" applyFill="1" applyBorder="1" applyAlignment="1">
      <alignment wrapText="1"/>
    </xf>
    <xf numFmtId="0" fontId="3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3" fontId="36" fillId="32" borderId="1" xfId="0" applyNumberFormat="1" applyFont="1" applyFill="1" applyBorder="1" applyAlignment="1">
      <alignment vertical="center"/>
    </xf>
    <xf numFmtId="0" fontId="36" fillId="35" borderId="0" xfId="0" applyFont="1" applyFill="1" applyAlignment="1">
      <alignment horizontal="left"/>
    </xf>
    <xf numFmtId="3" fontId="36" fillId="32" borderId="1" xfId="0" applyNumberFormat="1" applyFont="1" applyFill="1" applyBorder="1" applyAlignment="1">
      <alignment horizontal="center"/>
    </xf>
    <xf numFmtId="3" fontId="36" fillId="32" borderId="1" xfId="0" applyNumberFormat="1" applyFont="1" applyFill="1" applyBorder="1" applyAlignment="1">
      <alignment horizontal="right"/>
    </xf>
    <xf numFmtId="3" fontId="5" fillId="37" borderId="5" xfId="0" applyNumberFormat="1" applyFont="1" applyFill="1" applyBorder="1" applyAlignment="1">
      <alignment horizontal="center" vertical="center"/>
    </xf>
    <xf numFmtId="3" fontId="5" fillId="37" borderId="6" xfId="0" applyNumberFormat="1" applyFont="1" applyFill="1" applyBorder="1" applyAlignment="1">
      <alignment horizontal="center" vertical="center" wrapText="1"/>
    </xf>
    <xf numFmtId="3" fontId="5" fillId="37" borderId="7" xfId="0" applyNumberFormat="1" applyFont="1" applyFill="1" applyBorder="1" applyAlignment="1">
      <alignment horizontal="center" vertical="center" wrapText="1"/>
    </xf>
    <xf numFmtId="10" fontId="13" fillId="0" borderId="1" xfId="138" applyNumberFormat="1" applyFont="1" applyFill="1" applyBorder="1" applyAlignment="1">
      <alignment horizontal="center" wrapText="1"/>
    </xf>
    <xf numFmtId="3" fontId="3" fillId="2" borderId="5" xfId="0" applyNumberFormat="1" applyFont="1" applyFill="1" applyBorder="1" applyAlignment="1">
      <alignment horizontal="left" vertical="center" wrapText="1"/>
    </xf>
    <xf numFmtId="0" fontId="36" fillId="0" borderId="0" xfId="0" applyFont="1" applyAlignment="1">
      <alignment horizontal="left" vertical="center"/>
    </xf>
    <xf numFmtId="3" fontId="36" fillId="0" borderId="0" xfId="0" applyNumberFormat="1" applyFont="1" applyAlignment="1">
      <alignment horizontal="center"/>
    </xf>
    <xf numFmtId="3" fontId="36" fillId="0" borderId="0" xfId="0" applyNumberFormat="1" applyFont="1" applyAlignment="1">
      <alignment horizontal="right"/>
    </xf>
    <xf numFmtId="14" fontId="36" fillId="0" borderId="0" xfId="0" applyNumberFormat="1" applyFont="1" applyAlignment="1">
      <alignment horizontal="left" vertical="center"/>
    </xf>
    <xf numFmtId="165" fontId="36" fillId="0" borderId="0" xfId="2" applyNumberFormat="1" applyFont="1" applyAlignment="1">
      <alignment horizontal="left" vertical="center"/>
    </xf>
    <xf numFmtId="3" fontId="39" fillId="0" borderId="1" xfId="1" quotePrefix="1" applyNumberFormat="1" applyFont="1" applyFill="1" applyBorder="1" applyAlignment="1" applyProtection="1">
      <alignment horizontal="center" wrapText="1"/>
      <protection locked="0"/>
    </xf>
    <xf numFmtId="14" fontId="0" fillId="0" borderId="0" xfId="0" quotePrefix="1" applyNumberFormat="1"/>
    <xf numFmtId="49" fontId="0" fillId="0" borderId="0" xfId="0" applyNumberFormat="1" applyAlignment="1">
      <alignment horizontal="center" vertical="center"/>
    </xf>
    <xf numFmtId="14" fontId="39" fillId="0" borderId="1" xfId="1" applyNumberFormat="1" applyFont="1" applyFill="1" applyBorder="1" applyAlignment="1" applyProtection="1">
      <alignment horizontal="center" wrapText="1"/>
      <protection locked="0"/>
    </xf>
    <xf numFmtId="17" fontId="0" fillId="0" borderId="0" xfId="0" quotePrefix="1" applyNumberFormat="1"/>
    <xf numFmtId="3" fontId="13" fillId="39" borderId="1" xfId="1" applyNumberFormat="1" applyFont="1" applyFill="1" applyBorder="1" applyAlignment="1" applyProtection="1">
      <alignment wrapText="1"/>
      <protection locked="0"/>
    </xf>
    <xf numFmtId="3" fontId="13" fillId="40" borderId="1" xfId="0" applyNumberFormat="1" applyFont="1" applyFill="1" applyBorder="1" applyAlignment="1">
      <alignment wrapText="1"/>
    </xf>
    <xf numFmtId="3" fontId="0" fillId="40" borderId="0" xfId="0" applyNumberFormat="1" applyFill="1"/>
    <xf numFmtId="0" fontId="0" fillId="0" borderId="0" xfId="0" applyAlignment="1">
      <alignment horizontal="left" vertical="center" indent="10"/>
    </xf>
    <xf numFmtId="0" fontId="0" fillId="4" borderId="0" xfId="0" applyFill="1"/>
    <xf numFmtId="0" fontId="0" fillId="4" borderId="0" xfId="0" applyFill="1" applyAlignment="1">
      <alignment vertical="center"/>
    </xf>
    <xf numFmtId="0" fontId="0" fillId="41" borderId="0" xfId="0" applyFill="1" applyAlignment="1">
      <alignment vertical="center"/>
    </xf>
    <xf numFmtId="0" fontId="0" fillId="41" borderId="0" xfId="0" applyFill="1"/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vertical="top"/>
    </xf>
    <xf numFmtId="165" fontId="0" fillId="42" borderId="0" xfId="2" applyNumberFormat="1" applyFont="1" applyFill="1" applyBorder="1" applyAlignment="1">
      <alignment vertical="center" wrapText="1"/>
    </xf>
    <xf numFmtId="0" fontId="39" fillId="0" borderId="1" xfId="0" applyFont="1" applyBorder="1" applyAlignment="1">
      <alignment horizontal="left"/>
    </xf>
    <xf numFmtId="0" fontId="36" fillId="43" borderId="0" xfId="0" applyFont="1" applyFill="1" applyAlignment="1">
      <alignment horizontal="center"/>
    </xf>
    <xf numFmtId="0" fontId="50" fillId="0" borderId="0" xfId="0" applyFont="1" applyAlignment="1">
      <alignment horizontal="left"/>
    </xf>
    <xf numFmtId="0" fontId="0" fillId="0" borderId="0" xfId="0" applyAlignment="1">
      <alignment horizontal="left"/>
    </xf>
    <xf numFmtId="169" fontId="0" fillId="0" borderId="0" xfId="0" applyNumberFormat="1"/>
    <xf numFmtId="0" fontId="36" fillId="44" borderId="0" xfId="0" applyFont="1" applyFill="1" applyAlignment="1">
      <alignment horizontal="center" vertical="center"/>
    </xf>
    <xf numFmtId="0" fontId="51" fillId="44" borderId="0" xfId="0" applyFont="1" applyFill="1" applyAlignment="1">
      <alignment horizontal="center" vertical="center" wrapText="1"/>
    </xf>
    <xf numFmtId="10" fontId="13" fillId="0" borderId="1" xfId="138" applyNumberFormat="1" applyFont="1" applyBorder="1" applyAlignment="1">
      <alignment horizontal="center" wrapText="1"/>
    </xf>
    <xf numFmtId="0" fontId="50" fillId="0" borderId="29" xfId="0" applyFont="1" applyBorder="1" applyAlignment="1">
      <alignment horizontal="left"/>
    </xf>
    <xf numFmtId="0" fontId="36" fillId="0" borderId="0" xfId="0" applyFont="1" applyAlignment="1">
      <alignment horizontal="center"/>
    </xf>
    <xf numFmtId="10" fontId="36" fillId="0" borderId="0" xfId="138" applyNumberFormat="1" applyFont="1" applyAlignment="1">
      <alignment horizontal="center"/>
    </xf>
    <xf numFmtId="0" fontId="36" fillId="32" borderId="27" xfId="0" applyFont="1" applyFill="1" applyBorder="1" applyAlignment="1">
      <alignment horizontal="left" vertical="center"/>
    </xf>
    <xf numFmtId="0" fontId="36" fillId="32" borderId="28" xfId="0" applyFont="1" applyFill="1" applyBorder="1" applyAlignment="1">
      <alignment horizontal="left" vertical="center"/>
    </xf>
    <xf numFmtId="0" fontId="36" fillId="32" borderId="1" xfId="0" applyFont="1" applyFill="1" applyBorder="1" applyAlignment="1">
      <alignment horizontal="left" vertical="center"/>
    </xf>
    <xf numFmtId="0" fontId="4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37" fillId="30" borderId="0" xfId="0" applyFont="1" applyFill="1" applyAlignment="1">
      <alignment horizontal="center"/>
    </xf>
    <xf numFmtId="0" fontId="42" fillId="0" borderId="1" xfId="0" applyFont="1" applyBorder="1" applyAlignment="1">
      <alignment horizontal="left" vertical="center" wrapText="1"/>
    </xf>
    <xf numFmtId="0" fontId="5" fillId="36" borderId="5" xfId="0" applyFont="1" applyFill="1" applyBorder="1" applyAlignment="1">
      <alignment horizontal="center" vertical="center" wrapText="1"/>
    </xf>
    <xf numFmtId="0" fontId="5" fillId="36" borderId="6" xfId="0" applyFont="1" applyFill="1" applyBorder="1" applyAlignment="1">
      <alignment horizontal="center" vertical="center" wrapText="1"/>
    </xf>
  </cellXfs>
  <cellStyles count="146">
    <cellStyle name="20% - 1. jelölőszín 2" xfId="9" xr:uid="{00000000-0005-0000-0000-000000000000}"/>
    <cellStyle name="20% - 2. jelölőszín 2" xfId="10" xr:uid="{00000000-0005-0000-0000-000001000000}"/>
    <cellStyle name="20% - 3. jelölőszín 2" xfId="11" xr:uid="{00000000-0005-0000-0000-000002000000}"/>
    <cellStyle name="20% - 4. jelölőszín 2" xfId="12" xr:uid="{00000000-0005-0000-0000-000003000000}"/>
    <cellStyle name="20% - 5. jelölőszín 2" xfId="13" xr:uid="{00000000-0005-0000-0000-000004000000}"/>
    <cellStyle name="20% - 6. jelölőszín 2" xfId="14" xr:uid="{00000000-0005-0000-0000-000005000000}"/>
    <cellStyle name="40% - 1. jelölőszín 2" xfId="15" xr:uid="{00000000-0005-0000-0000-000006000000}"/>
    <cellStyle name="40% - 2. jelölőszín 2" xfId="16" xr:uid="{00000000-0005-0000-0000-000007000000}"/>
    <cellStyle name="40% - 3. jelölőszín 2" xfId="17" xr:uid="{00000000-0005-0000-0000-000008000000}"/>
    <cellStyle name="40% - 4. jelölőszín 2" xfId="18" xr:uid="{00000000-0005-0000-0000-000009000000}"/>
    <cellStyle name="40% - 4. jelölőszín 3" xfId="53" xr:uid="{00000000-0005-0000-0000-00000A000000}"/>
    <cellStyle name="40% - 4. jelölőszín 3 2" xfId="116" xr:uid="{00000000-0005-0000-0000-00000B000000}"/>
    <cellStyle name="40% - 4. jelölőszín 4" xfId="61" xr:uid="{00000000-0005-0000-0000-00000C000000}"/>
    <cellStyle name="40% - 4. jelölőszín 4 2" xfId="118" xr:uid="{00000000-0005-0000-0000-00000D000000}"/>
    <cellStyle name="40% - 5. jelölőszín 2" xfId="19" xr:uid="{00000000-0005-0000-0000-00000E000000}"/>
    <cellStyle name="40% - 6. jelölőszín 2" xfId="20" xr:uid="{00000000-0005-0000-0000-00000F000000}"/>
    <cellStyle name="60% - 1. jelölőszín 2" xfId="21" xr:uid="{00000000-0005-0000-0000-000010000000}"/>
    <cellStyle name="60% - 2. jelölőszín 2" xfId="22" xr:uid="{00000000-0005-0000-0000-000011000000}"/>
    <cellStyle name="60% - 3. jelölőszín 2" xfId="23" xr:uid="{00000000-0005-0000-0000-000012000000}"/>
    <cellStyle name="60% - 4. jelölőszín 2" xfId="24" xr:uid="{00000000-0005-0000-0000-000013000000}"/>
    <cellStyle name="60% - 5. jelölőszín 2" xfId="25" xr:uid="{00000000-0005-0000-0000-000014000000}"/>
    <cellStyle name="60% - 6. jelölőszín 2" xfId="26" xr:uid="{00000000-0005-0000-0000-000015000000}"/>
    <cellStyle name="Bevitel" xfId="1" builtinId="20"/>
    <cellStyle name="Bevitel 2" xfId="27" xr:uid="{00000000-0005-0000-0000-000017000000}"/>
    <cellStyle name="Bevitel 2 2" xfId="56" xr:uid="{00000000-0005-0000-0000-000018000000}"/>
    <cellStyle name="Bevitel 2 2 2" xfId="106" xr:uid="{00000000-0005-0000-0000-000019000000}"/>
    <cellStyle name="Bevitel 2 2 3" xfId="109" xr:uid="{00000000-0005-0000-0000-00001A000000}"/>
    <cellStyle name="Bevitel 2 2 4" xfId="132" xr:uid="{00000000-0005-0000-0000-00001B000000}"/>
    <cellStyle name="Bevitel 2 2 5" xfId="137" xr:uid="{00000000-0005-0000-0000-00001C000000}"/>
    <cellStyle name="Bevitel 2 3" xfId="114" xr:uid="{00000000-0005-0000-0000-00001D000000}"/>
    <cellStyle name="Bevitel 2 4" xfId="126" xr:uid="{00000000-0005-0000-0000-00001E000000}"/>
    <cellStyle name="Bevitel 2 5" xfId="122" xr:uid="{00000000-0005-0000-0000-00001F000000}"/>
    <cellStyle name="Cím 2" xfId="28" xr:uid="{00000000-0005-0000-0000-000020000000}"/>
    <cellStyle name="Címsor 1 2" xfId="29" xr:uid="{00000000-0005-0000-0000-000021000000}"/>
    <cellStyle name="Címsor 2 2" xfId="30" xr:uid="{00000000-0005-0000-0000-000022000000}"/>
    <cellStyle name="Címsor 3 2" xfId="31" xr:uid="{00000000-0005-0000-0000-000023000000}"/>
    <cellStyle name="Címsor 4 2" xfId="32" xr:uid="{00000000-0005-0000-0000-000024000000}"/>
    <cellStyle name="Ellenőrzőcella 2" xfId="33" xr:uid="{00000000-0005-0000-0000-000025000000}"/>
    <cellStyle name="Ezres" xfId="2" builtinId="3"/>
    <cellStyle name="Ezres 2" xfId="139" xr:uid="{00000000-0005-0000-0000-000027000000}"/>
    <cellStyle name="Ezres 2 2" xfId="141" xr:uid="{00000000-0005-0000-0000-000028000000}"/>
    <cellStyle name="Ezres 3" xfId="142" xr:uid="{00000000-0005-0000-0000-000029000000}"/>
    <cellStyle name="Ezres 4" xfId="144" xr:uid="{00000000-0005-0000-0000-00002A000000}"/>
    <cellStyle name="Figyelmeztetés 2" xfId="34" xr:uid="{00000000-0005-0000-0000-00002B000000}"/>
    <cellStyle name="Hivatkozás 10" xfId="80" xr:uid="{00000000-0005-0000-0000-00002C000000}"/>
    <cellStyle name="Hivatkozás 11" xfId="82" xr:uid="{00000000-0005-0000-0000-00002D000000}"/>
    <cellStyle name="Hivatkozás 12" xfId="84" xr:uid="{00000000-0005-0000-0000-00002E000000}"/>
    <cellStyle name="Hivatkozás 13" xfId="86" xr:uid="{00000000-0005-0000-0000-00002F000000}"/>
    <cellStyle name="Hivatkozás 14" xfId="88" xr:uid="{00000000-0005-0000-0000-000030000000}"/>
    <cellStyle name="Hivatkozás 15" xfId="90" xr:uid="{00000000-0005-0000-0000-000031000000}"/>
    <cellStyle name="Hivatkozás 16" xfId="92" xr:uid="{00000000-0005-0000-0000-000032000000}"/>
    <cellStyle name="Hivatkozás 17" xfId="94" xr:uid="{00000000-0005-0000-0000-000033000000}"/>
    <cellStyle name="Hivatkozás 18" xfId="96" xr:uid="{00000000-0005-0000-0000-000034000000}"/>
    <cellStyle name="Hivatkozás 2" xfId="63" xr:uid="{00000000-0005-0000-0000-000035000000}"/>
    <cellStyle name="Hivatkozás 3" xfId="65" xr:uid="{00000000-0005-0000-0000-000036000000}"/>
    <cellStyle name="Hivatkozás 4" xfId="68" xr:uid="{00000000-0005-0000-0000-000037000000}"/>
    <cellStyle name="Hivatkozás 5" xfId="70" xr:uid="{00000000-0005-0000-0000-000038000000}"/>
    <cellStyle name="Hivatkozás 6" xfId="72" xr:uid="{00000000-0005-0000-0000-000039000000}"/>
    <cellStyle name="Hivatkozás 7" xfId="74" xr:uid="{00000000-0005-0000-0000-00003A000000}"/>
    <cellStyle name="Hivatkozás 8" xfId="76" xr:uid="{00000000-0005-0000-0000-00003B000000}"/>
    <cellStyle name="Hivatkozás 9" xfId="78" xr:uid="{00000000-0005-0000-0000-00003C000000}"/>
    <cellStyle name="Hivatkozott cella 2" xfId="35" xr:uid="{00000000-0005-0000-0000-00003D000000}"/>
    <cellStyle name="Jegyzet 2" xfId="36" xr:uid="{00000000-0005-0000-0000-00003E000000}"/>
    <cellStyle name="Jegyzet 2 2" xfId="57" xr:uid="{00000000-0005-0000-0000-00003F000000}"/>
    <cellStyle name="Jegyzet 2 2 2" xfId="105" xr:uid="{00000000-0005-0000-0000-000040000000}"/>
    <cellStyle name="Jegyzet 2 2 3" xfId="121" xr:uid="{00000000-0005-0000-0000-000041000000}"/>
    <cellStyle name="Jegyzet 2 2 4" xfId="131" xr:uid="{00000000-0005-0000-0000-000042000000}"/>
    <cellStyle name="Jegyzet 2 2 5" xfId="136" xr:uid="{00000000-0005-0000-0000-000043000000}"/>
    <cellStyle name="Jegyzet 2 3" xfId="108" xr:uid="{00000000-0005-0000-0000-000044000000}"/>
    <cellStyle name="Jegyzet 2 4" xfId="107" xr:uid="{00000000-0005-0000-0000-000045000000}"/>
    <cellStyle name="Jegyzet 2 5" xfId="99" xr:uid="{00000000-0005-0000-0000-000046000000}"/>
    <cellStyle name="Jelölőszín (1) 2" xfId="37" xr:uid="{00000000-0005-0000-0000-000047000000}"/>
    <cellStyle name="Jelölőszín (2) 2" xfId="38" xr:uid="{00000000-0005-0000-0000-000048000000}"/>
    <cellStyle name="Jelölőszín (2) 3" xfId="67" xr:uid="{00000000-0005-0000-0000-000049000000}"/>
    <cellStyle name="Jelölőszín (3) 2" xfId="39" xr:uid="{00000000-0005-0000-0000-00004A000000}"/>
    <cellStyle name="Jelölőszín (4) 2" xfId="40" xr:uid="{00000000-0005-0000-0000-00004B000000}"/>
    <cellStyle name="Jelölőszín (5) 2" xfId="41" xr:uid="{00000000-0005-0000-0000-00004C000000}"/>
    <cellStyle name="Jelölőszín (6) 2" xfId="42" xr:uid="{00000000-0005-0000-0000-00004D000000}"/>
    <cellStyle name="Jó 2" xfId="43" xr:uid="{00000000-0005-0000-0000-00004E000000}"/>
    <cellStyle name="Kimenet 2" xfId="44" xr:uid="{00000000-0005-0000-0000-00004F000000}"/>
    <cellStyle name="Kimenet 2 2" xfId="58" xr:uid="{00000000-0005-0000-0000-000050000000}"/>
    <cellStyle name="Kimenet 2 2 2" xfId="104" xr:uid="{00000000-0005-0000-0000-000051000000}"/>
    <cellStyle name="Kimenet 2 2 3" xfId="110" xr:uid="{00000000-0005-0000-0000-000052000000}"/>
    <cellStyle name="Kimenet 2 2 4" xfId="130" xr:uid="{00000000-0005-0000-0000-000053000000}"/>
    <cellStyle name="Kimenet 2 2 5" xfId="135" xr:uid="{00000000-0005-0000-0000-000054000000}"/>
    <cellStyle name="Kimenet 2 3" xfId="120" xr:uid="{00000000-0005-0000-0000-000055000000}"/>
    <cellStyle name="Kimenet 2 4" xfId="101" xr:uid="{00000000-0005-0000-0000-000056000000}"/>
    <cellStyle name="Kimenet 2 5" xfId="98" xr:uid="{00000000-0005-0000-0000-000057000000}"/>
    <cellStyle name="Látott hivatkozás 10" xfId="81" xr:uid="{00000000-0005-0000-0000-000058000000}"/>
    <cellStyle name="Látott hivatkozás 11" xfId="83" xr:uid="{00000000-0005-0000-0000-000059000000}"/>
    <cellStyle name="Látott hivatkozás 12" xfId="85" xr:uid="{00000000-0005-0000-0000-00005A000000}"/>
    <cellStyle name="Látott hivatkozás 13" xfId="87" xr:uid="{00000000-0005-0000-0000-00005B000000}"/>
    <cellStyle name="Látott hivatkozás 14" xfId="89" xr:uid="{00000000-0005-0000-0000-00005C000000}"/>
    <cellStyle name="Látott hivatkozás 15" xfId="91" xr:uid="{00000000-0005-0000-0000-00005D000000}"/>
    <cellStyle name="Látott hivatkozás 16" xfId="93" xr:uid="{00000000-0005-0000-0000-00005E000000}"/>
    <cellStyle name="Látott hivatkozás 17" xfId="95" xr:uid="{00000000-0005-0000-0000-00005F000000}"/>
    <cellStyle name="Látott hivatkozás 18" xfId="97" xr:uid="{00000000-0005-0000-0000-000060000000}"/>
    <cellStyle name="Látott hivatkozás 2" xfId="64" xr:uid="{00000000-0005-0000-0000-000061000000}"/>
    <cellStyle name="Látott hivatkozás 3" xfId="66" xr:uid="{00000000-0005-0000-0000-000062000000}"/>
    <cellStyle name="Látott hivatkozás 4" xfId="69" xr:uid="{00000000-0005-0000-0000-000063000000}"/>
    <cellStyle name="Látott hivatkozás 5" xfId="71" xr:uid="{00000000-0005-0000-0000-000064000000}"/>
    <cellStyle name="Látott hivatkozás 6" xfId="73" xr:uid="{00000000-0005-0000-0000-000065000000}"/>
    <cellStyle name="Látott hivatkozás 7" xfId="75" xr:uid="{00000000-0005-0000-0000-000066000000}"/>
    <cellStyle name="Látott hivatkozás 8" xfId="77" xr:uid="{00000000-0005-0000-0000-000067000000}"/>
    <cellStyle name="Látott hivatkozás 9" xfId="79" xr:uid="{00000000-0005-0000-0000-000068000000}"/>
    <cellStyle name="Magyarázó szöveg 2" xfId="45" xr:uid="{00000000-0005-0000-0000-000069000000}"/>
    <cellStyle name="Normál" xfId="0" builtinId="0"/>
    <cellStyle name="Normál 2" xfId="4" xr:uid="{00000000-0005-0000-0000-00006B000000}"/>
    <cellStyle name="Normál 2 2" xfId="8" xr:uid="{00000000-0005-0000-0000-00006C000000}"/>
    <cellStyle name="Normál 3" xfId="52" xr:uid="{00000000-0005-0000-0000-00006D000000}"/>
    <cellStyle name="Normál 3 2" xfId="54" xr:uid="{00000000-0005-0000-0000-00006E000000}"/>
    <cellStyle name="Normál 3 2 2" xfId="117" xr:uid="{00000000-0005-0000-0000-00006F000000}"/>
    <cellStyle name="Normál 3 3" xfId="62" xr:uid="{00000000-0005-0000-0000-000070000000}"/>
    <cellStyle name="Normál 3 3 2" xfId="119" xr:uid="{00000000-0005-0000-0000-000071000000}"/>
    <cellStyle name="Normál 3 4" xfId="115" xr:uid="{00000000-0005-0000-0000-000072000000}"/>
    <cellStyle name="Normál 4" xfId="7" xr:uid="{00000000-0005-0000-0000-000073000000}"/>
    <cellStyle name="Normál 5" xfId="3" xr:uid="{00000000-0005-0000-0000-000074000000}"/>
    <cellStyle name="Normál 6" xfId="140" xr:uid="{00000000-0005-0000-0000-000075000000}"/>
    <cellStyle name="Normál 7" xfId="143" xr:uid="{00000000-0005-0000-0000-000076000000}"/>
    <cellStyle name="Normál 8" xfId="145" xr:uid="{00000000-0005-0000-0000-000077000000}"/>
    <cellStyle name="Összesen 2" xfId="46" xr:uid="{00000000-0005-0000-0000-000078000000}"/>
    <cellStyle name="Összesen 2 2" xfId="59" xr:uid="{00000000-0005-0000-0000-000079000000}"/>
    <cellStyle name="Összesen 2 2 2" xfId="103" xr:uid="{00000000-0005-0000-0000-00007A000000}"/>
    <cellStyle name="Összesen 2 2 3" xfId="111" xr:uid="{00000000-0005-0000-0000-00007B000000}"/>
    <cellStyle name="Összesen 2 2 4" xfId="129" xr:uid="{00000000-0005-0000-0000-00007C000000}"/>
    <cellStyle name="Összesen 2 2 5" xfId="134" xr:uid="{00000000-0005-0000-0000-00007D000000}"/>
    <cellStyle name="Összesen 2 3" xfId="125" xr:uid="{00000000-0005-0000-0000-00007E000000}"/>
    <cellStyle name="Összesen 2 4" xfId="128" xr:uid="{00000000-0005-0000-0000-00007F000000}"/>
    <cellStyle name="Összesen 2 5" xfId="100" xr:uid="{00000000-0005-0000-0000-000080000000}"/>
    <cellStyle name="Pénznem 2" xfId="50" xr:uid="{00000000-0005-0000-0000-000081000000}"/>
    <cellStyle name="Pénznem 3" xfId="5" xr:uid="{00000000-0005-0000-0000-000082000000}"/>
    <cellStyle name="Rossz 2" xfId="47" xr:uid="{00000000-0005-0000-0000-000083000000}"/>
    <cellStyle name="Semleges 2" xfId="48" xr:uid="{00000000-0005-0000-0000-000084000000}"/>
    <cellStyle name="Számítás 2" xfId="49" xr:uid="{00000000-0005-0000-0000-000085000000}"/>
    <cellStyle name="Számítás 2 2" xfId="60" xr:uid="{00000000-0005-0000-0000-000086000000}"/>
    <cellStyle name="Számítás 2 2 2" xfId="102" xr:uid="{00000000-0005-0000-0000-000087000000}"/>
    <cellStyle name="Számítás 2 2 3" xfId="112" xr:uid="{00000000-0005-0000-0000-000088000000}"/>
    <cellStyle name="Számítás 2 2 4" xfId="123" xr:uid="{00000000-0005-0000-0000-000089000000}"/>
    <cellStyle name="Számítás 2 2 5" xfId="133" xr:uid="{00000000-0005-0000-0000-00008A000000}"/>
    <cellStyle name="Számítás 2 3" xfId="124" xr:uid="{00000000-0005-0000-0000-00008B000000}"/>
    <cellStyle name="Számítás 2 4" xfId="127" xr:uid="{00000000-0005-0000-0000-00008C000000}"/>
    <cellStyle name="Számítás 2 5" xfId="113" xr:uid="{00000000-0005-0000-0000-00008D000000}"/>
    <cellStyle name="Százalék" xfId="138" builtinId="5"/>
    <cellStyle name="Százalék 2" xfId="51" xr:uid="{00000000-0005-0000-0000-00008F000000}"/>
    <cellStyle name="Százalék 3" xfId="6" xr:uid="{00000000-0005-0000-0000-000090000000}"/>
    <cellStyle name="TableStyleLight1" xfId="55" xr:uid="{00000000-0005-0000-0000-00009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unka1"/>
  <dimension ref="A1:P26"/>
  <sheetViews>
    <sheetView zoomScaleNormal="100" workbookViewId="0">
      <selection activeCell="E26" sqref="E26"/>
    </sheetView>
  </sheetViews>
  <sheetFormatPr defaultRowHeight="15" x14ac:dyDescent="0.25"/>
  <cols>
    <col min="1" max="1" width="25.85546875" customWidth="1"/>
    <col min="2" max="2" width="34.5703125" customWidth="1"/>
    <col min="3" max="3" width="15.85546875" style="3" customWidth="1"/>
    <col min="4" max="4" width="15.42578125" style="58" customWidth="1"/>
    <col min="5" max="5" width="16.5703125" style="58" customWidth="1"/>
    <col min="6" max="6" width="14.85546875" style="58" customWidth="1"/>
    <col min="7" max="7" width="15" style="58" customWidth="1"/>
    <col min="8" max="8" width="4.85546875" customWidth="1"/>
    <col min="9" max="9" width="14.140625" style="28" customWidth="1"/>
    <col min="10" max="11" width="14.85546875" style="28" customWidth="1"/>
    <col min="12" max="15" width="13.28515625" customWidth="1"/>
  </cols>
  <sheetData>
    <row r="1" spans="1:16" ht="18.75" x14ac:dyDescent="0.25">
      <c r="A1" s="199" t="s">
        <v>135</v>
      </c>
      <c r="B1" s="199"/>
      <c r="C1" s="199"/>
      <c r="D1" s="200"/>
      <c r="E1" s="199"/>
    </row>
    <row r="2" spans="1:16" ht="15" customHeight="1" x14ac:dyDescent="0.25">
      <c r="A2" s="106" t="s">
        <v>108</v>
      </c>
      <c r="B2" s="107"/>
      <c r="C2" s="108"/>
      <c r="D2" s="109"/>
      <c r="E2" s="109"/>
      <c r="F2" s="109"/>
      <c r="G2" s="109"/>
      <c r="I2" s="155" t="s">
        <v>56</v>
      </c>
      <c r="J2" s="108"/>
      <c r="K2" s="108"/>
      <c r="L2" s="108"/>
      <c r="M2" s="109"/>
      <c r="N2" s="109"/>
      <c r="O2" s="109"/>
      <c r="P2" s="109"/>
    </row>
    <row r="3" spans="1:16" ht="39.75" customHeight="1" x14ac:dyDescent="0.25">
      <c r="A3" s="1" t="s">
        <v>9</v>
      </c>
      <c r="B3" s="2" t="s">
        <v>96</v>
      </c>
      <c r="C3" s="2" t="s">
        <v>97</v>
      </c>
      <c r="D3" s="100" t="s">
        <v>18</v>
      </c>
      <c r="E3" s="100" t="s">
        <v>0</v>
      </c>
      <c r="F3" s="100" t="s">
        <v>13</v>
      </c>
      <c r="G3" s="100" t="s">
        <v>14</v>
      </c>
      <c r="I3" s="100" t="s">
        <v>109</v>
      </c>
      <c r="J3" s="100" t="s">
        <v>8</v>
      </c>
      <c r="K3" s="100" t="s">
        <v>97</v>
      </c>
      <c r="L3" s="100" t="s">
        <v>18</v>
      </c>
      <c r="M3" s="100" t="s">
        <v>0</v>
      </c>
      <c r="N3" s="100" t="s">
        <v>13</v>
      </c>
      <c r="O3" s="100" t="s">
        <v>14</v>
      </c>
    </row>
    <row r="4" spans="1:16" x14ac:dyDescent="0.25">
      <c r="A4" s="4"/>
      <c r="B4" s="4"/>
      <c r="C4" s="99"/>
      <c r="D4" s="59"/>
      <c r="E4" s="59"/>
      <c r="F4" s="59"/>
      <c r="G4" s="59"/>
      <c r="I4" s="152"/>
      <c r="J4" s="152"/>
      <c r="K4" s="152"/>
      <c r="L4" s="4"/>
      <c r="M4" s="4"/>
      <c r="N4" s="4"/>
      <c r="O4" s="4"/>
    </row>
    <row r="5" spans="1:16" x14ac:dyDescent="0.25">
      <c r="A5" s="145" t="s">
        <v>122</v>
      </c>
      <c r="B5" s="146" t="s">
        <v>124</v>
      </c>
      <c r="C5" s="147">
        <v>16800000</v>
      </c>
      <c r="D5" s="60">
        <f>SUMIFS(Bérköltség!$N$7:$N$106,Bérköltség!$E$7:$E$106,$B5,Bérköltség!$G$7:$G$106,"Tény")</f>
        <v>13420868</v>
      </c>
      <c r="E5" s="60">
        <f>C5-D5</f>
        <v>3379132</v>
      </c>
      <c r="F5" s="60">
        <f>SUMIFS(Bérköltség!$N$7:$N$106,Bérköltség!$E$7:$E$106,$B5,Bérköltség!$G$7:$G$106,"Köt. váll.")</f>
        <v>1578446</v>
      </c>
      <c r="G5" s="60">
        <f>E5-F5</f>
        <v>1800686</v>
      </c>
      <c r="I5" s="153" t="s">
        <v>110</v>
      </c>
      <c r="J5" s="153" t="s">
        <v>130</v>
      </c>
      <c r="K5" s="147">
        <v>32364508</v>
      </c>
      <c r="L5" s="60">
        <f>SUMIFS(Bérköltség!N7:N100,Bérköltség!C7:C100,J5,Bérköltség!G7:G100,"Tény")+SUMIFS(Bérköltség!O7:O100,Bérköltség!C7:C100,J5,Bérköltség!G7:G100,"Tény")+SUMIFS(Dologi_felhalm.!I42:I105,Dologi_felhalm.!L42:L105,J5,Dologi_felhalm.!J42:J105,"Tény")</f>
        <v>22529695.305</v>
      </c>
      <c r="M5" s="60">
        <f>K5-L5</f>
        <v>9834812.6950000003</v>
      </c>
      <c r="N5" s="60">
        <f>SUMIFS(Bérköltség!N7:N100,Bérköltség!C7:C100,J5,Bérköltség!G7:G100,Bérköltség!G6)+SUMIFS(Bérköltség!O7:O100,Bérköltség!C7:C100,J5,Bérköltség!G7:G100,Bérköltség!G6)+SUMIFS(Dologi_felhalm.!I42:I105,Dologi_felhalm.!L42:L105,J5,Dologi_felhalm.!J42:J105,"Köt. Váll.")</f>
        <v>3860693</v>
      </c>
      <c r="O5" s="60">
        <f>M5-N5</f>
        <v>5974119.6950000003</v>
      </c>
    </row>
    <row r="6" spans="1:16" x14ac:dyDescent="0.25">
      <c r="A6" s="145" t="s">
        <v>122</v>
      </c>
      <c r="B6" s="146" t="s">
        <v>123</v>
      </c>
      <c r="C6" s="147">
        <v>3600000</v>
      </c>
      <c r="D6" s="60">
        <f>SUMIFS(Bérköltség!$N$14:$N$106,Bérköltség!$E$14:$E$106,$B6,Bérköltség!$G$14:$G$106,"Tény")</f>
        <v>3194047</v>
      </c>
      <c r="E6" s="60">
        <f>C6-D6</f>
        <v>405953</v>
      </c>
      <c r="F6" s="60">
        <f>SUMIFS(Bérköltség!$N$7:$N$106,Bérköltség!$E$7:$E$106,$B6,Bérköltség!$G$7:$G$106,"Köt. váll.")</f>
        <v>930000</v>
      </c>
      <c r="G6" s="60">
        <f>E6-F6</f>
        <v>-524047</v>
      </c>
      <c r="I6" s="196" t="s">
        <v>36</v>
      </c>
      <c r="J6" s="197"/>
      <c r="K6" s="156">
        <f>SUM(K5:K5)</f>
        <v>32364508</v>
      </c>
      <c r="L6" s="157">
        <f>SUM(L5:L5)</f>
        <v>22529695.305</v>
      </c>
      <c r="M6" s="156">
        <f>SUM(M5:M5)</f>
        <v>9834812.6950000003</v>
      </c>
      <c r="N6" s="157">
        <f>SUM(N5:N5)</f>
        <v>3860693</v>
      </c>
      <c r="O6" s="156">
        <f>SUM(O5:O5)</f>
        <v>5974119.6950000003</v>
      </c>
    </row>
    <row r="7" spans="1:16" x14ac:dyDescent="0.25">
      <c r="A7" s="145" t="s">
        <v>116</v>
      </c>
      <c r="B7" s="146" t="s">
        <v>119</v>
      </c>
      <c r="C7" s="147">
        <v>600000</v>
      </c>
      <c r="D7" s="60">
        <f>SUMIFS(Dologi_felhalm.!I42:I90,Dologi_felhalm.!B42:B90,B7,Dologi_felhalm.!J42:J90,"Tény")</f>
        <v>437122</v>
      </c>
      <c r="E7" s="60">
        <f>C7-D7</f>
        <v>162878</v>
      </c>
      <c r="F7" s="60">
        <f>SUMIFS(Bérköltség!$N$34:$N$106,Bérköltség!$E$34:$E$106,$B7,Bérköltség!$G$34:$G$106,"Köt. váll.")+SUMIFS(Dologi_felhalm.!I42:I90,Dologi_felhalm.!B42:B90,B7,Dologi_felhalm.!J42:J90,"Köt. Váll.")</f>
        <v>140000</v>
      </c>
      <c r="G7" s="60">
        <f>E7-F7</f>
        <v>22878</v>
      </c>
      <c r="I7"/>
      <c r="J7"/>
      <c r="K7"/>
    </row>
    <row r="8" spans="1:16" x14ac:dyDescent="0.25">
      <c r="A8" s="148" t="s">
        <v>26</v>
      </c>
      <c r="B8" s="148"/>
      <c r="C8" s="149">
        <f>SUM(C5:C7)</f>
        <v>21000000</v>
      </c>
      <c r="D8" s="150">
        <f>SUM(D5:D7)</f>
        <v>17052037</v>
      </c>
      <c r="E8" s="150">
        <f>SUM(E5:E7)</f>
        <v>3947963</v>
      </c>
      <c r="F8" s="150">
        <f>SUM(F5:F7)</f>
        <v>2648446</v>
      </c>
      <c r="G8" s="150">
        <f>SUM(G5:G7)</f>
        <v>1299517</v>
      </c>
      <c r="I8" s="163"/>
      <c r="J8" s="163"/>
      <c r="K8" s="164"/>
      <c r="L8" s="165"/>
      <c r="M8" s="164"/>
      <c r="N8" s="165"/>
      <c r="O8" s="164"/>
    </row>
    <row r="9" spans="1:16" x14ac:dyDescent="0.25">
      <c r="A9" s="145" t="s">
        <v>115</v>
      </c>
      <c r="B9" s="146" t="s">
        <v>118</v>
      </c>
      <c r="C9" s="147">
        <v>2940000</v>
      </c>
      <c r="D9" s="60">
        <f>SUMIFS(Bérköltség!$O$7:$O$106,Bérköltség!$E$7:$E$106,$B5,Bérköltség!$G$7:$G$106,"Tény")</f>
        <v>1697142</v>
      </c>
      <c r="E9" s="60">
        <f t="shared" ref="E9:E10" si="0">C9-D9</f>
        <v>1242858</v>
      </c>
      <c r="F9" s="60">
        <f>SUMIFS(Bérköltség!$O$7:$O$106,Bérköltség!$E$7:$E$106,$B5,Bérköltség!$G$7:$G$106,"Köt. váll.")</f>
        <v>185278</v>
      </c>
      <c r="G9" s="60">
        <f t="shared" ref="G9:G10" si="1">E9-F9</f>
        <v>1057580</v>
      </c>
      <c r="I9" s="163"/>
      <c r="J9" s="163"/>
      <c r="K9" s="164"/>
      <c r="L9" s="165"/>
      <c r="M9" s="164"/>
      <c r="N9" s="165"/>
      <c r="O9" s="164"/>
    </row>
    <row r="10" spans="1:16" x14ac:dyDescent="0.25">
      <c r="A10" s="145" t="s">
        <v>114</v>
      </c>
      <c r="B10" s="146" t="s">
        <v>117</v>
      </c>
      <c r="C10" s="147">
        <v>630000</v>
      </c>
      <c r="D10" s="60">
        <f>SUMIFS(Bérköltség!$O$7:$O$106,Bérköltség!$E$7:$E$106,$B6,Bérköltség!$G$7:$G$106,"Tény")</f>
        <v>246344</v>
      </c>
      <c r="E10" s="60">
        <f t="shared" si="0"/>
        <v>383656</v>
      </c>
      <c r="F10" s="60">
        <f>SUMIFS(Bérköltség!$O$7:$O$106,Bérköltség!$E$7:$E$106,$B6,Bérköltség!$G$7:$G$106,"Köt. váll.")</f>
        <v>120900</v>
      </c>
      <c r="G10" s="60">
        <f t="shared" si="1"/>
        <v>262756</v>
      </c>
      <c r="I10" s="163"/>
      <c r="J10" s="163" t="s">
        <v>138</v>
      </c>
      <c r="K10" s="164"/>
      <c r="L10" s="165"/>
      <c r="M10" s="164"/>
      <c r="N10" s="165"/>
      <c r="O10" s="164"/>
    </row>
    <row r="11" spans="1:16" x14ac:dyDescent="0.25">
      <c r="A11" s="151" t="s">
        <v>27</v>
      </c>
      <c r="B11" s="151"/>
      <c r="C11" s="149">
        <f>SUM(C9:C10)</f>
        <v>3570000</v>
      </c>
      <c r="D11" s="150">
        <f>SUM(D9:D10)</f>
        <v>1943486</v>
      </c>
      <c r="E11" s="150">
        <f>SUM(E9:E10)</f>
        <v>1626514</v>
      </c>
      <c r="F11" s="150">
        <f>SUM(F9:F10)</f>
        <v>306178</v>
      </c>
      <c r="G11" s="150">
        <f>SUM(G9:G10)</f>
        <v>1320336</v>
      </c>
      <c r="J11" s="163" t="s">
        <v>2074</v>
      </c>
    </row>
    <row r="12" spans="1:16" x14ac:dyDescent="0.25">
      <c r="A12" s="145" t="s">
        <v>120</v>
      </c>
      <c r="B12" s="146" t="s">
        <v>121</v>
      </c>
      <c r="C12" s="147">
        <v>2892500</v>
      </c>
      <c r="D12" s="60">
        <f>SUMIFS(Dologi_felhalm.!I42:I105,Dologi_felhalm.!B42:B105,B12,Dologi_felhalm.!J42:J105,"Tény")</f>
        <v>0</v>
      </c>
      <c r="E12" s="60">
        <f>C12-D12</f>
        <v>2892500</v>
      </c>
      <c r="F12" s="60">
        <f>SUMIFS(Dologi_felhalm.!I42:I105,Dologi_felhalm.!B42:B105,B12,Dologi_felhalm.!J42:J105,"Köt. Váll.")</f>
        <v>0</v>
      </c>
      <c r="G12" s="60">
        <f>E12-F12</f>
        <v>2892500</v>
      </c>
      <c r="J12" s="163" t="s">
        <v>141</v>
      </c>
    </row>
    <row r="13" spans="1:16" x14ac:dyDescent="0.25">
      <c r="A13" s="151"/>
      <c r="B13" s="151"/>
      <c r="C13" s="149">
        <f>SUM(C12:C12)</f>
        <v>2892500</v>
      </c>
      <c r="D13" s="149">
        <f>SUM(D12:D12)</f>
        <v>0</v>
      </c>
      <c r="E13" s="149">
        <f>SUM(E12:E12)</f>
        <v>2892500</v>
      </c>
      <c r="F13" s="149">
        <f>SUM(F12:F12)</f>
        <v>0</v>
      </c>
      <c r="G13" s="149">
        <f>SUM(G12:G12)</f>
        <v>2892500</v>
      </c>
    </row>
    <row r="14" spans="1:16" x14ac:dyDescent="0.25">
      <c r="A14" s="145" t="s">
        <v>125</v>
      </c>
      <c r="B14" s="146" t="s">
        <v>126</v>
      </c>
      <c r="C14" s="147">
        <v>762000</v>
      </c>
      <c r="D14" s="60">
        <f>SUMIFS(Dologi_felhalm.!$I$42:$I$105,Dologi_felhalm.!$B$42:$B$105,B14,Dologi_felhalm.!$J$42:$J$105,"Tény")</f>
        <v>584153.30499999993</v>
      </c>
      <c r="E14" s="60">
        <f>C14-D14</f>
        <v>177846.69500000007</v>
      </c>
      <c r="F14" s="60">
        <f>SUMIFS(Dologi_felhalm.!$I$42:$I$105,Dologi_felhalm.!$B$42:$B$105,B14,Dologi_felhalm.!$J$42:$J$105,"Köt. Váll.")</f>
        <v>566069</v>
      </c>
      <c r="G14" s="60">
        <f>E14-F14</f>
        <v>-388222.30499999993</v>
      </c>
    </row>
    <row r="15" spans="1:16" x14ac:dyDescent="0.25">
      <c r="A15" s="145" t="s">
        <v>125</v>
      </c>
      <c r="B15" s="146" t="s">
        <v>127</v>
      </c>
      <c r="C15" s="147">
        <v>1600008</v>
      </c>
      <c r="D15" s="60">
        <f>SUMIFS(Dologi_felhalm.!$I$42:$I$105,Dologi_felhalm.!$B$42:$B$105,B15,Dologi_felhalm.!$J$42:$J$105,"Tény")</f>
        <v>1199999</v>
      </c>
      <c r="E15" s="60">
        <f>C15-D15</f>
        <v>400009</v>
      </c>
      <c r="F15" s="60">
        <f>SUMIFS(Dologi_felhalm.!$I$42:$I$105,Dologi_felhalm.!$B$42:$B$105,B15,Dologi_felhalm.!$J$42:$J$105,"Köt. Váll.")</f>
        <v>0</v>
      </c>
      <c r="G15" s="60">
        <f t="shared" ref="G15:G17" si="2">E15-F15</f>
        <v>400009</v>
      </c>
    </row>
    <row r="16" spans="1:16" x14ac:dyDescent="0.25">
      <c r="A16" s="145" t="s">
        <v>125</v>
      </c>
      <c r="B16" s="146" t="s">
        <v>128</v>
      </c>
      <c r="C16" s="147">
        <v>2240000</v>
      </c>
      <c r="D16" s="60">
        <f>SUMIFS(Dologi_felhalm.!$I$42:$I$105,Dologi_felhalm.!$B$42:$B$105,B16,Dologi_felhalm.!$J$42:$J$105,"Tény")</f>
        <v>1506704</v>
      </c>
      <c r="E16" s="60">
        <f>C16-D16</f>
        <v>733296</v>
      </c>
      <c r="F16" s="60">
        <f>SUMIFS(Dologi_felhalm.!$I$42:$I$105,Dologi_felhalm.!$B$42:$B$105,B16,Dologi_felhalm.!$J$42:$J$105,"Köt. Váll.")</f>
        <v>340000</v>
      </c>
      <c r="G16" s="60">
        <f t="shared" si="2"/>
        <v>393296</v>
      </c>
    </row>
    <row r="17" spans="1:15" x14ac:dyDescent="0.25">
      <c r="A17" s="145" t="s">
        <v>125</v>
      </c>
      <c r="B17" s="146" t="s">
        <v>129</v>
      </c>
      <c r="C17" s="147">
        <v>300000</v>
      </c>
      <c r="D17" s="60">
        <f>SUMIFS(Dologi_felhalm.!$I$42:$I$105,Dologi_felhalm.!$B$42:$B$105,B17,Dologi_felhalm.!$J$42:$J$105,"Tény")</f>
        <v>83316</v>
      </c>
      <c r="E17" s="60">
        <f>C17-D17</f>
        <v>216684</v>
      </c>
      <c r="F17" s="60">
        <f>SUMIFS(Dologi_felhalm.!$I$42:$I$105,Dologi_felhalm.!$B$42:$B$105,B17,Dologi_felhalm.!$J$42:$J$105,"Köt. Váll.")</f>
        <v>0</v>
      </c>
      <c r="G17" s="60">
        <f t="shared" si="2"/>
        <v>216684</v>
      </c>
      <c r="J17" s="163" t="s">
        <v>137</v>
      </c>
    </row>
    <row r="18" spans="1:15" x14ac:dyDescent="0.25">
      <c r="A18" s="151"/>
      <c r="B18" s="151"/>
      <c r="C18" s="149">
        <f>SUM(C14:C17)</f>
        <v>4902008</v>
      </c>
      <c r="D18" s="149">
        <f>SUM(D14:D17)</f>
        <v>3374172.3049999997</v>
      </c>
      <c r="E18" s="149">
        <f>SUM(E14:E17)</f>
        <v>1527835.6950000001</v>
      </c>
      <c r="F18" s="149">
        <f>SUM(F14:F17)</f>
        <v>906069</v>
      </c>
      <c r="G18" s="149">
        <f>SUM(G14:G17)</f>
        <v>621766.69500000007</v>
      </c>
      <c r="I18" s="30"/>
      <c r="J18" s="166">
        <v>44266</v>
      </c>
      <c r="K18" s="167">
        <v>14564000</v>
      </c>
      <c r="L18" s="37"/>
      <c r="M18" s="37"/>
      <c r="N18" s="37"/>
      <c r="O18" s="37"/>
    </row>
    <row r="19" spans="1:15" x14ac:dyDescent="0.25">
      <c r="A19" s="198" t="s">
        <v>36</v>
      </c>
      <c r="B19" s="198"/>
      <c r="C19" s="154">
        <f>C8+C11+C13+C18</f>
        <v>32364508</v>
      </c>
      <c r="D19" s="154">
        <f>D8+D11+D13+D18</f>
        <v>22369695.305</v>
      </c>
      <c r="E19" s="154">
        <f t="shared" ref="E19" si="3">E8+E11+E13+E18</f>
        <v>9994812.6950000003</v>
      </c>
      <c r="F19" s="154">
        <f>F8+F11+F13+F18</f>
        <v>3860693</v>
      </c>
      <c r="G19" s="154">
        <f>G8+G11+G13+G18</f>
        <v>6134119.6950000003</v>
      </c>
    </row>
    <row r="21" spans="1:15" x14ac:dyDescent="0.25">
      <c r="J21" s="194" t="s">
        <v>2072</v>
      </c>
      <c r="K21" s="195">
        <f>L6/K6</f>
        <v>0.6961235222546871</v>
      </c>
    </row>
    <row r="26" spans="1:15" s="37" customFormat="1" ht="21.75" customHeight="1" x14ac:dyDescent="0.25">
      <c r="A26"/>
      <c r="C26" s="3"/>
      <c r="D26" s="58"/>
      <c r="E26" s="58"/>
      <c r="F26" s="58"/>
      <c r="G26" s="58"/>
      <c r="I26" s="28"/>
      <c r="J26" s="28"/>
      <c r="K26" s="28"/>
      <c r="L26"/>
      <c r="M26"/>
      <c r="N26"/>
      <c r="O26"/>
    </row>
  </sheetData>
  <customSheetViews>
    <customSheetView guid="{B3053EE5-F487-4331-B4B6-28A1F2EF1617}" scale="85" showAutoFilter="1">
      <selection activeCell="H12" sqref="H12"/>
      <pageMargins left="0.7" right="0.7" top="0.75" bottom="0.75" header="0.3" footer="0.3"/>
      <pageSetup paperSize="9" orientation="landscape" horizontalDpi="4294967293" r:id="rId1"/>
      <autoFilter ref="A3:L77" xr:uid="{353D0D6C-D70A-48B9-939E-3C3F9FAA05E3}"/>
    </customSheetView>
  </customSheetViews>
  <mergeCells count="3">
    <mergeCell ref="I6:J6"/>
    <mergeCell ref="A19:B19"/>
    <mergeCell ref="A1:E1"/>
  </mergeCells>
  <phoneticPr fontId="6" type="noConversion"/>
  <pageMargins left="0.7" right="0.7" top="0.75" bottom="0.75" header="0.3" footer="0.3"/>
  <pageSetup paperSize="9" orientation="landscape" horizont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Munka2"/>
  <dimension ref="A1:AP145"/>
  <sheetViews>
    <sheetView tabSelected="1" zoomScaleNormal="100" workbookViewId="0">
      <pane xSplit="1" ySplit="6" topLeftCell="J1048553" activePane="bottomRight" state="frozen"/>
      <selection pane="topRight" activeCell="B1" sqref="B1"/>
      <selection pane="bottomLeft" activeCell="A6" sqref="A6"/>
      <selection pane="bottomRight" activeCell="V6" sqref="V6"/>
    </sheetView>
  </sheetViews>
  <sheetFormatPr defaultRowHeight="15" outlineLevelRow="1" x14ac:dyDescent="0.25"/>
  <cols>
    <col min="1" max="1" width="33.7109375" customWidth="1"/>
    <col min="2" max="2" width="18.42578125" customWidth="1"/>
    <col min="3" max="3" width="14.42578125" customWidth="1"/>
    <col min="4" max="4" width="16.85546875" customWidth="1"/>
    <col min="5" max="5" width="31.7109375" customWidth="1"/>
    <col min="6" max="6" width="12" style="28" customWidth="1"/>
    <col min="7" max="7" width="11.140625" customWidth="1"/>
    <col min="8" max="8" width="10" customWidth="1"/>
    <col min="9" max="9" width="11.85546875" style="3" customWidth="1"/>
    <col min="10" max="10" width="10.7109375" style="3" customWidth="1"/>
    <col min="11" max="11" width="11.140625" style="28" customWidth="1"/>
    <col min="12" max="13" width="11" style="73" customWidth="1"/>
    <col min="14" max="14" width="13.85546875" style="5" customWidth="1"/>
    <col min="15" max="15" width="14.5703125" style="5" customWidth="1"/>
    <col min="16" max="16" width="12.28515625" style="117" customWidth="1"/>
    <col min="17" max="17" width="10.5703125" style="28" customWidth="1"/>
    <col min="18" max="18" width="16.42578125" style="28" customWidth="1"/>
    <col min="19" max="19" width="10.5703125" style="28" customWidth="1"/>
    <col min="20" max="20" width="10.5703125" style="88" customWidth="1"/>
    <col min="21" max="21" width="11.140625" style="28" customWidth="1"/>
    <col min="22" max="22" width="9.7109375" bestFit="1" customWidth="1"/>
    <col min="24" max="26" width="11.140625" bestFit="1" customWidth="1"/>
  </cols>
  <sheetData>
    <row r="1" spans="1:26" x14ac:dyDescent="0.25">
      <c r="A1" t="s">
        <v>2059</v>
      </c>
      <c r="C1" t="s">
        <v>2081</v>
      </c>
      <c r="D1" t="s">
        <v>2061</v>
      </c>
      <c r="F1" s="28" t="s">
        <v>2082</v>
      </c>
      <c r="N1" s="5" t="s">
        <v>22</v>
      </c>
      <c r="O1" s="5" t="s">
        <v>2062</v>
      </c>
      <c r="V1" t="s">
        <v>2083</v>
      </c>
    </row>
    <row r="2" spans="1:26" ht="18.75" x14ac:dyDescent="0.25">
      <c r="A2" s="199" t="s">
        <v>135</v>
      </c>
      <c r="B2" s="199"/>
      <c r="C2" s="199"/>
      <c r="D2" s="199"/>
      <c r="E2" s="200"/>
      <c r="F2" s="199"/>
      <c r="G2" s="101"/>
      <c r="H2" s="40"/>
      <c r="J2" s="70"/>
      <c r="P2" s="116"/>
    </row>
    <row r="3" spans="1:26" ht="88.5" customHeight="1" x14ac:dyDescent="0.25">
      <c r="A3" s="202" t="s">
        <v>139</v>
      </c>
      <c r="B3" s="202"/>
      <c r="C3" s="202"/>
      <c r="D3" s="202"/>
      <c r="E3" s="202"/>
      <c r="F3" s="202"/>
      <c r="G3" s="101"/>
      <c r="H3" s="40"/>
      <c r="J3" s="70"/>
      <c r="P3" s="116"/>
    </row>
    <row r="4" spans="1:26" ht="15" customHeight="1" x14ac:dyDescent="0.25">
      <c r="A4" s="10" t="s">
        <v>1</v>
      </c>
      <c r="B4" s="10"/>
      <c r="C4" s="10"/>
      <c r="D4" s="10"/>
      <c r="E4" s="162" t="s">
        <v>113</v>
      </c>
      <c r="F4" s="66"/>
      <c r="G4" s="75"/>
      <c r="H4" s="55" t="s">
        <v>37</v>
      </c>
      <c r="I4" s="128"/>
      <c r="J4" s="129"/>
      <c r="K4" s="130" t="s">
        <v>42</v>
      </c>
      <c r="L4" s="130" t="s">
        <v>47</v>
      </c>
      <c r="M4" s="130"/>
      <c r="N4" s="131"/>
      <c r="O4" s="131"/>
      <c r="P4" s="130" t="s">
        <v>98</v>
      </c>
      <c r="Q4" s="158" t="s">
        <v>111</v>
      </c>
      <c r="R4" s="132"/>
      <c r="S4" s="203" t="s">
        <v>177</v>
      </c>
      <c r="T4" s="125" t="s">
        <v>29</v>
      </c>
      <c r="U4" s="122"/>
      <c r="X4" t="e">
        <f>IF(VLOOKUP(LEFT(B4,10),'Havi béradatok'!$B:$E,2,0)=D4,"EGYEZIK","HIBÁS")</f>
        <v>#N/A</v>
      </c>
      <c r="Y4" s="3" t="e">
        <f>(VLOOKUP(LEFT(B4,10),'Havi béradatok'!$B:$E,3,0)-I4)</f>
        <v>#N/A</v>
      </c>
      <c r="Z4" s="3" t="e">
        <f>(VLOOKUP(LEFT(B4,10),'Havi béradatok'!$B:$E,4,0)-J4)</f>
        <v>#N/A</v>
      </c>
    </row>
    <row r="5" spans="1:26" ht="24.75" customHeight="1" x14ac:dyDescent="0.25">
      <c r="A5" s="11" t="s">
        <v>10</v>
      </c>
      <c r="B5" s="11"/>
      <c r="C5" s="8" t="s">
        <v>19</v>
      </c>
      <c r="D5" s="8" t="s">
        <v>19</v>
      </c>
      <c r="E5" s="8" t="s">
        <v>102</v>
      </c>
      <c r="F5" s="8" t="s">
        <v>4</v>
      </c>
      <c r="G5" s="8" t="s">
        <v>11</v>
      </c>
      <c r="H5" s="56" t="s">
        <v>38</v>
      </c>
      <c r="I5" s="133" t="s">
        <v>40</v>
      </c>
      <c r="J5" s="134" t="s">
        <v>66</v>
      </c>
      <c r="K5" s="135" t="s">
        <v>43</v>
      </c>
      <c r="L5" s="136" t="s">
        <v>45</v>
      </c>
      <c r="M5" s="136"/>
      <c r="N5" s="137" t="s">
        <v>45</v>
      </c>
      <c r="O5" s="137" t="s">
        <v>45</v>
      </c>
      <c r="P5" s="137" t="s">
        <v>2</v>
      </c>
      <c r="Q5" s="159" t="s">
        <v>112</v>
      </c>
      <c r="R5" s="138" t="s">
        <v>100</v>
      </c>
      <c r="S5" s="204"/>
      <c r="T5" s="126" t="s">
        <v>62</v>
      </c>
      <c r="U5" s="123" t="s">
        <v>65</v>
      </c>
      <c r="X5" s="190" t="s">
        <v>8</v>
      </c>
      <c r="Y5" s="190" t="s">
        <v>22</v>
      </c>
      <c r="Z5" s="190" t="s">
        <v>2062</v>
      </c>
    </row>
    <row r="6" spans="1:26" ht="18.75" customHeight="1" x14ac:dyDescent="0.25">
      <c r="A6" s="12" t="s">
        <v>50</v>
      </c>
      <c r="B6" s="12" t="s">
        <v>261</v>
      </c>
      <c r="C6" s="9" t="s">
        <v>52</v>
      </c>
      <c r="D6" s="12" t="s">
        <v>53</v>
      </c>
      <c r="E6" s="9" t="s">
        <v>101</v>
      </c>
      <c r="F6" s="9" t="s">
        <v>51</v>
      </c>
      <c r="G6" s="9" t="s">
        <v>12</v>
      </c>
      <c r="H6" s="57" t="s">
        <v>39</v>
      </c>
      <c r="I6" s="139" t="s">
        <v>41</v>
      </c>
      <c r="J6" s="140"/>
      <c r="K6" s="141" t="s">
        <v>44</v>
      </c>
      <c r="L6" s="142" t="s">
        <v>44</v>
      </c>
      <c r="M6" s="142"/>
      <c r="N6" s="141" t="s">
        <v>40</v>
      </c>
      <c r="O6" s="141" t="s">
        <v>46</v>
      </c>
      <c r="P6" s="143" t="s">
        <v>99</v>
      </c>
      <c r="Q6" s="160" t="s">
        <v>64</v>
      </c>
      <c r="R6" s="144" t="s">
        <v>49</v>
      </c>
      <c r="S6" s="124"/>
      <c r="T6" s="127" t="s">
        <v>39</v>
      </c>
      <c r="U6" s="124" t="s">
        <v>63</v>
      </c>
      <c r="V6" t="s">
        <v>54</v>
      </c>
      <c r="X6" s="191" t="s">
        <v>2063</v>
      </c>
      <c r="Y6" s="191" t="s">
        <v>2063</v>
      </c>
      <c r="Z6" s="191" t="s">
        <v>2063</v>
      </c>
    </row>
    <row r="7" spans="1:26" s="15" customFormat="1" ht="15" customHeight="1" x14ac:dyDescent="0.25">
      <c r="A7" s="39" t="s">
        <v>165</v>
      </c>
      <c r="B7" s="185">
        <v>8474931819</v>
      </c>
      <c r="C7" s="63" t="s">
        <v>130</v>
      </c>
      <c r="D7" s="63" t="s">
        <v>136</v>
      </c>
      <c r="E7" s="146" t="s">
        <v>124</v>
      </c>
      <c r="F7" s="63" t="s">
        <v>89</v>
      </c>
      <c r="G7" s="78" t="s">
        <v>11</v>
      </c>
      <c r="H7" s="39" t="s">
        <v>22</v>
      </c>
      <c r="I7" s="6">
        <v>350000</v>
      </c>
      <c r="J7" s="79">
        <f t="shared" ref="J7:J27" si="0">ROUND(I7*Q7,0)</f>
        <v>45500</v>
      </c>
      <c r="K7" s="80">
        <v>174</v>
      </c>
      <c r="L7" s="80">
        <v>174</v>
      </c>
      <c r="M7" s="192">
        <f>L7/K7</f>
        <v>1</v>
      </c>
      <c r="N7" s="81">
        <f t="shared" ref="N7:N13" si="1">ROUND(I7*L7/K7,0)</f>
        <v>350000</v>
      </c>
      <c r="O7" s="81">
        <f t="shared" ref="O7" si="2">ROUND(N7*Q7,0)</f>
        <v>45500</v>
      </c>
      <c r="P7" s="161">
        <f t="shared" ref="P7:P13" si="3">L7/K7-N7/I7</f>
        <v>0</v>
      </c>
      <c r="Q7" s="115">
        <v>0.13</v>
      </c>
      <c r="R7" s="87">
        <v>44734</v>
      </c>
      <c r="S7" s="65"/>
      <c r="T7" s="65" t="s">
        <v>140</v>
      </c>
      <c r="U7" s="65"/>
    </row>
    <row r="8" spans="1:26" s="15" customFormat="1" ht="15" customHeight="1" x14ac:dyDescent="0.25">
      <c r="A8" s="39" t="s">
        <v>165</v>
      </c>
      <c r="B8" s="185">
        <v>8474931819</v>
      </c>
      <c r="C8" s="63" t="s">
        <v>130</v>
      </c>
      <c r="D8" s="63" t="s">
        <v>136</v>
      </c>
      <c r="E8" s="146" t="s">
        <v>124</v>
      </c>
      <c r="F8" s="63" t="s">
        <v>90</v>
      </c>
      <c r="G8" s="78" t="s">
        <v>11</v>
      </c>
      <c r="H8" s="39" t="s">
        <v>22</v>
      </c>
      <c r="I8" s="173">
        <v>273913</v>
      </c>
      <c r="J8" s="174">
        <v>19630</v>
      </c>
      <c r="K8" s="80">
        <v>174</v>
      </c>
      <c r="L8" s="80">
        <v>174</v>
      </c>
      <c r="M8" s="192">
        <f t="shared" ref="M8:M79" si="4">L8/K8</f>
        <v>1</v>
      </c>
      <c r="N8" s="81">
        <f t="shared" si="1"/>
        <v>273913</v>
      </c>
      <c r="O8" s="81">
        <f>J8*K8/L8</f>
        <v>19630</v>
      </c>
      <c r="P8" s="161">
        <f t="shared" si="3"/>
        <v>0</v>
      </c>
      <c r="Q8" s="115">
        <v>0.13</v>
      </c>
      <c r="R8" s="87">
        <v>44734</v>
      </c>
      <c r="S8" s="65"/>
      <c r="T8" s="65"/>
      <c r="U8" s="65"/>
    </row>
    <row r="9" spans="1:26" s="15" customFormat="1" ht="15" customHeight="1" x14ac:dyDescent="0.25">
      <c r="A9" s="39" t="s">
        <v>165</v>
      </c>
      <c r="B9" s="185">
        <v>8474931819</v>
      </c>
      <c r="C9" s="63" t="s">
        <v>130</v>
      </c>
      <c r="D9" s="63" t="s">
        <v>130</v>
      </c>
      <c r="E9" s="146" t="s">
        <v>123</v>
      </c>
      <c r="F9" s="63" t="s">
        <v>187</v>
      </c>
      <c r="G9" s="78" t="s">
        <v>11</v>
      </c>
      <c r="H9" s="39" t="s">
        <v>22</v>
      </c>
      <c r="I9" s="173">
        <v>80000</v>
      </c>
      <c r="J9" s="174">
        <f t="shared" si="0"/>
        <v>10400</v>
      </c>
      <c r="K9" s="80">
        <v>44</v>
      </c>
      <c r="L9" s="80">
        <v>44</v>
      </c>
      <c r="M9" s="192">
        <f t="shared" si="4"/>
        <v>1</v>
      </c>
      <c r="N9" s="81">
        <f t="shared" si="1"/>
        <v>80000</v>
      </c>
      <c r="O9" s="81">
        <f t="shared" ref="O9:O13" si="5">J9*K9/L9</f>
        <v>10400</v>
      </c>
      <c r="P9" s="161">
        <f t="shared" si="3"/>
        <v>0</v>
      </c>
      <c r="Q9" s="115">
        <v>0.13</v>
      </c>
      <c r="R9" s="87">
        <v>44928</v>
      </c>
      <c r="S9" s="65"/>
      <c r="T9" s="65" t="s">
        <v>140</v>
      </c>
      <c r="U9" s="65"/>
      <c r="X9" t="str">
        <f>IF(VLOOKUP(LEFT(B9,10),'Havi béradatok'!$B:$E,2,0)=D9,"EGYEZIK","HIBÁS")</f>
        <v>EGYEZIK</v>
      </c>
      <c r="Y9" s="3">
        <f>(VLOOKUP(LEFT(B9,10),'Havi béradatok'!$B:$E,3,0)-I9)</f>
        <v>0</v>
      </c>
      <c r="Z9" s="3">
        <f>(VLOOKUP(LEFT(B9,10),'Havi béradatok'!$B:$E,4,0)-J9)</f>
        <v>0</v>
      </c>
    </row>
    <row r="10" spans="1:26" s="15" customFormat="1" ht="15" customHeight="1" x14ac:dyDescent="0.25">
      <c r="A10" s="39" t="s">
        <v>165</v>
      </c>
      <c r="B10" s="185">
        <v>8474931819</v>
      </c>
      <c r="C10" s="63" t="s">
        <v>130</v>
      </c>
      <c r="D10" s="63" t="s">
        <v>130</v>
      </c>
      <c r="E10" s="146" t="s">
        <v>123</v>
      </c>
      <c r="F10" s="63" t="s">
        <v>191</v>
      </c>
      <c r="G10" s="78" t="s">
        <v>11</v>
      </c>
      <c r="H10" s="39" t="s">
        <v>22</v>
      </c>
      <c r="I10" s="173">
        <v>80000</v>
      </c>
      <c r="J10" s="174">
        <f t="shared" si="0"/>
        <v>10400</v>
      </c>
      <c r="K10" s="80">
        <v>44</v>
      </c>
      <c r="L10" s="80">
        <v>44</v>
      </c>
      <c r="M10" s="192">
        <f t="shared" si="4"/>
        <v>1</v>
      </c>
      <c r="N10" s="81">
        <f t="shared" si="1"/>
        <v>80000</v>
      </c>
      <c r="O10" s="81">
        <f t="shared" si="5"/>
        <v>10400</v>
      </c>
      <c r="P10" s="161">
        <f t="shared" si="3"/>
        <v>0</v>
      </c>
      <c r="Q10" s="115">
        <v>0.13</v>
      </c>
      <c r="R10" s="87">
        <v>44928</v>
      </c>
      <c r="S10" s="65"/>
      <c r="T10" s="65"/>
      <c r="U10" s="65"/>
      <c r="X10" t="str">
        <f>IF(VLOOKUP(LEFT(B10,10),'Havi béradatok'!$B:$E,2,0)=D10,"EGYEZIK","HIBÁS")</f>
        <v>EGYEZIK</v>
      </c>
      <c r="Y10" s="3">
        <f>(VLOOKUP(LEFT(B10,10),'Havi béradatok'!$B:$E,3,0)-I10)</f>
        <v>0</v>
      </c>
      <c r="Z10" s="3">
        <f>(VLOOKUP(LEFT(B10,10),'Havi béradatok'!$B:$E,4,0)-J10)</f>
        <v>0</v>
      </c>
    </row>
    <row r="11" spans="1:26" s="15" customFormat="1" ht="15" customHeight="1" x14ac:dyDescent="0.25">
      <c r="A11" s="39" t="s">
        <v>165</v>
      </c>
      <c r="B11" s="185">
        <v>8474931819</v>
      </c>
      <c r="C11" s="63" t="s">
        <v>130</v>
      </c>
      <c r="D11" s="63" t="s">
        <v>136</v>
      </c>
      <c r="E11" s="146" t="s">
        <v>123</v>
      </c>
      <c r="F11" s="63" t="s">
        <v>192</v>
      </c>
      <c r="G11" s="78" t="s">
        <v>12</v>
      </c>
      <c r="H11" s="39" t="s">
        <v>22</v>
      </c>
      <c r="I11" s="173">
        <v>80000</v>
      </c>
      <c r="J11" s="174">
        <f t="shared" si="0"/>
        <v>10400</v>
      </c>
      <c r="K11" s="80">
        <v>44</v>
      </c>
      <c r="L11" s="80">
        <v>44</v>
      </c>
      <c r="M11" s="192">
        <f t="shared" si="4"/>
        <v>1</v>
      </c>
      <c r="N11" s="81">
        <f t="shared" si="1"/>
        <v>80000</v>
      </c>
      <c r="O11" s="81">
        <f t="shared" si="5"/>
        <v>10400</v>
      </c>
      <c r="P11" s="161">
        <f t="shared" si="3"/>
        <v>0</v>
      </c>
      <c r="Q11" s="115">
        <v>0.13</v>
      </c>
      <c r="R11" s="87">
        <v>44928</v>
      </c>
      <c r="S11" s="65"/>
      <c r="T11" s="65"/>
      <c r="U11" s="65"/>
    </row>
    <row r="12" spans="1:26" s="15" customFormat="1" ht="15" customHeight="1" x14ac:dyDescent="0.25">
      <c r="A12" s="39" t="s">
        <v>165</v>
      </c>
      <c r="B12" s="185">
        <v>8474931819</v>
      </c>
      <c r="C12" s="63" t="s">
        <v>130</v>
      </c>
      <c r="D12" s="63" t="s">
        <v>136</v>
      </c>
      <c r="E12" s="146" t="s">
        <v>123</v>
      </c>
      <c r="F12" s="63" t="s">
        <v>193</v>
      </c>
      <c r="G12" s="78" t="s">
        <v>12</v>
      </c>
      <c r="H12" s="39" t="s">
        <v>22</v>
      </c>
      <c r="I12" s="173">
        <v>80000</v>
      </c>
      <c r="J12" s="174">
        <f t="shared" si="0"/>
        <v>10400</v>
      </c>
      <c r="K12" s="80">
        <v>44</v>
      </c>
      <c r="L12" s="80">
        <v>44</v>
      </c>
      <c r="M12" s="192">
        <f t="shared" si="4"/>
        <v>1</v>
      </c>
      <c r="N12" s="81">
        <f t="shared" si="1"/>
        <v>80000</v>
      </c>
      <c r="O12" s="81">
        <f t="shared" si="5"/>
        <v>10400</v>
      </c>
      <c r="P12" s="161">
        <f t="shared" si="3"/>
        <v>0</v>
      </c>
      <c r="Q12" s="115">
        <v>0.13</v>
      </c>
      <c r="R12" s="87">
        <v>44928</v>
      </c>
      <c r="S12" s="65"/>
      <c r="T12" s="65"/>
      <c r="U12" s="65"/>
    </row>
    <row r="13" spans="1:26" s="15" customFormat="1" ht="15" customHeight="1" x14ac:dyDescent="0.25">
      <c r="A13" s="39" t="s">
        <v>165</v>
      </c>
      <c r="B13" s="185">
        <v>8474931819</v>
      </c>
      <c r="C13" s="63" t="s">
        <v>130</v>
      </c>
      <c r="D13" s="63" t="s">
        <v>136</v>
      </c>
      <c r="E13" s="146" t="s">
        <v>123</v>
      </c>
      <c r="F13" s="63" t="s">
        <v>194</v>
      </c>
      <c r="G13" s="78" t="s">
        <v>12</v>
      </c>
      <c r="H13" s="39" t="s">
        <v>22</v>
      </c>
      <c r="I13" s="173">
        <v>80000</v>
      </c>
      <c r="J13" s="174">
        <f t="shared" si="0"/>
        <v>10400</v>
      </c>
      <c r="K13" s="80">
        <v>44</v>
      </c>
      <c r="L13" s="80">
        <v>44</v>
      </c>
      <c r="M13" s="192">
        <f t="shared" si="4"/>
        <v>1</v>
      </c>
      <c r="N13" s="81">
        <f t="shared" si="1"/>
        <v>80000</v>
      </c>
      <c r="O13" s="81">
        <f t="shared" si="5"/>
        <v>10400</v>
      </c>
      <c r="P13" s="161">
        <f t="shared" si="3"/>
        <v>0</v>
      </c>
      <c r="Q13" s="115">
        <v>0.13</v>
      </c>
      <c r="R13" s="87">
        <v>44928</v>
      </c>
      <c r="S13" s="65"/>
      <c r="T13" s="65"/>
      <c r="U13" s="65"/>
    </row>
    <row r="14" spans="1:26" s="15" customFormat="1" ht="15" customHeight="1" x14ac:dyDescent="0.25">
      <c r="A14" s="39" t="s">
        <v>143</v>
      </c>
      <c r="B14" s="39" t="str">
        <f>VLOOKUP(A14,Munka1!A4:B908,2,0)</f>
        <v>8477230684</v>
      </c>
      <c r="C14" s="63" t="s">
        <v>130</v>
      </c>
      <c r="D14" s="63" t="s">
        <v>136</v>
      </c>
      <c r="E14" s="146" t="s">
        <v>123</v>
      </c>
      <c r="F14" s="63" t="s">
        <v>144</v>
      </c>
      <c r="G14" s="78" t="s">
        <v>11</v>
      </c>
      <c r="H14" s="39" t="s">
        <v>22</v>
      </c>
      <c r="I14" s="6">
        <v>180000</v>
      </c>
      <c r="J14" s="174">
        <f t="shared" si="0"/>
        <v>23400</v>
      </c>
      <c r="K14" s="80">
        <v>174</v>
      </c>
      <c r="L14" s="80">
        <v>87</v>
      </c>
      <c r="M14" s="192">
        <f t="shared" si="4"/>
        <v>0.5</v>
      </c>
      <c r="N14" s="81">
        <f t="shared" ref="N14:N21" si="6">ROUND(I14*L14/K14,0)</f>
        <v>90000</v>
      </c>
      <c r="O14" s="81">
        <f t="shared" ref="O14" si="7">ROUND(N14*Q14,0)</f>
        <v>11700</v>
      </c>
      <c r="P14" s="161">
        <f t="shared" ref="P14:P23" si="8">L14/K14-N14/I14</f>
        <v>0</v>
      </c>
      <c r="Q14" s="115">
        <v>0.13</v>
      </c>
      <c r="R14" s="87">
        <v>44690</v>
      </c>
      <c r="S14" s="65">
        <v>1</v>
      </c>
      <c r="T14" s="65" t="s">
        <v>140</v>
      </c>
      <c r="U14" s="65" t="s">
        <v>140</v>
      </c>
    </row>
    <row r="15" spans="1:26" s="15" customFormat="1" ht="15" customHeight="1" x14ac:dyDescent="0.25">
      <c r="A15" s="39" t="s">
        <v>143</v>
      </c>
      <c r="B15" s="39" t="str">
        <f>VLOOKUP(A15,Munka1!A5:B909,2,0)</f>
        <v>8477230684</v>
      </c>
      <c r="C15" s="63" t="s">
        <v>130</v>
      </c>
      <c r="D15" s="63" t="s">
        <v>136</v>
      </c>
      <c r="E15" s="146" t="s">
        <v>123</v>
      </c>
      <c r="F15" s="63" t="s">
        <v>88</v>
      </c>
      <c r="G15" s="78" t="s">
        <v>11</v>
      </c>
      <c r="H15" s="39" t="s">
        <v>22</v>
      </c>
      <c r="I15" s="6">
        <v>330000</v>
      </c>
      <c r="J15" s="174">
        <f t="shared" si="0"/>
        <v>42900</v>
      </c>
      <c r="K15" s="80">
        <v>174</v>
      </c>
      <c r="L15" s="80">
        <v>87</v>
      </c>
      <c r="M15" s="192">
        <f t="shared" si="4"/>
        <v>0.5</v>
      </c>
      <c r="N15" s="81">
        <f t="shared" si="6"/>
        <v>165000</v>
      </c>
      <c r="O15" s="81">
        <f>ROUND(J15*L15/K15,0)</f>
        <v>21450</v>
      </c>
      <c r="P15" s="161">
        <f t="shared" si="8"/>
        <v>0</v>
      </c>
      <c r="Q15" s="115">
        <v>0.13</v>
      </c>
      <c r="R15" s="87">
        <v>44690</v>
      </c>
      <c r="S15" s="65">
        <v>1</v>
      </c>
      <c r="T15" s="65"/>
      <c r="U15" s="65" t="s">
        <v>140</v>
      </c>
    </row>
    <row r="16" spans="1:26" s="15" customFormat="1" ht="15" customHeight="1" x14ac:dyDescent="0.25">
      <c r="A16" s="39" t="s">
        <v>143</v>
      </c>
      <c r="B16" s="39" t="str">
        <f>VLOOKUP(A16,Munka1!A6:B910,2,0)</f>
        <v>8477230684</v>
      </c>
      <c r="C16" s="63" t="s">
        <v>130</v>
      </c>
      <c r="D16" s="63" t="s">
        <v>136</v>
      </c>
      <c r="E16" s="146" t="s">
        <v>123</v>
      </c>
      <c r="F16" s="63" t="s">
        <v>89</v>
      </c>
      <c r="G16" s="78" t="s">
        <v>11</v>
      </c>
      <c r="H16" s="39" t="s">
        <v>22</v>
      </c>
      <c r="I16" s="6">
        <v>350000</v>
      </c>
      <c r="J16" s="174">
        <v>19500</v>
      </c>
      <c r="K16" s="80">
        <v>174</v>
      </c>
      <c r="L16" s="80">
        <v>92</v>
      </c>
      <c r="M16" s="192">
        <f t="shared" si="4"/>
        <v>0.52873563218390807</v>
      </c>
      <c r="N16" s="81">
        <f t="shared" si="6"/>
        <v>185057</v>
      </c>
      <c r="O16" s="81">
        <f t="shared" ref="O16:O21" si="9">ROUND(J16*L16/K16,0)</f>
        <v>10310</v>
      </c>
      <c r="P16" s="161">
        <f t="shared" si="8"/>
        <v>1.346469622354185E-6</v>
      </c>
      <c r="Q16" s="115">
        <v>0.13</v>
      </c>
      <c r="R16" s="87">
        <v>44734</v>
      </c>
      <c r="S16" s="65"/>
      <c r="T16" s="65"/>
      <c r="U16" s="65" t="s">
        <v>140</v>
      </c>
    </row>
    <row r="17" spans="1:26" s="15" customFormat="1" ht="15" customHeight="1" x14ac:dyDescent="0.25">
      <c r="A17" s="39" t="s">
        <v>143</v>
      </c>
      <c r="B17" s="39" t="str">
        <f>VLOOKUP(A17,Munka1!A7:B911,2,0)</f>
        <v>8477230684</v>
      </c>
      <c r="C17" s="63" t="s">
        <v>130</v>
      </c>
      <c r="D17" s="63" t="s">
        <v>136</v>
      </c>
      <c r="E17" s="146" t="s">
        <v>123</v>
      </c>
      <c r="F17" s="63" t="s">
        <v>90</v>
      </c>
      <c r="G17" s="78" t="s">
        <v>11</v>
      </c>
      <c r="H17" s="39" t="s">
        <v>22</v>
      </c>
      <c r="I17" s="173">
        <v>297913</v>
      </c>
      <c r="J17" s="174">
        <v>15533</v>
      </c>
      <c r="K17" s="80">
        <v>174</v>
      </c>
      <c r="L17" s="80">
        <v>92</v>
      </c>
      <c r="M17" s="192">
        <f t="shared" si="4"/>
        <v>0.52873563218390807</v>
      </c>
      <c r="N17" s="81">
        <f t="shared" si="6"/>
        <v>157517</v>
      </c>
      <c r="O17" s="81">
        <f t="shared" si="9"/>
        <v>8213</v>
      </c>
      <c r="P17" s="161">
        <f t="shared" si="8"/>
        <v>7.330690657836314E-7</v>
      </c>
      <c r="Q17" s="115">
        <v>0.13</v>
      </c>
      <c r="R17" s="87">
        <v>44734</v>
      </c>
      <c r="S17" s="65"/>
      <c r="T17" s="65"/>
      <c r="U17" s="65" t="s">
        <v>140</v>
      </c>
    </row>
    <row r="18" spans="1:26" s="15" customFormat="1" ht="15" customHeight="1" x14ac:dyDescent="0.25">
      <c r="A18" s="39" t="s">
        <v>143</v>
      </c>
      <c r="B18" s="39" t="str">
        <f>VLOOKUP(A18,Munka1!A8:B912,2,0)</f>
        <v>8477230684</v>
      </c>
      <c r="C18" s="63" t="s">
        <v>130</v>
      </c>
      <c r="D18" s="63" t="s">
        <v>136</v>
      </c>
      <c r="E18" s="146" t="s">
        <v>123</v>
      </c>
      <c r="F18" s="63" t="s">
        <v>91</v>
      </c>
      <c r="G18" s="78" t="s">
        <v>11</v>
      </c>
      <c r="H18" s="39" t="s">
        <v>22</v>
      </c>
      <c r="I18" s="6">
        <v>230000</v>
      </c>
      <c r="J18" s="174">
        <v>3900</v>
      </c>
      <c r="K18" s="80">
        <v>87</v>
      </c>
      <c r="L18" s="80">
        <v>87</v>
      </c>
      <c r="M18" s="192">
        <f t="shared" si="4"/>
        <v>1</v>
      </c>
      <c r="N18" s="81">
        <f t="shared" si="6"/>
        <v>230000</v>
      </c>
      <c r="O18" s="81">
        <f t="shared" si="9"/>
        <v>3900</v>
      </c>
      <c r="P18" s="161">
        <f t="shared" si="8"/>
        <v>0</v>
      </c>
      <c r="Q18" s="115">
        <v>0.13</v>
      </c>
      <c r="R18" s="87">
        <v>44734</v>
      </c>
      <c r="S18" s="65"/>
      <c r="T18" s="65"/>
      <c r="U18" s="65"/>
    </row>
    <row r="19" spans="1:26" s="15" customFormat="1" ht="15" customHeight="1" x14ac:dyDescent="0.25">
      <c r="A19" s="39" t="s">
        <v>143</v>
      </c>
      <c r="B19" s="39" t="str">
        <f>VLOOKUP(A19,Munka1!A9:B913,2,0)</f>
        <v>8477230684</v>
      </c>
      <c r="C19" s="63" t="s">
        <v>130</v>
      </c>
      <c r="D19" s="63" t="s">
        <v>136</v>
      </c>
      <c r="E19" s="146" t="s">
        <v>123</v>
      </c>
      <c r="F19" s="63" t="s">
        <v>92</v>
      </c>
      <c r="G19" s="78" t="s">
        <v>11</v>
      </c>
      <c r="H19" s="39" t="s">
        <v>22</v>
      </c>
      <c r="I19" s="6">
        <v>230000</v>
      </c>
      <c r="J19" s="174">
        <v>3900</v>
      </c>
      <c r="K19" s="80">
        <v>87</v>
      </c>
      <c r="L19" s="80">
        <v>87</v>
      </c>
      <c r="M19" s="192">
        <f t="shared" si="4"/>
        <v>1</v>
      </c>
      <c r="N19" s="81">
        <f t="shared" si="6"/>
        <v>230000</v>
      </c>
      <c r="O19" s="81">
        <f t="shared" si="9"/>
        <v>3900</v>
      </c>
      <c r="P19" s="161">
        <f t="shared" si="8"/>
        <v>0</v>
      </c>
      <c r="Q19" s="115">
        <v>0.13</v>
      </c>
      <c r="R19" s="87">
        <v>44734</v>
      </c>
      <c r="S19" s="65"/>
      <c r="T19" s="65"/>
      <c r="U19" s="65"/>
    </row>
    <row r="20" spans="1:26" s="15" customFormat="1" ht="15" customHeight="1" x14ac:dyDescent="0.25">
      <c r="A20" s="39" t="s">
        <v>143</v>
      </c>
      <c r="B20" s="39" t="str">
        <f>VLOOKUP(A20,Munka1!A10:B914,2,0)</f>
        <v>8477230684</v>
      </c>
      <c r="C20" s="63" t="s">
        <v>130</v>
      </c>
      <c r="D20" s="63" t="s">
        <v>136</v>
      </c>
      <c r="E20" s="146" t="s">
        <v>123</v>
      </c>
      <c r="F20" s="63" t="s">
        <v>93</v>
      </c>
      <c r="G20" s="78" t="s">
        <v>11</v>
      </c>
      <c r="H20" s="39" t="s">
        <v>22</v>
      </c>
      <c r="I20" s="6">
        <v>230000</v>
      </c>
      <c r="J20" s="174">
        <v>3900</v>
      </c>
      <c r="K20" s="80">
        <v>87</v>
      </c>
      <c r="L20" s="80">
        <v>87</v>
      </c>
      <c r="M20" s="192">
        <f t="shared" si="4"/>
        <v>1</v>
      </c>
      <c r="N20" s="81">
        <f t="shared" si="6"/>
        <v>230000</v>
      </c>
      <c r="O20" s="81">
        <f t="shared" si="9"/>
        <v>3900</v>
      </c>
      <c r="P20" s="161">
        <f t="shared" si="8"/>
        <v>0</v>
      </c>
      <c r="Q20" s="115">
        <v>0.13</v>
      </c>
      <c r="R20" s="87">
        <v>44734</v>
      </c>
      <c r="S20" s="65"/>
      <c r="T20" s="65"/>
      <c r="U20" s="65"/>
    </row>
    <row r="21" spans="1:26" s="15" customFormat="1" ht="15" customHeight="1" x14ac:dyDescent="0.25">
      <c r="A21" s="39" t="s">
        <v>143</v>
      </c>
      <c r="B21" s="39" t="str">
        <f>VLOOKUP(A21,Munka1!A11:B915,2,0)</f>
        <v>8477230684</v>
      </c>
      <c r="C21" s="63" t="s">
        <v>130</v>
      </c>
      <c r="D21" s="63" t="s">
        <v>136</v>
      </c>
      <c r="E21" s="146" t="s">
        <v>123</v>
      </c>
      <c r="F21" s="63" t="s">
        <v>94</v>
      </c>
      <c r="G21" s="78" t="s">
        <v>11</v>
      </c>
      <c r="H21" s="39" t="s">
        <v>22</v>
      </c>
      <c r="I21" s="6">
        <v>230000</v>
      </c>
      <c r="J21" s="174">
        <f t="shared" si="0"/>
        <v>29900</v>
      </c>
      <c r="K21" s="80">
        <v>87</v>
      </c>
      <c r="L21" s="80">
        <v>87</v>
      </c>
      <c r="M21" s="192">
        <f t="shared" si="4"/>
        <v>1</v>
      </c>
      <c r="N21" s="81">
        <f t="shared" si="6"/>
        <v>230000</v>
      </c>
      <c r="O21" s="81">
        <f t="shared" si="9"/>
        <v>29900</v>
      </c>
      <c r="P21" s="161">
        <f t="shared" si="8"/>
        <v>0</v>
      </c>
      <c r="Q21" s="115">
        <v>0.13</v>
      </c>
      <c r="R21" s="87">
        <v>44734</v>
      </c>
      <c r="S21" s="65"/>
      <c r="T21" s="65"/>
      <c r="U21" s="65"/>
      <c r="X21" t="str">
        <f>IF(VLOOKUP(LEFT(B21,10),'Havi béradatok'!$B:$E,2,0)=D21,"EGYEZIK","HIBÁS")</f>
        <v>EGYEZIK</v>
      </c>
      <c r="Y21" s="3">
        <f>(VLOOKUP(LEFT(B21,10),'Havi béradatok'!$B:$E,3,0)-I21)</f>
        <v>0</v>
      </c>
      <c r="Z21" s="3">
        <f>(VLOOKUP(LEFT(B21,10),'Havi béradatok'!$B:$E,4,0)-J21)</f>
        <v>-29900</v>
      </c>
    </row>
    <row r="22" spans="1:26" s="15" customFormat="1" ht="15" customHeight="1" x14ac:dyDescent="0.25">
      <c r="A22" s="39" t="s">
        <v>143</v>
      </c>
      <c r="B22" s="39" t="str">
        <f>VLOOKUP(A22,Munka1!A12:B916,2,0)</f>
        <v>8477230684</v>
      </c>
      <c r="C22" s="63" t="s">
        <v>130</v>
      </c>
      <c r="D22" s="63" t="s">
        <v>136</v>
      </c>
      <c r="E22" s="146" t="s">
        <v>123</v>
      </c>
      <c r="F22" s="63" t="s">
        <v>186</v>
      </c>
      <c r="G22" s="78" t="s">
        <v>11</v>
      </c>
      <c r="H22" s="39" t="s">
        <v>22</v>
      </c>
      <c r="I22" s="6">
        <v>230000</v>
      </c>
      <c r="J22" s="174">
        <v>0</v>
      </c>
      <c r="K22" s="80">
        <v>87</v>
      </c>
      <c r="L22" s="80">
        <v>87</v>
      </c>
      <c r="M22" s="192">
        <f t="shared" si="4"/>
        <v>1</v>
      </c>
      <c r="N22" s="81">
        <f t="shared" ref="N22:N23" si="10">ROUND(I22*L22/K22,0)</f>
        <v>230000</v>
      </c>
      <c r="O22" s="81">
        <f t="shared" ref="O22:O23" si="11">ROUND(J22*L22/K22,0)</f>
        <v>0</v>
      </c>
      <c r="P22" s="161">
        <f t="shared" si="8"/>
        <v>0</v>
      </c>
      <c r="Q22" s="115">
        <v>0.13</v>
      </c>
      <c r="R22" s="87"/>
      <c r="S22" s="65"/>
      <c r="T22" s="65"/>
      <c r="U22" s="65"/>
      <c r="X22" t="str">
        <f>IF(VLOOKUP(LEFT(B22,10),'Havi béradatok'!$B:$E,2,0)=D22,"EGYEZIK","HIBÁS")</f>
        <v>EGYEZIK</v>
      </c>
      <c r="Y22" s="3">
        <f>(VLOOKUP(LEFT(B22,10),'Havi béradatok'!$B:$E,3,0)-I22)</f>
        <v>0</v>
      </c>
      <c r="Z22" s="3">
        <f>(VLOOKUP(LEFT(B22,10),'Havi béradatok'!$B:$E,4,0)-J22)</f>
        <v>0</v>
      </c>
    </row>
    <row r="23" spans="1:26" s="15" customFormat="1" ht="15" customHeight="1" x14ac:dyDescent="0.25">
      <c r="A23" s="39" t="s">
        <v>143</v>
      </c>
      <c r="B23" s="39" t="str">
        <f>VLOOKUP(A23,Munka1!A13:B917,2,0)</f>
        <v>8477230684</v>
      </c>
      <c r="C23" s="63" t="s">
        <v>130</v>
      </c>
      <c r="D23" s="63" t="s">
        <v>136</v>
      </c>
      <c r="E23" s="146" t="s">
        <v>123</v>
      </c>
      <c r="F23" s="63" t="s">
        <v>187</v>
      </c>
      <c r="G23" s="78" t="s">
        <v>11</v>
      </c>
      <c r="H23" s="39" t="s">
        <v>22</v>
      </c>
      <c r="I23" s="6">
        <v>230000</v>
      </c>
      <c r="J23" s="174">
        <v>0</v>
      </c>
      <c r="K23" s="80">
        <v>87</v>
      </c>
      <c r="L23" s="80">
        <v>87</v>
      </c>
      <c r="M23" s="192">
        <f t="shared" si="4"/>
        <v>1</v>
      </c>
      <c r="N23" s="81">
        <f t="shared" si="10"/>
        <v>230000</v>
      </c>
      <c r="O23" s="81">
        <f t="shared" si="11"/>
        <v>0</v>
      </c>
      <c r="P23" s="161">
        <f t="shared" si="8"/>
        <v>0</v>
      </c>
      <c r="Q23" s="115">
        <v>0.13</v>
      </c>
      <c r="R23" s="87"/>
      <c r="S23" s="65"/>
      <c r="T23" s="65"/>
      <c r="U23" s="65"/>
      <c r="X23" t="str">
        <f>IF(VLOOKUP(LEFT(B23,10),'Havi béradatok'!$B:$E,2,0)=D23,"EGYEZIK","HIBÁS")</f>
        <v>EGYEZIK</v>
      </c>
      <c r="Y23" s="3">
        <f>(VLOOKUP(LEFT(B23,10),'Havi béradatok'!$B:$E,3,0)-I23)</f>
        <v>0</v>
      </c>
      <c r="Z23" s="3">
        <f>(VLOOKUP(LEFT(B23,10),'Havi béradatok'!$B:$E,4,0)-J23)</f>
        <v>0</v>
      </c>
    </row>
    <row r="24" spans="1:26" s="15" customFormat="1" ht="15" customHeight="1" x14ac:dyDescent="0.25">
      <c r="A24" s="39" t="s">
        <v>143</v>
      </c>
      <c r="B24" s="39" t="str">
        <f>VLOOKUP(A24,Munka1!A14:B918,2,0)</f>
        <v>8477230684</v>
      </c>
      <c r="C24" s="63" t="s">
        <v>130</v>
      </c>
      <c r="D24" s="63" t="s">
        <v>136</v>
      </c>
      <c r="E24" s="146" t="s">
        <v>123</v>
      </c>
      <c r="F24" s="63" t="s">
        <v>191</v>
      </c>
      <c r="G24" s="78" t="s">
        <v>11</v>
      </c>
      <c r="H24" s="39" t="s">
        <v>22</v>
      </c>
      <c r="I24" s="6">
        <v>230000</v>
      </c>
      <c r="J24" s="174">
        <v>0</v>
      </c>
      <c r="K24" s="80">
        <v>87</v>
      </c>
      <c r="L24" s="80">
        <v>87</v>
      </c>
      <c r="M24" s="192">
        <f t="shared" si="4"/>
        <v>1</v>
      </c>
      <c r="N24" s="81">
        <f t="shared" ref="N24:N27" si="12">ROUND(I24*L24/K24,0)</f>
        <v>230000</v>
      </c>
      <c r="O24" s="81">
        <v>0</v>
      </c>
      <c r="P24" s="161">
        <f t="shared" ref="P24:P27" si="13">L24/K24-N24/I24</f>
        <v>0</v>
      </c>
      <c r="Q24" s="115">
        <v>0.13</v>
      </c>
      <c r="R24" s="87">
        <v>44972</v>
      </c>
      <c r="S24" s="65"/>
      <c r="T24" s="65"/>
      <c r="U24" s="65"/>
      <c r="X24" t="str">
        <f>IF(VLOOKUP(LEFT(B24,10),'Havi béradatok'!$B:$E,2,0)=D24,"EGYEZIK","HIBÁS")</f>
        <v>EGYEZIK</v>
      </c>
      <c r="Y24" s="3">
        <f>(VLOOKUP(LEFT(B24,10),'Havi béradatok'!$B:$E,3,0)-I24)</f>
        <v>0</v>
      </c>
      <c r="Z24" s="3">
        <f>(VLOOKUP(LEFT(B24,10),'Havi béradatok'!$B:$E,4,0)-J24)</f>
        <v>0</v>
      </c>
    </row>
    <row r="25" spans="1:26" s="15" customFormat="1" ht="15" customHeight="1" x14ac:dyDescent="0.25">
      <c r="A25" s="39" t="s">
        <v>143</v>
      </c>
      <c r="B25" s="39" t="str">
        <f>VLOOKUP(A25,Munka1!A15:B919,2,0)</f>
        <v>8477230684</v>
      </c>
      <c r="C25" s="63" t="s">
        <v>130</v>
      </c>
      <c r="D25" s="63" t="s">
        <v>136</v>
      </c>
      <c r="E25" s="146" t="s">
        <v>123</v>
      </c>
      <c r="F25" s="63" t="s">
        <v>192</v>
      </c>
      <c r="G25" s="78" t="s">
        <v>12</v>
      </c>
      <c r="H25" s="39" t="s">
        <v>22</v>
      </c>
      <c r="I25" s="6">
        <v>230000</v>
      </c>
      <c r="J25" s="174">
        <f t="shared" si="0"/>
        <v>29900</v>
      </c>
      <c r="K25" s="80">
        <v>87</v>
      </c>
      <c r="L25" s="80">
        <v>87</v>
      </c>
      <c r="M25" s="192">
        <f t="shared" si="4"/>
        <v>1</v>
      </c>
      <c r="N25" s="81">
        <f t="shared" si="12"/>
        <v>230000</v>
      </c>
      <c r="O25" s="81">
        <f t="shared" ref="O25:O27" si="14">ROUND(J25*L25/K25,0)</f>
        <v>29900</v>
      </c>
      <c r="P25" s="161">
        <f t="shared" si="13"/>
        <v>0</v>
      </c>
      <c r="Q25" s="115">
        <v>0.13</v>
      </c>
      <c r="R25" s="87">
        <v>44972</v>
      </c>
      <c r="S25" s="65"/>
      <c r="T25" s="65"/>
      <c r="U25" s="65"/>
    </row>
    <row r="26" spans="1:26" s="15" customFormat="1" ht="15" customHeight="1" x14ac:dyDescent="0.25">
      <c r="A26" s="39" t="s">
        <v>143</v>
      </c>
      <c r="B26" s="39" t="str">
        <f>VLOOKUP(A26,Munka1!A16:B920,2,0)</f>
        <v>8477230684</v>
      </c>
      <c r="C26" s="63" t="s">
        <v>130</v>
      </c>
      <c r="D26" s="63" t="s">
        <v>136</v>
      </c>
      <c r="E26" s="146" t="s">
        <v>123</v>
      </c>
      <c r="F26" s="63" t="s">
        <v>193</v>
      </c>
      <c r="G26" s="78" t="s">
        <v>12</v>
      </c>
      <c r="H26" s="39" t="s">
        <v>22</v>
      </c>
      <c r="I26" s="6">
        <v>230000</v>
      </c>
      <c r="J26" s="174">
        <f t="shared" si="0"/>
        <v>29900</v>
      </c>
      <c r="K26" s="80">
        <v>87</v>
      </c>
      <c r="L26" s="80">
        <v>87</v>
      </c>
      <c r="M26" s="192">
        <f t="shared" si="4"/>
        <v>1</v>
      </c>
      <c r="N26" s="81">
        <f t="shared" si="12"/>
        <v>230000</v>
      </c>
      <c r="O26" s="81">
        <f t="shared" si="14"/>
        <v>29900</v>
      </c>
      <c r="P26" s="161">
        <f t="shared" si="13"/>
        <v>0</v>
      </c>
      <c r="Q26" s="115">
        <v>0.13</v>
      </c>
      <c r="R26" s="87">
        <v>44972</v>
      </c>
      <c r="S26" s="65"/>
      <c r="T26" s="65"/>
      <c r="U26" s="65"/>
    </row>
    <row r="27" spans="1:26" s="15" customFormat="1" ht="15" customHeight="1" x14ac:dyDescent="0.25">
      <c r="A27" s="39" t="s">
        <v>143</v>
      </c>
      <c r="B27" s="39" t="str">
        <f>VLOOKUP(A27,Munka1!A17:B921,2,0)</f>
        <v>8477230684</v>
      </c>
      <c r="C27" s="63" t="s">
        <v>130</v>
      </c>
      <c r="D27" s="63" t="s">
        <v>136</v>
      </c>
      <c r="E27" s="146" t="s">
        <v>123</v>
      </c>
      <c r="F27" s="63" t="s">
        <v>194</v>
      </c>
      <c r="G27" s="78" t="s">
        <v>12</v>
      </c>
      <c r="H27" s="39" t="s">
        <v>22</v>
      </c>
      <c r="I27" s="6">
        <v>230000</v>
      </c>
      <c r="J27" s="174">
        <f t="shared" si="0"/>
        <v>29900</v>
      </c>
      <c r="K27" s="80">
        <v>87</v>
      </c>
      <c r="L27" s="80">
        <v>87</v>
      </c>
      <c r="M27" s="192">
        <f t="shared" si="4"/>
        <v>1</v>
      </c>
      <c r="N27" s="81">
        <f t="shared" si="12"/>
        <v>230000</v>
      </c>
      <c r="O27" s="81">
        <f t="shared" si="14"/>
        <v>29900</v>
      </c>
      <c r="P27" s="161">
        <f t="shared" si="13"/>
        <v>0</v>
      </c>
      <c r="Q27" s="115">
        <v>0.13</v>
      </c>
      <c r="R27" s="87">
        <v>44972</v>
      </c>
      <c r="S27" s="65"/>
      <c r="T27" s="65"/>
      <c r="U27" s="65"/>
    </row>
    <row r="28" spans="1:26" s="15" customFormat="1" ht="14.45" customHeight="1" x14ac:dyDescent="0.25">
      <c r="A28" s="39" t="s">
        <v>190</v>
      </c>
      <c r="B28" s="39" t="str">
        <f>VLOOKUP(A28,Munka1!A14:B918,2,0)</f>
        <v>8412171462</v>
      </c>
      <c r="C28" s="63" t="s">
        <v>130</v>
      </c>
      <c r="D28" s="63" t="s">
        <v>231</v>
      </c>
      <c r="E28" s="146" t="s">
        <v>124</v>
      </c>
      <c r="F28" s="168" t="s">
        <v>91</v>
      </c>
      <c r="G28" s="78" t="s">
        <v>11</v>
      </c>
      <c r="H28" s="39" t="s">
        <v>22</v>
      </c>
      <c r="I28" s="6">
        <v>605000</v>
      </c>
      <c r="J28" s="79">
        <f t="shared" ref="J28:J33" si="15">ROUND(I28*Q28,0)</f>
        <v>78650</v>
      </c>
      <c r="K28" s="80">
        <v>174</v>
      </c>
      <c r="L28" s="80">
        <v>50</v>
      </c>
      <c r="M28" s="192">
        <f t="shared" si="4"/>
        <v>0.28735632183908044</v>
      </c>
      <c r="N28" s="81">
        <f>ROUND(I28*L28/K28,0)</f>
        <v>173851</v>
      </c>
      <c r="O28" s="81">
        <f t="shared" ref="O28:O33" si="16">ROUND(N28*Q28,0)</f>
        <v>22601</v>
      </c>
      <c r="P28" s="161">
        <f>L28/K28-N28/I28</f>
        <v>-7.0295430798505976E-7</v>
      </c>
      <c r="Q28" s="115">
        <v>0.13</v>
      </c>
      <c r="R28" s="87"/>
      <c r="S28" s="65"/>
      <c r="T28" s="65" t="s">
        <v>140</v>
      </c>
      <c r="U28" s="65" t="s">
        <v>140</v>
      </c>
    </row>
    <row r="29" spans="1:26" s="15" customFormat="1" ht="14.45" customHeight="1" x14ac:dyDescent="0.25">
      <c r="A29" s="39" t="s">
        <v>190</v>
      </c>
      <c r="B29" s="39" t="str">
        <f>VLOOKUP(A29,Munka1!A15:B919,2,0)</f>
        <v>8412171462</v>
      </c>
      <c r="C29" s="63" t="s">
        <v>130</v>
      </c>
      <c r="D29" s="63" t="s">
        <v>231</v>
      </c>
      <c r="E29" s="146" t="s">
        <v>124</v>
      </c>
      <c r="F29" s="168" t="s">
        <v>92</v>
      </c>
      <c r="G29" s="78" t="s">
        <v>11</v>
      </c>
      <c r="H29" s="39" t="s">
        <v>22</v>
      </c>
      <c r="I29" s="6">
        <v>605000</v>
      </c>
      <c r="J29" s="79">
        <f t="shared" si="15"/>
        <v>78650</v>
      </c>
      <c r="K29" s="80">
        <v>174</v>
      </c>
      <c r="L29" s="80">
        <v>50</v>
      </c>
      <c r="M29" s="192">
        <f t="shared" si="4"/>
        <v>0.28735632183908044</v>
      </c>
      <c r="N29" s="81">
        <f>ROUND(I29*L29/K29,0)</f>
        <v>173851</v>
      </c>
      <c r="O29" s="81">
        <f t="shared" si="16"/>
        <v>22601</v>
      </c>
      <c r="P29" s="161">
        <f>L29/K29-N29/I29</f>
        <v>-7.0295430798505976E-7</v>
      </c>
      <c r="Q29" s="115">
        <v>0.13</v>
      </c>
      <c r="R29" s="87"/>
      <c r="S29" s="65"/>
      <c r="T29" s="65"/>
      <c r="U29" s="65" t="s">
        <v>140</v>
      </c>
    </row>
    <row r="30" spans="1:26" s="15" customFormat="1" ht="14.45" customHeight="1" x14ac:dyDescent="0.25">
      <c r="A30" s="39" t="s">
        <v>190</v>
      </c>
      <c r="B30" s="39" t="str">
        <f>VLOOKUP(A30,Munka1!A16:B920,2,0)</f>
        <v>8412171462</v>
      </c>
      <c r="C30" s="63" t="s">
        <v>130</v>
      </c>
      <c r="D30" s="63" t="s">
        <v>231</v>
      </c>
      <c r="E30" s="146" t="s">
        <v>124</v>
      </c>
      <c r="F30" s="168" t="s">
        <v>93</v>
      </c>
      <c r="G30" s="78" t="s">
        <v>11</v>
      </c>
      <c r="H30" s="39" t="s">
        <v>22</v>
      </c>
      <c r="I30" s="6">
        <v>605000</v>
      </c>
      <c r="J30" s="79">
        <f t="shared" si="15"/>
        <v>78650</v>
      </c>
      <c r="K30" s="80">
        <v>174</v>
      </c>
      <c r="L30" s="80">
        <v>50</v>
      </c>
      <c r="M30" s="192">
        <f t="shared" si="4"/>
        <v>0.28735632183908044</v>
      </c>
      <c r="N30" s="81">
        <f>ROUND(I30*L30/K30,0)</f>
        <v>173851</v>
      </c>
      <c r="O30" s="81">
        <f t="shared" si="16"/>
        <v>22601</v>
      </c>
      <c r="P30" s="161">
        <f>L30/K30-N30/I30</f>
        <v>-7.0295430798505976E-7</v>
      </c>
      <c r="Q30" s="115">
        <v>0.13</v>
      </c>
      <c r="R30" s="87"/>
      <c r="S30" s="65"/>
      <c r="T30" s="65"/>
      <c r="U30" s="65" t="s">
        <v>140</v>
      </c>
    </row>
    <row r="31" spans="1:26" s="15" customFormat="1" ht="14.45" customHeight="1" x14ac:dyDescent="0.25">
      <c r="A31" s="39" t="s">
        <v>190</v>
      </c>
      <c r="B31" s="39" t="str">
        <f>VLOOKUP(A31,Munka1!A17:B921,2,0)</f>
        <v>8412171462</v>
      </c>
      <c r="C31" s="63" t="s">
        <v>130</v>
      </c>
      <c r="D31" s="63" t="s">
        <v>231</v>
      </c>
      <c r="E31" s="146" t="s">
        <v>124</v>
      </c>
      <c r="F31" s="168" t="s">
        <v>94</v>
      </c>
      <c r="G31" s="78" t="s">
        <v>11</v>
      </c>
      <c r="H31" s="39" t="s">
        <v>22</v>
      </c>
      <c r="I31" s="6">
        <v>605000</v>
      </c>
      <c r="J31" s="79">
        <f t="shared" si="15"/>
        <v>78650</v>
      </c>
      <c r="K31" s="80">
        <v>174</v>
      </c>
      <c r="L31" s="80">
        <v>50</v>
      </c>
      <c r="M31" s="192">
        <f t="shared" si="4"/>
        <v>0.28735632183908044</v>
      </c>
      <c r="N31" s="81">
        <f t="shared" ref="N31:N33" si="17">ROUND(I31*L31/K31,0)</f>
        <v>173851</v>
      </c>
      <c r="O31" s="81">
        <f t="shared" si="16"/>
        <v>22601</v>
      </c>
      <c r="P31" s="161">
        <f t="shared" ref="P31:P33" si="18">L31/K31-N31/I31</f>
        <v>-7.0295430798505976E-7</v>
      </c>
      <c r="Q31" s="115">
        <v>0.13</v>
      </c>
      <c r="R31" s="87">
        <v>44886</v>
      </c>
      <c r="S31" s="65"/>
      <c r="T31" s="65"/>
      <c r="U31" s="65" t="s">
        <v>140</v>
      </c>
      <c r="X31" t="str">
        <f>IF(VLOOKUP(LEFT(B31,10),'Havi béradatok'!$B:$E,2,0)=D31,"EGYEZIK","HIBÁS")</f>
        <v>HIBÁS</v>
      </c>
      <c r="Y31" s="3">
        <f>(VLOOKUP(LEFT(B31,10),'Havi béradatok'!$B:$E,3,0)-I31)</f>
        <v>0</v>
      </c>
      <c r="Z31" s="3">
        <f>(VLOOKUP(LEFT(B31,10),'Havi béradatok'!$B:$E,4,0)-J31)</f>
        <v>0</v>
      </c>
    </row>
    <row r="32" spans="1:26" s="15" customFormat="1" ht="14.45" customHeight="1" x14ac:dyDescent="0.25">
      <c r="A32" s="39" t="s">
        <v>190</v>
      </c>
      <c r="B32" s="39" t="str">
        <f>VLOOKUP(A32,Munka1!A18:B922,2,0)</f>
        <v>8412171462</v>
      </c>
      <c r="C32" s="63" t="s">
        <v>130</v>
      </c>
      <c r="D32" s="63" t="s">
        <v>231</v>
      </c>
      <c r="E32" s="146" t="s">
        <v>124</v>
      </c>
      <c r="F32" s="168" t="s">
        <v>186</v>
      </c>
      <c r="G32" s="78" t="s">
        <v>11</v>
      </c>
      <c r="H32" s="39" t="s">
        <v>22</v>
      </c>
      <c r="I32" s="6">
        <v>605000</v>
      </c>
      <c r="J32" s="79">
        <f t="shared" si="15"/>
        <v>78650</v>
      </c>
      <c r="K32" s="80">
        <v>174</v>
      </c>
      <c r="L32" s="80">
        <v>50</v>
      </c>
      <c r="M32" s="192">
        <f t="shared" si="4"/>
        <v>0.28735632183908044</v>
      </c>
      <c r="N32" s="81">
        <f t="shared" si="17"/>
        <v>173851</v>
      </c>
      <c r="O32" s="81">
        <f t="shared" si="16"/>
        <v>22601</v>
      </c>
      <c r="P32" s="161">
        <f t="shared" si="18"/>
        <v>-7.0295430798505976E-7</v>
      </c>
      <c r="Q32" s="115">
        <v>0.13</v>
      </c>
      <c r="R32" s="87">
        <v>44936</v>
      </c>
      <c r="S32" s="65"/>
      <c r="T32" s="65"/>
      <c r="U32" s="65" t="s">
        <v>140</v>
      </c>
      <c r="X32" t="str">
        <f>IF(VLOOKUP(LEFT(B32,10),'Havi béradatok'!$B:$E,2,0)=D32,"EGYEZIK","HIBÁS")</f>
        <v>HIBÁS</v>
      </c>
      <c r="Y32" s="3">
        <f>(VLOOKUP(LEFT(B32,10),'Havi béradatok'!$B:$E,3,0)-I32)</f>
        <v>0</v>
      </c>
      <c r="Z32" s="3">
        <f>(VLOOKUP(LEFT(B32,10),'Havi béradatok'!$B:$E,4,0)-J32)</f>
        <v>0</v>
      </c>
    </row>
    <row r="33" spans="1:26" s="15" customFormat="1" ht="14.45" customHeight="1" x14ac:dyDescent="0.25">
      <c r="A33" s="39" t="s">
        <v>190</v>
      </c>
      <c r="B33" s="39" t="str">
        <f>VLOOKUP(A33,Munka1!A19:B923,2,0)</f>
        <v>8412171462</v>
      </c>
      <c r="C33" s="63" t="s">
        <v>130</v>
      </c>
      <c r="D33" s="63" t="s">
        <v>231</v>
      </c>
      <c r="E33" s="146" t="s">
        <v>124</v>
      </c>
      <c r="F33" s="168" t="s">
        <v>187</v>
      </c>
      <c r="G33" s="78" t="s">
        <v>11</v>
      </c>
      <c r="H33" s="39" t="s">
        <v>22</v>
      </c>
      <c r="I33" s="6">
        <v>605000</v>
      </c>
      <c r="J33" s="79">
        <f t="shared" si="15"/>
        <v>78650</v>
      </c>
      <c r="K33" s="80">
        <v>174</v>
      </c>
      <c r="L33" s="80">
        <v>50</v>
      </c>
      <c r="M33" s="192">
        <f t="shared" si="4"/>
        <v>0.28735632183908044</v>
      </c>
      <c r="N33" s="81">
        <f t="shared" si="17"/>
        <v>173851</v>
      </c>
      <c r="O33" s="81">
        <f t="shared" si="16"/>
        <v>22601</v>
      </c>
      <c r="P33" s="161">
        <f t="shared" si="18"/>
        <v>-7.0295430798505976E-7</v>
      </c>
      <c r="Q33" s="115">
        <v>0.13</v>
      </c>
      <c r="R33" s="87">
        <v>44936</v>
      </c>
      <c r="S33" s="65"/>
      <c r="T33" s="65"/>
      <c r="U33" s="65"/>
      <c r="X33" t="str">
        <f>IF(VLOOKUP(LEFT(B33,10),'Havi béradatok'!$B:$E,2,0)=D33,"EGYEZIK","HIBÁS")</f>
        <v>HIBÁS</v>
      </c>
      <c r="Y33" s="3">
        <f>(VLOOKUP(LEFT(B33,10),'Havi béradatok'!$B:$E,3,0)-I33)</f>
        <v>0</v>
      </c>
      <c r="Z33" s="3">
        <f>(VLOOKUP(LEFT(B33,10),'Havi béradatok'!$B:$E,4,0)-J33)</f>
        <v>0</v>
      </c>
    </row>
    <row r="34" spans="1:26" s="15" customFormat="1" ht="15" customHeight="1" x14ac:dyDescent="0.25">
      <c r="A34" s="39" t="s">
        <v>131</v>
      </c>
      <c r="B34" s="39" t="str">
        <f>VLOOKUP(A34,Munka1!A20:B924,2,0)</f>
        <v>8405472754</v>
      </c>
      <c r="C34" s="63" t="s">
        <v>130</v>
      </c>
      <c r="D34" s="63" t="s">
        <v>134</v>
      </c>
      <c r="E34" s="146" t="s">
        <v>124</v>
      </c>
      <c r="F34" s="63" t="s">
        <v>77</v>
      </c>
      <c r="G34" s="78" t="s">
        <v>11</v>
      </c>
      <c r="H34" s="39" t="s">
        <v>22</v>
      </c>
      <c r="I34" s="6">
        <v>1058000</v>
      </c>
      <c r="J34" s="79">
        <f t="shared" ref="J34:J88" si="19">ROUND(I34*Q34,0)</f>
        <v>163990</v>
      </c>
      <c r="K34" s="80">
        <v>174</v>
      </c>
      <c r="L34" s="80">
        <v>35</v>
      </c>
      <c r="M34" s="192">
        <f t="shared" si="4"/>
        <v>0.20114942528735633</v>
      </c>
      <c r="N34" s="81">
        <f t="shared" ref="N34:N89" si="20">ROUND(I34*L34/K34,0)</f>
        <v>212816</v>
      </c>
      <c r="O34" s="81">
        <f t="shared" ref="O34:O89" si="21">ROUND(N34*Q34,0)</f>
        <v>32986</v>
      </c>
      <c r="P34" s="161">
        <f t="shared" ref="P34:P88" si="22">L34/K34-N34/I34</f>
        <v>8.6913065217020247E-8</v>
      </c>
      <c r="Q34" s="115">
        <v>0.155</v>
      </c>
      <c r="R34" s="87">
        <v>44378</v>
      </c>
      <c r="S34" s="65">
        <v>1</v>
      </c>
      <c r="T34" s="65" t="s">
        <v>140</v>
      </c>
      <c r="U34" s="65" t="s">
        <v>140</v>
      </c>
    </row>
    <row r="35" spans="1:26" s="15" customFormat="1" ht="14.45" customHeight="1" x14ac:dyDescent="0.25">
      <c r="A35" s="39" t="s">
        <v>131</v>
      </c>
      <c r="B35" s="39" t="str">
        <f>VLOOKUP(A35,Munka1!A21:B925,2,0)</f>
        <v>8405472754</v>
      </c>
      <c r="C35" s="63" t="s">
        <v>130</v>
      </c>
      <c r="D35" s="63" t="s">
        <v>134</v>
      </c>
      <c r="E35" s="146" t="s">
        <v>124</v>
      </c>
      <c r="F35" s="63" t="s">
        <v>78</v>
      </c>
      <c r="G35" s="78" t="s">
        <v>11</v>
      </c>
      <c r="H35" s="39" t="s">
        <v>22</v>
      </c>
      <c r="I35" s="6">
        <v>1058000</v>
      </c>
      <c r="J35" s="79">
        <f t="shared" si="19"/>
        <v>163990</v>
      </c>
      <c r="K35" s="80">
        <v>174</v>
      </c>
      <c r="L35" s="80">
        <v>35</v>
      </c>
      <c r="M35" s="192">
        <f t="shared" si="4"/>
        <v>0.20114942528735633</v>
      </c>
      <c r="N35" s="81">
        <f t="shared" si="20"/>
        <v>212816</v>
      </c>
      <c r="O35" s="81">
        <f t="shared" si="21"/>
        <v>32986</v>
      </c>
      <c r="P35" s="161">
        <f t="shared" si="22"/>
        <v>8.6913065217020247E-8</v>
      </c>
      <c r="Q35" s="115">
        <v>0.155</v>
      </c>
      <c r="R35" s="87">
        <v>44378</v>
      </c>
      <c r="S35" s="65">
        <v>1</v>
      </c>
      <c r="T35" s="65"/>
      <c r="U35" s="65" t="s">
        <v>140</v>
      </c>
    </row>
    <row r="36" spans="1:26" s="15" customFormat="1" ht="14.45" customHeight="1" x14ac:dyDescent="0.25">
      <c r="A36" s="39" t="s">
        <v>131</v>
      </c>
      <c r="B36" s="39" t="str">
        <f>VLOOKUP(A36,Munka1!A22:B926,2,0)</f>
        <v>8405472754</v>
      </c>
      <c r="C36" s="63" t="s">
        <v>130</v>
      </c>
      <c r="D36" s="63" t="s">
        <v>134</v>
      </c>
      <c r="E36" s="146" t="s">
        <v>124</v>
      </c>
      <c r="F36" s="63" t="s">
        <v>79</v>
      </c>
      <c r="G36" s="78" t="s">
        <v>11</v>
      </c>
      <c r="H36" s="39" t="s">
        <v>22</v>
      </c>
      <c r="I36" s="6">
        <v>1058000</v>
      </c>
      <c r="J36" s="79">
        <f t="shared" si="19"/>
        <v>163990</v>
      </c>
      <c r="K36" s="80">
        <v>174</v>
      </c>
      <c r="L36" s="80">
        <v>35</v>
      </c>
      <c r="M36" s="192">
        <f t="shared" si="4"/>
        <v>0.20114942528735633</v>
      </c>
      <c r="N36" s="81">
        <f t="shared" si="20"/>
        <v>212816</v>
      </c>
      <c r="O36" s="81">
        <f t="shared" si="21"/>
        <v>32986</v>
      </c>
      <c r="P36" s="161">
        <f t="shared" si="22"/>
        <v>8.6913065217020247E-8</v>
      </c>
      <c r="Q36" s="115">
        <v>0.155</v>
      </c>
      <c r="R36" s="87">
        <v>44378</v>
      </c>
      <c r="S36" s="65">
        <v>1</v>
      </c>
      <c r="T36" s="65"/>
      <c r="U36" s="65" t="s">
        <v>140</v>
      </c>
    </row>
    <row r="37" spans="1:26" s="15" customFormat="1" ht="14.45" customHeight="1" x14ac:dyDescent="0.25">
      <c r="A37" s="39" t="s">
        <v>131</v>
      </c>
      <c r="B37" s="39" t="str">
        <f>VLOOKUP(A37,Munka1!A23:B927,2,0)</f>
        <v>8405472754</v>
      </c>
      <c r="C37" s="63" t="s">
        <v>130</v>
      </c>
      <c r="D37" s="63" t="s">
        <v>134</v>
      </c>
      <c r="E37" s="146" t="s">
        <v>124</v>
      </c>
      <c r="F37" s="63" t="s">
        <v>80</v>
      </c>
      <c r="G37" s="78" t="s">
        <v>11</v>
      </c>
      <c r="H37" s="39" t="s">
        <v>22</v>
      </c>
      <c r="I37" s="6">
        <v>1058000</v>
      </c>
      <c r="J37" s="79">
        <f t="shared" si="19"/>
        <v>163990</v>
      </c>
      <c r="K37" s="80">
        <v>174</v>
      </c>
      <c r="L37" s="80">
        <v>35</v>
      </c>
      <c r="M37" s="192">
        <f t="shared" si="4"/>
        <v>0.20114942528735633</v>
      </c>
      <c r="N37" s="81">
        <f t="shared" si="20"/>
        <v>212816</v>
      </c>
      <c r="O37" s="81">
        <f t="shared" si="21"/>
        <v>32986</v>
      </c>
      <c r="P37" s="161">
        <f t="shared" si="22"/>
        <v>8.6913065217020247E-8</v>
      </c>
      <c r="Q37" s="115">
        <v>0.155</v>
      </c>
      <c r="R37" s="87">
        <v>44378</v>
      </c>
      <c r="S37" s="65">
        <v>1</v>
      </c>
      <c r="T37" s="65"/>
      <c r="U37" s="65" t="s">
        <v>140</v>
      </c>
    </row>
    <row r="38" spans="1:26" s="15" customFormat="1" ht="14.45" customHeight="1" x14ac:dyDescent="0.25">
      <c r="A38" s="39" t="s">
        <v>131</v>
      </c>
      <c r="B38" s="39" t="str">
        <f>VLOOKUP(A38,Munka1!A24:B928,2,0)</f>
        <v>8405472754</v>
      </c>
      <c r="C38" s="63" t="s">
        <v>130</v>
      </c>
      <c r="D38" s="63" t="s">
        <v>134</v>
      </c>
      <c r="E38" s="146" t="s">
        <v>124</v>
      </c>
      <c r="F38" s="63" t="s">
        <v>81</v>
      </c>
      <c r="G38" s="78" t="s">
        <v>11</v>
      </c>
      <c r="H38" s="39" t="s">
        <v>22</v>
      </c>
      <c r="I38" s="6">
        <v>1216700</v>
      </c>
      <c r="J38" s="79">
        <f t="shared" si="19"/>
        <v>188589</v>
      </c>
      <c r="K38" s="80">
        <v>174</v>
      </c>
      <c r="L38" s="80">
        <v>35</v>
      </c>
      <c r="M38" s="192">
        <f t="shared" si="4"/>
        <v>0.20114942528735633</v>
      </c>
      <c r="N38" s="81">
        <f t="shared" si="20"/>
        <v>244739</v>
      </c>
      <c r="O38" s="81">
        <f t="shared" si="21"/>
        <v>37935</v>
      </c>
      <c r="P38" s="161">
        <f t="shared" si="22"/>
        <v>-4.0622410910073903E-7</v>
      </c>
      <c r="Q38" s="115">
        <v>0.155</v>
      </c>
      <c r="R38" s="87">
        <v>44378</v>
      </c>
      <c r="S38" s="65">
        <v>1</v>
      </c>
      <c r="T38" s="65"/>
      <c r="U38" s="65" t="s">
        <v>140</v>
      </c>
    </row>
    <row r="39" spans="1:26" s="15" customFormat="1" ht="14.45" customHeight="1" x14ac:dyDescent="0.25">
      <c r="A39" s="39" t="s">
        <v>131</v>
      </c>
      <c r="B39" s="39" t="str">
        <f>VLOOKUP(A39,Munka1!A25:B929,2,0)</f>
        <v>8405472754</v>
      </c>
      <c r="C39" s="63" t="s">
        <v>130</v>
      </c>
      <c r="D39" s="63" t="s">
        <v>134</v>
      </c>
      <c r="E39" s="146" t="s">
        <v>124</v>
      </c>
      <c r="F39" s="63" t="s">
        <v>82</v>
      </c>
      <c r="G39" s="78" t="s">
        <v>11</v>
      </c>
      <c r="H39" s="39" t="s">
        <v>22</v>
      </c>
      <c r="I39" s="6">
        <v>1216700</v>
      </c>
      <c r="J39" s="79">
        <f t="shared" si="19"/>
        <v>188589</v>
      </c>
      <c r="K39" s="80">
        <v>174</v>
      </c>
      <c r="L39" s="80">
        <v>35</v>
      </c>
      <c r="M39" s="192">
        <f t="shared" si="4"/>
        <v>0.20114942528735633</v>
      </c>
      <c r="N39" s="81">
        <f t="shared" si="20"/>
        <v>244739</v>
      </c>
      <c r="O39" s="81">
        <f t="shared" si="21"/>
        <v>37935</v>
      </c>
      <c r="P39" s="161">
        <f t="shared" si="22"/>
        <v>-4.0622410910073903E-7</v>
      </c>
      <c r="Q39" s="115">
        <v>0.155</v>
      </c>
      <c r="R39" s="87">
        <v>44378</v>
      </c>
      <c r="S39" s="65">
        <v>1</v>
      </c>
      <c r="T39" s="65"/>
      <c r="U39" s="65" t="s">
        <v>140</v>
      </c>
    </row>
    <row r="40" spans="1:26" s="15" customFormat="1" ht="14.45" customHeight="1" x14ac:dyDescent="0.25">
      <c r="A40" s="39" t="s">
        <v>131</v>
      </c>
      <c r="B40" s="39" t="str">
        <f>VLOOKUP(A40,Munka1!A26:B930,2,0)</f>
        <v>8405472754</v>
      </c>
      <c r="C40" s="63" t="s">
        <v>130</v>
      </c>
      <c r="D40" s="63" t="s">
        <v>134</v>
      </c>
      <c r="E40" s="146" t="s">
        <v>124</v>
      </c>
      <c r="F40" s="63" t="s">
        <v>83</v>
      </c>
      <c r="G40" s="78" t="s">
        <v>11</v>
      </c>
      <c r="H40" s="39" t="s">
        <v>22</v>
      </c>
      <c r="I40" s="6">
        <v>1253300</v>
      </c>
      <c r="J40" s="79">
        <f t="shared" si="19"/>
        <v>162929</v>
      </c>
      <c r="K40" s="80">
        <v>174</v>
      </c>
      <c r="L40" s="80">
        <v>35</v>
      </c>
      <c r="M40" s="192">
        <f t="shared" si="4"/>
        <v>0.20114942528735633</v>
      </c>
      <c r="N40" s="81">
        <f t="shared" ref="N40:N45" si="23">ROUND(I40*L40/K40,0)</f>
        <v>252101</v>
      </c>
      <c r="O40" s="81">
        <f t="shared" ref="O40:O45" si="24">ROUND(N40*Q40,0)</f>
        <v>32773</v>
      </c>
      <c r="P40" s="161">
        <f t="shared" si="22"/>
        <v>-3.3933404317010307E-7</v>
      </c>
      <c r="Q40" s="115">
        <v>0.13</v>
      </c>
      <c r="R40" s="87">
        <v>44550</v>
      </c>
      <c r="S40" s="65">
        <v>1</v>
      </c>
      <c r="T40" s="65"/>
      <c r="U40" s="65" t="s">
        <v>140</v>
      </c>
    </row>
    <row r="41" spans="1:26" s="15" customFormat="1" ht="14.45" customHeight="1" x14ac:dyDescent="0.25">
      <c r="A41" s="39" t="s">
        <v>131</v>
      </c>
      <c r="B41" s="39" t="str">
        <f>VLOOKUP(A41,Munka1!A27:B931,2,0)</f>
        <v>8405472754</v>
      </c>
      <c r="C41" s="63" t="s">
        <v>130</v>
      </c>
      <c r="D41" s="63" t="s">
        <v>134</v>
      </c>
      <c r="E41" s="146" t="s">
        <v>124</v>
      </c>
      <c r="F41" s="63" t="s">
        <v>84</v>
      </c>
      <c r="G41" s="78" t="s">
        <v>11</v>
      </c>
      <c r="H41" s="39" t="s">
        <v>22</v>
      </c>
      <c r="I41" s="6">
        <v>1246700</v>
      </c>
      <c r="J41" s="79">
        <f t="shared" si="19"/>
        <v>162071</v>
      </c>
      <c r="K41" s="80">
        <v>174</v>
      </c>
      <c r="L41" s="80">
        <v>35</v>
      </c>
      <c r="M41" s="192">
        <f t="shared" si="4"/>
        <v>0.20114942528735633</v>
      </c>
      <c r="N41" s="81">
        <f t="shared" si="23"/>
        <v>250773</v>
      </c>
      <c r="O41" s="81">
        <f t="shared" si="24"/>
        <v>32600</v>
      </c>
      <c r="P41" s="161">
        <f t="shared" si="22"/>
        <v>-9.2197424139683903E-9</v>
      </c>
      <c r="Q41" s="115">
        <v>0.13</v>
      </c>
      <c r="R41" s="87">
        <v>44594</v>
      </c>
      <c r="S41" s="65">
        <v>1</v>
      </c>
      <c r="T41" s="65"/>
      <c r="U41" s="65" t="s">
        <v>140</v>
      </c>
    </row>
    <row r="42" spans="1:26" s="15" customFormat="1" ht="14.45" customHeight="1" x14ac:dyDescent="0.25">
      <c r="A42" s="39" t="s">
        <v>131</v>
      </c>
      <c r="B42" s="39" t="str">
        <f>VLOOKUP(A42,Munka1!A28:B932,2,0)</f>
        <v>8405472754</v>
      </c>
      <c r="C42" s="63" t="s">
        <v>130</v>
      </c>
      <c r="D42" s="63" t="s">
        <v>134</v>
      </c>
      <c r="E42" s="146" t="s">
        <v>124</v>
      </c>
      <c r="F42" s="63" t="s">
        <v>85</v>
      </c>
      <c r="G42" s="78" t="s">
        <v>11</v>
      </c>
      <c r="H42" s="39" t="s">
        <v>22</v>
      </c>
      <c r="I42" s="6">
        <v>1278000</v>
      </c>
      <c r="J42" s="79">
        <f t="shared" si="19"/>
        <v>166140</v>
      </c>
      <c r="K42" s="80">
        <v>174</v>
      </c>
      <c r="L42" s="80">
        <v>50</v>
      </c>
      <c r="M42" s="192">
        <f t="shared" si="4"/>
        <v>0.28735632183908044</v>
      </c>
      <c r="N42" s="81">
        <f t="shared" si="23"/>
        <v>367241</v>
      </c>
      <c r="O42" s="81">
        <f t="shared" si="24"/>
        <v>47741</v>
      </c>
      <c r="P42" s="161">
        <f t="shared" si="22"/>
        <v>2.9679995683373761E-7</v>
      </c>
      <c r="Q42" s="115">
        <v>0.13</v>
      </c>
      <c r="R42" s="87">
        <v>44613</v>
      </c>
      <c r="S42" s="65">
        <v>1</v>
      </c>
      <c r="U42" s="65" t="s">
        <v>140</v>
      </c>
    </row>
    <row r="43" spans="1:26" s="15" customFormat="1" ht="14.45" customHeight="1" x14ac:dyDescent="0.25">
      <c r="A43" s="39" t="s">
        <v>131</v>
      </c>
      <c r="B43" s="39" t="str">
        <f>VLOOKUP(A43,Munka1!A29:B933,2,0)</f>
        <v>8405472754</v>
      </c>
      <c r="C43" s="63" t="s">
        <v>130</v>
      </c>
      <c r="D43" s="63" t="s">
        <v>134</v>
      </c>
      <c r="E43" s="146" t="s">
        <v>124</v>
      </c>
      <c r="F43" s="63" t="s">
        <v>86</v>
      </c>
      <c r="G43" s="78" t="s">
        <v>11</v>
      </c>
      <c r="H43" s="39" t="s">
        <v>22</v>
      </c>
      <c r="I43" s="6">
        <v>1278000</v>
      </c>
      <c r="J43" s="79">
        <f t="shared" si="19"/>
        <v>166140</v>
      </c>
      <c r="K43" s="80">
        <v>174</v>
      </c>
      <c r="L43" s="80">
        <v>50</v>
      </c>
      <c r="M43" s="192">
        <f t="shared" si="4"/>
        <v>0.28735632183908044</v>
      </c>
      <c r="N43" s="81">
        <f t="shared" si="23"/>
        <v>367241</v>
      </c>
      <c r="O43" s="81">
        <f t="shared" si="24"/>
        <v>47741</v>
      </c>
      <c r="P43" s="161">
        <f t="shared" si="22"/>
        <v>2.9679995683373761E-7</v>
      </c>
      <c r="Q43" s="115">
        <v>0.13</v>
      </c>
      <c r="R43" s="87">
        <v>44613</v>
      </c>
      <c r="S43" s="65">
        <v>1</v>
      </c>
      <c r="T43" s="65"/>
      <c r="U43" s="65" t="s">
        <v>140</v>
      </c>
    </row>
    <row r="44" spans="1:26" s="15" customFormat="1" ht="14.45" customHeight="1" x14ac:dyDescent="0.25">
      <c r="A44" s="39" t="s">
        <v>131</v>
      </c>
      <c r="B44" s="39" t="str">
        <f>VLOOKUP(A44,Munka1!A30:B934,2,0)</f>
        <v>8405472754</v>
      </c>
      <c r="C44" s="63" t="s">
        <v>130</v>
      </c>
      <c r="D44" s="63" t="s">
        <v>134</v>
      </c>
      <c r="E44" s="146" t="s">
        <v>124</v>
      </c>
      <c r="F44" s="63" t="s">
        <v>87</v>
      </c>
      <c r="G44" s="78" t="s">
        <v>11</v>
      </c>
      <c r="H44" s="39" t="s">
        <v>22</v>
      </c>
      <c r="I44" s="6">
        <v>1278000</v>
      </c>
      <c r="J44" s="79">
        <f t="shared" si="19"/>
        <v>166140</v>
      </c>
      <c r="K44" s="80">
        <v>174</v>
      </c>
      <c r="L44" s="80">
        <v>50</v>
      </c>
      <c r="M44" s="192">
        <f t="shared" si="4"/>
        <v>0.28735632183908044</v>
      </c>
      <c r="N44" s="81">
        <f t="shared" si="23"/>
        <v>367241</v>
      </c>
      <c r="O44" s="81">
        <f t="shared" si="24"/>
        <v>47741</v>
      </c>
      <c r="P44" s="161">
        <f t="shared" si="22"/>
        <v>2.9679995683373761E-7</v>
      </c>
      <c r="Q44" s="115">
        <v>0.13</v>
      </c>
      <c r="R44" s="87">
        <v>44613</v>
      </c>
      <c r="S44" s="65">
        <v>1</v>
      </c>
      <c r="T44" s="65"/>
      <c r="U44" s="65" t="s">
        <v>140</v>
      </c>
    </row>
    <row r="45" spans="1:26" s="15" customFormat="1" ht="14.45" customHeight="1" x14ac:dyDescent="0.25">
      <c r="A45" s="39" t="s">
        <v>131</v>
      </c>
      <c r="B45" s="39" t="str">
        <f>VLOOKUP(A45,Munka1!A31:B935,2,0)</f>
        <v>8405472754</v>
      </c>
      <c r="C45" s="63" t="s">
        <v>130</v>
      </c>
      <c r="D45" s="63" t="s">
        <v>134</v>
      </c>
      <c r="E45" s="146" t="s">
        <v>124</v>
      </c>
      <c r="F45" s="63" t="s">
        <v>88</v>
      </c>
      <c r="G45" s="78" t="s">
        <v>11</v>
      </c>
      <c r="H45" s="39" t="s">
        <v>22</v>
      </c>
      <c r="I45" s="6">
        <v>1278000</v>
      </c>
      <c r="J45" s="79">
        <f t="shared" si="19"/>
        <v>166140</v>
      </c>
      <c r="K45" s="80">
        <v>174</v>
      </c>
      <c r="L45" s="80">
        <v>50</v>
      </c>
      <c r="M45" s="192">
        <f t="shared" si="4"/>
        <v>0.28735632183908044</v>
      </c>
      <c r="N45" s="81">
        <f t="shared" si="23"/>
        <v>367241</v>
      </c>
      <c r="O45" s="81">
        <f t="shared" si="24"/>
        <v>47741</v>
      </c>
      <c r="P45" s="161">
        <f t="shared" si="22"/>
        <v>2.9679995683373761E-7</v>
      </c>
      <c r="Q45" s="115">
        <v>0.13</v>
      </c>
      <c r="R45" s="87">
        <v>44613</v>
      </c>
      <c r="S45" s="65">
        <v>1</v>
      </c>
      <c r="T45" s="65"/>
      <c r="U45" s="65" t="s">
        <v>140</v>
      </c>
    </row>
    <row r="46" spans="1:26" s="15" customFormat="1" ht="14.45" customHeight="1" x14ac:dyDescent="0.25">
      <c r="A46" s="39" t="s">
        <v>131</v>
      </c>
      <c r="B46" s="39" t="str">
        <f>VLOOKUP(A46,Munka1!A32:B936,2,0)</f>
        <v>8405472754</v>
      </c>
      <c r="C46" s="63" t="s">
        <v>130</v>
      </c>
      <c r="D46" s="63" t="s">
        <v>134</v>
      </c>
      <c r="E46" s="146" t="s">
        <v>124</v>
      </c>
      <c r="F46" s="63" t="s">
        <v>89</v>
      </c>
      <c r="G46" s="78" t="s">
        <v>11</v>
      </c>
      <c r="H46" s="39" t="s">
        <v>22</v>
      </c>
      <c r="I46" s="6">
        <v>1320000</v>
      </c>
      <c r="J46" s="79">
        <f t="shared" si="19"/>
        <v>171600</v>
      </c>
      <c r="K46" s="80">
        <v>174</v>
      </c>
      <c r="L46" s="80">
        <v>48</v>
      </c>
      <c r="M46" s="192">
        <f t="shared" si="4"/>
        <v>0.27586206896551724</v>
      </c>
      <c r="N46" s="81">
        <f t="shared" ref="N46:N57" si="25">ROUND(I46*L46/K46,0)</f>
        <v>364138</v>
      </c>
      <c r="O46" s="81">
        <f t="shared" ref="O46:O51" si="26">ROUND(N46*Q46,0)</f>
        <v>47338</v>
      </c>
      <c r="P46" s="161">
        <f t="shared" ref="P46:P57" si="27">L46/K46-N46/I46</f>
        <v>-5.2246603987615714E-8</v>
      </c>
      <c r="Q46" s="115">
        <v>0.13</v>
      </c>
      <c r="R46" s="87">
        <v>44736</v>
      </c>
      <c r="S46" s="65"/>
      <c r="T46" s="65"/>
      <c r="U46" s="65" t="s">
        <v>140</v>
      </c>
    </row>
    <row r="47" spans="1:26" s="15" customFormat="1" ht="14.45" customHeight="1" x14ac:dyDescent="0.25">
      <c r="A47" s="39" t="s">
        <v>131</v>
      </c>
      <c r="B47" s="39" t="str">
        <f>VLOOKUP(A47,Munka1!A33:B937,2,0)</f>
        <v>8405472754</v>
      </c>
      <c r="C47" s="63" t="s">
        <v>130</v>
      </c>
      <c r="D47" s="63" t="s">
        <v>134</v>
      </c>
      <c r="E47" s="146" t="s">
        <v>124</v>
      </c>
      <c r="F47" s="63" t="s">
        <v>90</v>
      </c>
      <c r="G47" s="78" t="s">
        <v>11</v>
      </c>
      <c r="H47" s="39" t="s">
        <v>22</v>
      </c>
      <c r="I47" s="173">
        <v>1033043</v>
      </c>
      <c r="J47" s="79">
        <f t="shared" si="19"/>
        <v>134296</v>
      </c>
      <c r="K47" s="80">
        <v>174</v>
      </c>
      <c r="L47" s="80">
        <v>48</v>
      </c>
      <c r="M47" s="192">
        <f t="shared" si="4"/>
        <v>0.27586206896551724</v>
      </c>
      <c r="N47" s="81">
        <f t="shared" si="25"/>
        <v>284977</v>
      </c>
      <c r="O47" s="81">
        <f t="shared" si="26"/>
        <v>37047</v>
      </c>
      <c r="P47" s="161">
        <f t="shared" si="27"/>
        <v>3.6717769236194187E-7</v>
      </c>
      <c r="Q47" s="115">
        <v>0.13</v>
      </c>
      <c r="R47" s="87">
        <v>44736</v>
      </c>
      <c r="S47" s="65"/>
      <c r="U47" s="65" t="s">
        <v>140</v>
      </c>
    </row>
    <row r="48" spans="1:26" s="15" customFormat="1" ht="14.45" customHeight="1" x14ac:dyDescent="0.25">
      <c r="A48" s="39" t="s">
        <v>131</v>
      </c>
      <c r="B48" s="39" t="str">
        <f>VLOOKUP(A48,Munka1!A34:B938,2,0)</f>
        <v>8405472754</v>
      </c>
      <c r="C48" s="63" t="s">
        <v>130</v>
      </c>
      <c r="D48" s="63" t="s">
        <v>134</v>
      </c>
      <c r="E48" s="146" t="s">
        <v>124</v>
      </c>
      <c r="F48" s="63" t="s">
        <v>91</v>
      </c>
      <c r="G48" s="78" t="s">
        <v>11</v>
      </c>
      <c r="H48" s="39" t="s">
        <v>22</v>
      </c>
      <c r="I48" s="6">
        <v>1399500</v>
      </c>
      <c r="J48" s="79">
        <f t="shared" si="19"/>
        <v>181935</v>
      </c>
      <c r="K48" s="80">
        <v>174</v>
      </c>
      <c r="L48" s="80">
        <v>45</v>
      </c>
      <c r="M48" s="192">
        <f t="shared" si="4"/>
        <v>0.25862068965517243</v>
      </c>
      <c r="N48" s="81">
        <f t="shared" si="25"/>
        <v>361940</v>
      </c>
      <c r="O48" s="81">
        <f t="shared" si="26"/>
        <v>47052</v>
      </c>
      <c r="P48" s="161">
        <f t="shared" si="27"/>
        <v>-2.4639341633658773E-7</v>
      </c>
      <c r="Q48" s="115">
        <v>0.13</v>
      </c>
      <c r="R48" s="87"/>
      <c r="S48" s="65"/>
      <c r="T48" s="65"/>
      <c r="U48" s="65" t="s">
        <v>140</v>
      </c>
    </row>
    <row r="49" spans="1:26" s="15" customFormat="1" ht="14.45" customHeight="1" x14ac:dyDescent="0.25">
      <c r="A49" s="39" t="s">
        <v>131</v>
      </c>
      <c r="B49" s="39" t="str">
        <f>VLOOKUP(A49,Munka1!A35:B939,2,0)</f>
        <v>8405472754</v>
      </c>
      <c r="C49" s="63" t="s">
        <v>130</v>
      </c>
      <c r="D49" s="63" t="s">
        <v>134</v>
      </c>
      <c r="E49" s="146" t="s">
        <v>124</v>
      </c>
      <c r="F49" s="63" t="s">
        <v>92</v>
      </c>
      <c r="G49" s="78" t="s">
        <v>11</v>
      </c>
      <c r="H49" s="39" t="s">
        <v>22</v>
      </c>
      <c r="I49" s="6">
        <v>1309500</v>
      </c>
      <c r="J49" s="79">
        <f t="shared" si="19"/>
        <v>170235</v>
      </c>
      <c r="K49" s="80">
        <v>174</v>
      </c>
      <c r="L49" s="80">
        <v>45</v>
      </c>
      <c r="M49" s="192">
        <f t="shared" si="4"/>
        <v>0.25862068965517243</v>
      </c>
      <c r="N49" s="81">
        <f t="shared" si="25"/>
        <v>338664</v>
      </c>
      <c r="O49" s="81">
        <f t="shared" si="26"/>
        <v>44026</v>
      </c>
      <c r="P49" s="161">
        <f t="shared" si="27"/>
        <v>-1.5799660307846963E-7</v>
      </c>
      <c r="Q49" s="115">
        <v>0.13</v>
      </c>
      <c r="R49" s="87">
        <v>44837</v>
      </c>
      <c r="S49" s="65"/>
      <c r="T49" s="65"/>
      <c r="U49" s="65" t="s">
        <v>140</v>
      </c>
    </row>
    <row r="50" spans="1:26" s="15" customFormat="1" ht="14.45" customHeight="1" x14ac:dyDescent="0.25">
      <c r="A50" s="39" t="s">
        <v>131</v>
      </c>
      <c r="B50" s="39" t="str">
        <f>VLOOKUP(A50,Munka1!A36:B940,2,0)</f>
        <v>8405472754</v>
      </c>
      <c r="C50" s="63" t="s">
        <v>130</v>
      </c>
      <c r="D50" s="63" t="s">
        <v>134</v>
      </c>
      <c r="E50" s="146" t="s">
        <v>124</v>
      </c>
      <c r="F50" s="63" t="s">
        <v>93</v>
      </c>
      <c r="G50" s="78" t="s">
        <v>11</v>
      </c>
      <c r="H50" s="39" t="s">
        <v>22</v>
      </c>
      <c r="I50" s="6">
        <v>1309500</v>
      </c>
      <c r="J50" s="79">
        <f t="shared" si="19"/>
        <v>170235</v>
      </c>
      <c r="K50" s="80">
        <v>174</v>
      </c>
      <c r="L50" s="80">
        <v>45</v>
      </c>
      <c r="M50" s="192">
        <f t="shared" si="4"/>
        <v>0.25862068965517243</v>
      </c>
      <c r="N50" s="81">
        <f t="shared" si="25"/>
        <v>338664</v>
      </c>
      <c r="O50" s="81">
        <f>ROUND(N50*Q50,0)</f>
        <v>44026</v>
      </c>
      <c r="P50" s="161">
        <f t="shared" si="27"/>
        <v>-1.5799660307846963E-7</v>
      </c>
      <c r="Q50" s="115">
        <v>0.13</v>
      </c>
      <c r="R50" s="87">
        <v>44837</v>
      </c>
      <c r="S50" s="65"/>
      <c r="T50" s="65"/>
      <c r="U50" s="65" t="s">
        <v>140</v>
      </c>
    </row>
    <row r="51" spans="1:26" s="15" customFormat="1" ht="14.45" customHeight="1" x14ac:dyDescent="0.25">
      <c r="A51" s="39" t="s">
        <v>131</v>
      </c>
      <c r="B51" s="39" t="str">
        <f>VLOOKUP(A51,Munka1!A37:B941,2,0)</f>
        <v>8405472754</v>
      </c>
      <c r="C51" s="63" t="s">
        <v>130</v>
      </c>
      <c r="D51" s="63" t="s">
        <v>134</v>
      </c>
      <c r="E51" s="146" t="s">
        <v>124</v>
      </c>
      <c r="F51" s="63" t="s">
        <v>94</v>
      </c>
      <c r="G51" s="78" t="s">
        <v>11</v>
      </c>
      <c r="H51" s="39" t="s">
        <v>22</v>
      </c>
      <c r="I51" s="6">
        <v>1309500</v>
      </c>
      <c r="J51" s="79">
        <f t="shared" si="19"/>
        <v>170235</v>
      </c>
      <c r="K51" s="80">
        <v>174</v>
      </c>
      <c r="L51" s="80">
        <v>45</v>
      </c>
      <c r="M51" s="192">
        <f t="shared" si="4"/>
        <v>0.25862068965517243</v>
      </c>
      <c r="N51" s="81">
        <f t="shared" si="25"/>
        <v>338664</v>
      </c>
      <c r="O51" s="81">
        <f t="shared" si="26"/>
        <v>44026</v>
      </c>
      <c r="P51" s="161">
        <f t="shared" si="27"/>
        <v>-1.5799660307846963E-7</v>
      </c>
      <c r="Q51" s="115">
        <v>0.13</v>
      </c>
      <c r="R51" s="87">
        <v>44837</v>
      </c>
      <c r="S51" s="65"/>
      <c r="T51" s="65"/>
      <c r="U51" s="65" t="s">
        <v>140</v>
      </c>
      <c r="X51" t="str">
        <f>IF(VLOOKUP(LEFT(B51,10),'Havi béradatok'!$B:$E,2,0)=D51,"EGYEZIK","HIBÁS")</f>
        <v>EGYEZIK</v>
      </c>
      <c r="Y51" s="3">
        <f>(VLOOKUP(LEFT(B51,10),'Havi béradatok'!$B:$E,3,0)-I51)</f>
        <v>0</v>
      </c>
      <c r="Z51" s="3">
        <f>(VLOOKUP(LEFT(B51,10),'Havi béradatok'!$B:$E,4,0)-J51)</f>
        <v>0</v>
      </c>
    </row>
    <row r="52" spans="1:26" s="15" customFormat="1" ht="14.45" customHeight="1" x14ac:dyDescent="0.25">
      <c r="A52" s="39" t="s">
        <v>131</v>
      </c>
      <c r="B52" s="39" t="str">
        <f>VLOOKUP(A52,Munka1!A38:B942,2,0)</f>
        <v>8405472754</v>
      </c>
      <c r="C52" s="63" t="s">
        <v>130</v>
      </c>
      <c r="D52" s="63" t="s">
        <v>134</v>
      </c>
      <c r="E52" s="146" t="s">
        <v>124</v>
      </c>
      <c r="F52" s="168" t="s">
        <v>186</v>
      </c>
      <c r="G52" s="78" t="s">
        <v>11</v>
      </c>
      <c r="H52" s="39" t="s">
        <v>22</v>
      </c>
      <c r="I52" s="6">
        <v>1309500</v>
      </c>
      <c r="J52" s="79">
        <f>ROUND(I52*Q52,0)</f>
        <v>170235</v>
      </c>
      <c r="K52" s="80">
        <v>174</v>
      </c>
      <c r="L52" s="80">
        <v>45</v>
      </c>
      <c r="M52" s="192">
        <f t="shared" si="4"/>
        <v>0.25862068965517243</v>
      </c>
      <c r="N52" s="81">
        <f t="shared" si="25"/>
        <v>338664</v>
      </c>
      <c r="O52" s="81">
        <f>ROUND(N52*Q52,0)</f>
        <v>44026</v>
      </c>
      <c r="P52" s="161">
        <f t="shared" si="27"/>
        <v>-1.5799660307846963E-7</v>
      </c>
      <c r="Q52" s="115">
        <v>0.13</v>
      </c>
      <c r="R52" s="87">
        <v>44939</v>
      </c>
      <c r="S52" s="65"/>
      <c r="T52" s="65"/>
      <c r="U52" s="65" t="s">
        <v>140</v>
      </c>
      <c r="X52" t="str">
        <f>IF(VLOOKUP(LEFT(B52,10),'Havi béradatok'!$B:$E,2,0)=D52,"EGYEZIK","HIBÁS")</f>
        <v>EGYEZIK</v>
      </c>
      <c r="Y52" s="3">
        <f>(VLOOKUP(LEFT(B52,10),'Havi béradatok'!$B:$E,3,0)-I52)</f>
        <v>0</v>
      </c>
      <c r="Z52" s="3">
        <f>(VLOOKUP(LEFT(B52,10),'Havi béradatok'!$B:$E,4,0)-J52)</f>
        <v>0</v>
      </c>
    </row>
    <row r="53" spans="1:26" s="15" customFormat="1" ht="14.45" customHeight="1" x14ac:dyDescent="0.25">
      <c r="A53" s="39" t="s">
        <v>131</v>
      </c>
      <c r="B53" s="39" t="str">
        <f>VLOOKUP(A53,Munka1!A39:B943,2,0)</f>
        <v>8405472754</v>
      </c>
      <c r="C53" s="63" t="s">
        <v>130</v>
      </c>
      <c r="D53" s="63" t="s">
        <v>134</v>
      </c>
      <c r="E53" s="146" t="s">
        <v>124</v>
      </c>
      <c r="F53" s="168" t="s">
        <v>187</v>
      </c>
      <c r="G53" s="78" t="s">
        <v>11</v>
      </c>
      <c r="H53" s="39" t="s">
        <v>22</v>
      </c>
      <c r="I53" s="6">
        <v>1309500</v>
      </c>
      <c r="J53" s="79">
        <f>ROUND(I53*Q53,0)</f>
        <v>170235</v>
      </c>
      <c r="K53" s="80">
        <v>174</v>
      </c>
      <c r="L53" s="80">
        <v>45</v>
      </c>
      <c r="M53" s="192">
        <f t="shared" si="4"/>
        <v>0.25862068965517243</v>
      </c>
      <c r="N53" s="81">
        <f t="shared" si="25"/>
        <v>338664</v>
      </c>
      <c r="O53" s="81">
        <f>ROUND(N53*Q53,0)</f>
        <v>44026</v>
      </c>
      <c r="P53" s="161">
        <f t="shared" si="27"/>
        <v>-1.5799660307846963E-7</v>
      </c>
      <c r="Q53" s="115">
        <v>0.13</v>
      </c>
      <c r="R53" s="87">
        <v>44939</v>
      </c>
      <c r="S53" s="65"/>
      <c r="T53" s="65"/>
      <c r="U53" s="65" t="s">
        <v>140</v>
      </c>
      <c r="X53" t="str">
        <f>IF(VLOOKUP(LEFT(B53,10),'Havi béradatok'!$B:$E,2,0)=D53,"EGYEZIK","HIBÁS")</f>
        <v>EGYEZIK</v>
      </c>
      <c r="Y53" s="3">
        <f>(VLOOKUP(LEFT(B53,10),'Havi béradatok'!$B:$E,3,0)-I53)</f>
        <v>0</v>
      </c>
      <c r="Z53" s="3">
        <f>(VLOOKUP(LEFT(B53,10),'Havi béradatok'!$B:$E,4,0)-J53)</f>
        <v>0</v>
      </c>
    </row>
    <row r="54" spans="1:26" s="15" customFormat="1" ht="14.45" customHeight="1" x14ac:dyDescent="0.25">
      <c r="A54" s="39" t="s">
        <v>131</v>
      </c>
      <c r="B54" s="39" t="str">
        <f>VLOOKUP(A54,Munka1!A40:B944,2,0)</f>
        <v>8405472754</v>
      </c>
      <c r="C54" s="63" t="s">
        <v>130</v>
      </c>
      <c r="D54" s="63" t="s">
        <v>134</v>
      </c>
      <c r="E54" s="146" t="s">
        <v>124</v>
      </c>
      <c r="F54" s="168" t="s">
        <v>191</v>
      </c>
      <c r="G54" s="78" t="s">
        <v>11</v>
      </c>
      <c r="H54" s="39" t="s">
        <v>22</v>
      </c>
      <c r="I54" s="6">
        <v>1309500</v>
      </c>
      <c r="J54" s="79">
        <f t="shared" ref="J54:J57" si="28">ROUND(I54*Q54,0)</f>
        <v>170235</v>
      </c>
      <c r="K54" s="80">
        <v>174</v>
      </c>
      <c r="L54" s="80">
        <v>55</v>
      </c>
      <c r="M54" s="192">
        <f t="shared" si="4"/>
        <v>0.31609195402298851</v>
      </c>
      <c r="N54" s="81">
        <f t="shared" si="25"/>
        <v>413922</v>
      </c>
      <c r="O54" s="81">
        <f t="shared" ref="O54:O57" si="29">ROUND(N54*Q54,0)</f>
        <v>53810</v>
      </c>
      <c r="P54" s="161">
        <f t="shared" si="27"/>
        <v>3.1599320615693927E-7</v>
      </c>
      <c r="Q54" s="115">
        <v>0.13</v>
      </c>
      <c r="R54" s="87">
        <v>44974</v>
      </c>
      <c r="S54" s="65"/>
      <c r="T54" s="65"/>
      <c r="U54" s="65" t="s">
        <v>140</v>
      </c>
      <c r="X54" t="str">
        <f>IF(VLOOKUP(LEFT(B54,10),'Havi béradatok'!$B:$E,2,0)=D54,"EGYEZIK","HIBÁS")</f>
        <v>EGYEZIK</v>
      </c>
      <c r="Y54" s="3">
        <f>(VLOOKUP(LEFT(B54,10),'Havi béradatok'!$B:$E,3,0)-I54)</f>
        <v>0</v>
      </c>
      <c r="Z54" s="3">
        <f>(VLOOKUP(LEFT(B54,10),'Havi béradatok'!$B:$E,4,0)-J54)</f>
        <v>0</v>
      </c>
    </row>
    <row r="55" spans="1:26" s="15" customFormat="1" ht="14.45" customHeight="1" x14ac:dyDescent="0.25">
      <c r="A55" s="39" t="s">
        <v>131</v>
      </c>
      <c r="B55" s="39" t="str">
        <f>VLOOKUP(A55,Munka1!A41:B945,2,0)</f>
        <v>8405472754</v>
      </c>
      <c r="C55" s="63" t="s">
        <v>130</v>
      </c>
      <c r="D55" s="63" t="s">
        <v>134</v>
      </c>
      <c r="E55" s="146" t="s">
        <v>124</v>
      </c>
      <c r="F55" s="168" t="s">
        <v>192</v>
      </c>
      <c r="G55" s="78" t="s">
        <v>12</v>
      </c>
      <c r="H55" s="39" t="s">
        <v>22</v>
      </c>
      <c r="I55" s="6">
        <v>1309500</v>
      </c>
      <c r="J55" s="79">
        <f t="shared" si="28"/>
        <v>170235</v>
      </c>
      <c r="K55" s="80">
        <v>174</v>
      </c>
      <c r="L55" s="80">
        <v>55</v>
      </c>
      <c r="M55" s="192">
        <f t="shared" si="4"/>
        <v>0.31609195402298851</v>
      </c>
      <c r="N55" s="81">
        <f t="shared" si="25"/>
        <v>413922</v>
      </c>
      <c r="O55" s="81">
        <f t="shared" si="29"/>
        <v>53810</v>
      </c>
      <c r="P55" s="161">
        <f t="shared" si="27"/>
        <v>3.1599320615693927E-7</v>
      </c>
      <c r="Q55" s="115">
        <v>0.13</v>
      </c>
      <c r="R55" s="87">
        <v>44974</v>
      </c>
      <c r="S55" s="65"/>
      <c r="T55" s="65"/>
      <c r="U55" s="65"/>
    </row>
    <row r="56" spans="1:26" s="15" customFormat="1" ht="14.45" customHeight="1" x14ac:dyDescent="0.25">
      <c r="A56" s="39" t="s">
        <v>131</v>
      </c>
      <c r="B56" s="39" t="str">
        <f>VLOOKUP(A56,Munka1!A42:B946,2,0)</f>
        <v>8405472754</v>
      </c>
      <c r="C56" s="63" t="s">
        <v>130</v>
      </c>
      <c r="D56" s="63" t="s">
        <v>134</v>
      </c>
      <c r="E56" s="146" t="s">
        <v>124</v>
      </c>
      <c r="F56" s="168" t="s">
        <v>193</v>
      </c>
      <c r="G56" s="78" t="s">
        <v>12</v>
      </c>
      <c r="H56" s="39" t="s">
        <v>22</v>
      </c>
      <c r="I56" s="6">
        <v>1309500</v>
      </c>
      <c r="J56" s="79">
        <f t="shared" si="28"/>
        <v>170235</v>
      </c>
      <c r="K56" s="80">
        <v>174</v>
      </c>
      <c r="L56" s="80">
        <v>55</v>
      </c>
      <c r="M56" s="192">
        <f t="shared" si="4"/>
        <v>0.31609195402298851</v>
      </c>
      <c r="N56" s="81">
        <f t="shared" si="25"/>
        <v>413922</v>
      </c>
      <c r="O56" s="81">
        <f t="shared" si="29"/>
        <v>53810</v>
      </c>
      <c r="P56" s="161">
        <f t="shared" si="27"/>
        <v>3.1599320615693927E-7</v>
      </c>
      <c r="Q56" s="115">
        <v>0.13</v>
      </c>
      <c r="R56" s="87">
        <v>44974</v>
      </c>
      <c r="S56" s="65"/>
      <c r="T56" s="65"/>
      <c r="U56" s="65"/>
    </row>
    <row r="57" spans="1:26" s="15" customFormat="1" ht="14.45" customHeight="1" x14ac:dyDescent="0.25">
      <c r="A57" s="39" t="s">
        <v>131</v>
      </c>
      <c r="B57" s="39" t="str">
        <f>VLOOKUP(A57,Munka1!A43:B947,2,0)</f>
        <v>8405472754</v>
      </c>
      <c r="C57" s="63" t="s">
        <v>130</v>
      </c>
      <c r="D57" s="63" t="s">
        <v>134</v>
      </c>
      <c r="E57" s="146" t="s">
        <v>124</v>
      </c>
      <c r="F57" s="168" t="s">
        <v>194</v>
      </c>
      <c r="G57" s="78" t="s">
        <v>12</v>
      </c>
      <c r="H57" s="39" t="s">
        <v>22</v>
      </c>
      <c r="I57" s="6">
        <v>1309500</v>
      </c>
      <c r="J57" s="79">
        <f t="shared" si="28"/>
        <v>170235</v>
      </c>
      <c r="K57" s="80">
        <v>174</v>
      </c>
      <c r="L57" s="80">
        <v>55</v>
      </c>
      <c r="M57" s="192">
        <f t="shared" si="4"/>
        <v>0.31609195402298851</v>
      </c>
      <c r="N57" s="81">
        <f t="shared" si="25"/>
        <v>413922</v>
      </c>
      <c r="O57" s="81">
        <f t="shared" si="29"/>
        <v>53810</v>
      </c>
      <c r="P57" s="161">
        <f t="shared" si="27"/>
        <v>3.1599320615693927E-7</v>
      </c>
      <c r="Q57" s="115">
        <v>0.13</v>
      </c>
      <c r="R57" s="87">
        <v>44974</v>
      </c>
      <c r="S57" s="65"/>
      <c r="T57" s="65"/>
      <c r="U57" s="65"/>
    </row>
    <row r="58" spans="1:26" s="15" customFormat="1" ht="14.45" customHeight="1" x14ac:dyDescent="0.25">
      <c r="A58" s="39" t="s">
        <v>133</v>
      </c>
      <c r="B58" s="185">
        <v>8482380842</v>
      </c>
      <c r="C58" s="63" t="s">
        <v>130</v>
      </c>
      <c r="D58" s="63" t="s">
        <v>136</v>
      </c>
      <c r="E58" s="146" t="s">
        <v>123</v>
      </c>
      <c r="F58" s="63" t="s">
        <v>79</v>
      </c>
      <c r="G58" s="78" t="s">
        <v>11</v>
      </c>
      <c r="H58" s="39" t="s">
        <v>22</v>
      </c>
      <c r="I58" s="6">
        <v>310600</v>
      </c>
      <c r="J58" s="79">
        <f t="shared" si="19"/>
        <v>48143</v>
      </c>
      <c r="K58" s="80">
        <v>174</v>
      </c>
      <c r="L58" s="80">
        <v>21</v>
      </c>
      <c r="M58" s="192">
        <f t="shared" si="4"/>
        <v>0.1206896551724138</v>
      </c>
      <c r="N58" s="81">
        <f t="shared" si="20"/>
        <v>37486</v>
      </c>
      <c r="O58" s="81">
        <f t="shared" si="21"/>
        <v>5810</v>
      </c>
      <c r="P58" s="161">
        <f t="shared" si="22"/>
        <v>6.6611896885893085E-7</v>
      </c>
      <c r="Q58" s="115">
        <v>0.155</v>
      </c>
      <c r="R58" s="87">
        <v>44392</v>
      </c>
      <c r="S58" s="65">
        <v>1</v>
      </c>
      <c r="T58" s="65" t="s">
        <v>140</v>
      </c>
      <c r="U58" s="65" t="s">
        <v>140</v>
      </c>
    </row>
    <row r="59" spans="1:26" s="15" customFormat="1" ht="14.45" customHeight="1" x14ac:dyDescent="0.25">
      <c r="A59" s="39" t="s">
        <v>133</v>
      </c>
      <c r="B59" s="185">
        <v>8482380842</v>
      </c>
      <c r="C59" s="63" t="s">
        <v>130</v>
      </c>
      <c r="D59" s="63" t="s">
        <v>136</v>
      </c>
      <c r="E59" s="146" t="s">
        <v>123</v>
      </c>
      <c r="F59" s="63" t="s">
        <v>80</v>
      </c>
      <c r="G59" s="78" t="s">
        <v>11</v>
      </c>
      <c r="H59" s="39" t="s">
        <v>22</v>
      </c>
      <c r="I59" s="6">
        <v>310600</v>
      </c>
      <c r="J59" s="79">
        <f t="shared" si="19"/>
        <v>48143</v>
      </c>
      <c r="K59" s="80">
        <v>174</v>
      </c>
      <c r="L59" s="80">
        <v>21</v>
      </c>
      <c r="M59" s="192">
        <f t="shared" si="4"/>
        <v>0.1206896551724138</v>
      </c>
      <c r="N59" s="81">
        <f t="shared" si="20"/>
        <v>37486</v>
      </c>
      <c r="O59" s="81">
        <f t="shared" si="21"/>
        <v>5810</v>
      </c>
      <c r="P59" s="161">
        <f t="shared" si="22"/>
        <v>6.6611896885893085E-7</v>
      </c>
      <c r="Q59" s="115">
        <v>0.155</v>
      </c>
      <c r="R59" s="87">
        <v>44392</v>
      </c>
      <c r="S59" s="65">
        <v>1</v>
      </c>
      <c r="T59" s="65"/>
      <c r="U59" s="65" t="s">
        <v>140</v>
      </c>
    </row>
    <row r="60" spans="1:26" s="15" customFormat="1" ht="14.45" customHeight="1" x14ac:dyDescent="0.25">
      <c r="A60" s="39" t="s">
        <v>133</v>
      </c>
      <c r="B60" s="185">
        <v>8482380842</v>
      </c>
      <c r="C60" s="63" t="s">
        <v>130</v>
      </c>
      <c r="D60" s="63" t="s">
        <v>136</v>
      </c>
      <c r="E60" s="146" t="s">
        <v>123</v>
      </c>
      <c r="F60" s="63" t="s">
        <v>81</v>
      </c>
      <c r="G60" s="78" t="s">
        <v>11</v>
      </c>
      <c r="H60" s="39" t="s">
        <v>22</v>
      </c>
      <c r="I60" s="6">
        <v>357190</v>
      </c>
      <c r="J60" s="79">
        <f t="shared" si="19"/>
        <v>55364</v>
      </c>
      <c r="K60" s="80">
        <v>174</v>
      </c>
      <c r="L60" s="80">
        <v>21</v>
      </c>
      <c r="M60" s="192">
        <f t="shared" si="4"/>
        <v>0.1206896551724138</v>
      </c>
      <c r="N60" s="81">
        <f t="shared" si="20"/>
        <v>43109</v>
      </c>
      <c r="O60" s="81">
        <f t="shared" si="21"/>
        <v>6682</v>
      </c>
      <c r="P60" s="161">
        <f t="shared" si="22"/>
        <v>3.8615592397317489E-7</v>
      </c>
      <c r="Q60" s="115">
        <v>0.155</v>
      </c>
      <c r="R60" s="87">
        <v>44392</v>
      </c>
      <c r="S60" s="65">
        <v>1</v>
      </c>
      <c r="T60" s="65"/>
      <c r="U60" s="65" t="s">
        <v>140</v>
      </c>
    </row>
    <row r="61" spans="1:26" s="15" customFormat="1" ht="14.45" customHeight="1" x14ac:dyDescent="0.25">
      <c r="A61" s="39" t="s">
        <v>133</v>
      </c>
      <c r="B61" s="185">
        <v>8482380842</v>
      </c>
      <c r="C61" s="63" t="s">
        <v>130</v>
      </c>
      <c r="D61" s="63" t="s">
        <v>136</v>
      </c>
      <c r="E61" s="146" t="s">
        <v>123</v>
      </c>
      <c r="F61" s="63" t="s">
        <v>82</v>
      </c>
      <c r="G61" s="78" t="s">
        <v>11</v>
      </c>
      <c r="H61" s="39" t="s">
        <v>22</v>
      </c>
      <c r="I61" s="6">
        <v>357190</v>
      </c>
      <c r="J61" s="79">
        <f t="shared" si="19"/>
        <v>55364</v>
      </c>
      <c r="K61" s="80">
        <v>174</v>
      </c>
      <c r="L61" s="80">
        <v>21</v>
      </c>
      <c r="M61" s="192">
        <f t="shared" si="4"/>
        <v>0.1206896551724138</v>
      </c>
      <c r="N61" s="81">
        <f t="shared" si="20"/>
        <v>43109</v>
      </c>
      <c r="O61" s="81">
        <f t="shared" si="21"/>
        <v>6682</v>
      </c>
      <c r="P61" s="161">
        <f t="shared" si="22"/>
        <v>3.8615592397317489E-7</v>
      </c>
      <c r="Q61" s="115">
        <v>0.155</v>
      </c>
      <c r="R61" s="87">
        <v>44392</v>
      </c>
      <c r="S61" s="65">
        <v>1</v>
      </c>
      <c r="T61" s="65"/>
      <c r="U61" s="65" t="s">
        <v>140</v>
      </c>
    </row>
    <row r="62" spans="1:26" s="15" customFormat="1" ht="14.45" customHeight="1" x14ac:dyDescent="0.25">
      <c r="A62" s="39" t="s">
        <v>133</v>
      </c>
      <c r="B62" s="185">
        <v>8482380842</v>
      </c>
      <c r="C62" s="63" t="s">
        <v>130</v>
      </c>
      <c r="D62" s="63" t="s">
        <v>136</v>
      </c>
      <c r="E62" s="146" t="s">
        <v>123</v>
      </c>
      <c r="F62" s="63" t="s">
        <v>83</v>
      </c>
      <c r="G62" s="78" t="s">
        <v>11</v>
      </c>
      <c r="H62" s="39" t="s">
        <v>22</v>
      </c>
      <c r="I62" s="6">
        <v>421600</v>
      </c>
      <c r="J62" s="79">
        <f t="shared" si="19"/>
        <v>54808</v>
      </c>
      <c r="K62" s="80">
        <v>174</v>
      </c>
      <c r="L62" s="80">
        <v>21</v>
      </c>
      <c r="M62" s="192">
        <f t="shared" si="4"/>
        <v>0.1206896551724138</v>
      </c>
      <c r="N62" s="81">
        <f t="shared" si="20"/>
        <v>50883</v>
      </c>
      <c r="O62" s="81">
        <f t="shared" si="21"/>
        <v>6615</v>
      </c>
      <c r="P62" s="161">
        <f t="shared" si="22"/>
        <v>-5.7253157102754582E-7</v>
      </c>
      <c r="Q62" s="115">
        <v>0.13</v>
      </c>
      <c r="R62" s="87">
        <v>44392</v>
      </c>
      <c r="S62" s="65">
        <v>1</v>
      </c>
      <c r="T62" s="65"/>
      <c r="U62" s="65" t="s">
        <v>140</v>
      </c>
    </row>
    <row r="63" spans="1:26" s="15" customFormat="1" ht="14.45" customHeight="1" x14ac:dyDescent="0.25">
      <c r="A63" s="39" t="s">
        <v>133</v>
      </c>
      <c r="B63" s="185">
        <v>8482380842</v>
      </c>
      <c r="C63" s="63" t="s">
        <v>130</v>
      </c>
      <c r="D63" s="63" t="s">
        <v>136</v>
      </c>
      <c r="E63" s="146" t="s">
        <v>123</v>
      </c>
      <c r="F63" s="63" t="s">
        <v>85</v>
      </c>
      <c r="G63" s="78" t="s">
        <v>11</v>
      </c>
      <c r="H63" s="39" t="s">
        <v>22</v>
      </c>
      <c r="I63" s="6">
        <v>387200</v>
      </c>
      <c r="J63" s="79">
        <f t="shared" si="19"/>
        <v>50336</v>
      </c>
      <c r="K63" s="80">
        <v>174</v>
      </c>
      <c r="L63" s="80">
        <v>87</v>
      </c>
      <c r="M63" s="192">
        <f t="shared" si="4"/>
        <v>0.5</v>
      </c>
      <c r="N63" s="81">
        <f t="shared" ref="N63:N73" si="30">ROUND(I63*L63/K63,0)</f>
        <v>193600</v>
      </c>
      <c r="O63" s="81">
        <f t="shared" ref="O63:O68" si="31">ROUND(N63*Q63,0)</f>
        <v>25168</v>
      </c>
      <c r="P63" s="161">
        <f t="shared" ref="P63:P73" si="32">L63/K63-N63/I63</f>
        <v>0</v>
      </c>
      <c r="Q63" s="115">
        <v>0.13</v>
      </c>
      <c r="R63" s="87">
        <v>44610</v>
      </c>
      <c r="S63" s="65">
        <v>1</v>
      </c>
      <c r="T63" s="65"/>
      <c r="U63" s="65"/>
    </row>
    <row r="64" spans="1:26" s="15" customFormat="1" ht="14.45" customHeight="1" x14ac:dyDescent="0.25">
      <c r="A64" s="39" t="s">
        <v>133</v>
      </c>
      <c r="B64" s="185">
        <v>8482380842</v>
      </c>
      <c r="C64" s="63" t="s">
        <v>130</v>
      </c>
      <c r="D64" s="63" t="s">
        <v>136</v>
      </c>
      <c r="E64" s="146" t="s">
        <v>123</v>
      </c>
      <c r="F64" s="63" t="s">
        <v>86</v>
      </c>
      <c r="G64" s="78" t="s">
        <v>11</v>
      </c>
      <c r="H64" s="39" t="s">
        <v>22</v>
      </c>
      <c r="I64" s="6">
        <v>387200</v>
      </c>
      <c r="J64" s="79">
        <f t="shared" si="19"/>
        <v>50336</v>
      </c>
      <c r="K64" s="80">
        <v>174</v>
      </c>
      <c r="L64" s="80">
        <v>87</v>
      </c>
      <c r="M64" s="192">
        <f t="shared" si="4"/>
        <v>0.5</v>
      </c>
      <c r="N64" s="81">
        <f t="shared" si="30"/>
        <v>193600</v>
      </c>
      <c r="O64" s="81">
        <f t="shared" si="31"/>
        <v>25168</v>
      </c>
      <c r="P64" s="161">
        <f t="shared" si="32"/>
        <v>0</v>
      </c>
      <c r="Q64" s="115">
        <v>0.13</v>
      </c>
      <c r="R64" s="87">
        <v>44610</v>
      </c>
      <c r="S64" s="65">
        <v>1</v>
      </c>
      <c r="T64" s="65"/>
      <c r="U64" s="65"/>
    </row>
    <row r="65" spans="1:26" s="15" customFormat="1" ht="14.45" customHeight="1" x14ac:dyDescent="0.25">
      <c r="A65" s="39" t="s">
        <v>133</v>
      </c>
      <c r="B65" s="185">
        <v>8482380842</v>
      </c>
      <c r="C65" s="63" t="s">
        <v>130</v>
      </c>
      <c r="D65" s="63" t="s">
        <v>136</v>
      </c>
      <c r="E65" s="146" t="s">
        <v>123</v>
      </c>
      <c r="F65" s="63" t="s">
        <v>87</v>
      </c>
      <c r="G65" s="78" t="s">
        <v>11</v>
      </c>
      <c r="H65" s="39" t="s">
        <v>22</v>
      </c>
      <c r="I65" s="6">
        <v>387200</v>
      </c>
      <c r="J65" s="79">
        <f t="shared" si="19"/>
        <v>50336</v>
      </c>
      <c r="K65" s="80">
        <v>174</v>
      </c>
      <c r="L65" s="80">
        <v>87</v>
      </c>
      <c r="M65" s="192">
        <f t="shared" si="4"/>
        <v>0.5</v>
      </c>
      <c r="N65" s="81">
        <f t="shared" si="30"/>
        <v>193600</v>
      </c>
      <c r="O65" s="81">
        <f t="shared" si="31"/>
        <v>25168</v>
      </c>
      <c r="P65" s="161">
        <f t="shared" si="32"/>
        <v>0</v>
      </c>
      <c r="Q65" s="115">
        <v>0.13</v>
      </c>
      <c r="R65" s="87">
        <v>44610</v>
      </c>
      <c r="S65" s="65">
        <v>1</v>
      </c>
      <c r="T65" s="65"/>
      <c r="U65" s="65"/>
    </row>
    <row r="66" spans="1:26" s="15" customFormat="1" ht="14.45" customHeight="1" x14ac:dyDescent="0.25">
      <c r="A66" s="39" t="s">
        <v>133</v>
      </c>
      <c r="B66" s="185">
        <v>8482380842</v>
      </c>
      <c r="C66" s="63" t="s">
        <v>130</v>
      </c>
      <c r="D66" s="63" t="s">
        <v>136</v>
      </c>
      <c r="E66" s="146" t="s">
        <v>123</v>
      </c>
      <c r="F66" s="63" t="s">
        <v>88</v>
      </c>
      <c r="G66" s="78" t="s">
        <v>11</v>
      </c>
      <c r="H66" s="39" t="s">
        <v>22</v>
      </c>
      <c r="I66" s="6">
        <v>387200</v>
      </c>
      <c r="J66" s="79">
        <f t="shared" si="19"/>
        <v>50336</v>
      </c>
      <c r="K66" s="80">
        <v>174</v>
      </c>
      <c r="L66" s="80">
        <v>87</v>
      </c>
      <c r="M66" s="192">
        <f t="shared" si="4"/>
        <v>0.5</v>
      </c>
      <c r="N66" s="81">
        <f t="shared" si="30"/>
        <v>193600</v>
      </c>
      <c r="O66" s="81">
        <f t="shared" si="31"/>
        <v>25168</v>
      </c>
      <c r="P66" s="161">
        <f t="shared" si="32"/>
        <v>0</v>
      </c>
      <c r="Q66" s="115">
        <v>0.13</v>
      </c>
      <c r="R66" s="87">
        <v>44610</v>
      </c>
      <c r="S66" s="65">
        <v>1</v>
      </c>
      <c r="T66" s="65"/>
      <c r="U66" s="65" t="s">
        <v>140</v>
      </c>
    </row>
    <row r="67" spans="1:26" s="15" customFormat="1" ht="14.45" customHeight="1" x14ac:dyDescent="0.25">
      <c r="A67" s="39" t="s">
        <v>142</v>
      </c>
      <c r="B67" s="39" t="str">
        <f>VLOOKUP(A67,Munka1!A49:B953,2,0)</f>
        <v>8474341183</v>
      </c>
      <c r="C67" s="63" t="s">
        <v>130</v>
      </c>
      <c r="D67" s="63" t="s">
        <v>150</v>
      </c>
      <c r="E67" s="146" t="s">
        <v>124</v>
      </c>
      <c r="F67" s="63" t="s">
        <v>87</v>
      </c>
      <c r="G67" s="78" t="s">
        <v>11</v>
      </c>
      <c r="H67" s="39" t="s">
        <v>22</v>
      </c>
      <c r="I67" s="6">
        <v>136364</v>
      </c>
      <c r="J67" s="79">
        <f t="shared" si="19"/>
        <v>17727</v>
      </c>
      <c r="K67" s="80">
        <v>87</v>
      </c>
      <c r="L67" s="80">
        <v>44</v>
      </c>
      <c r="M67" s="192">
        <f t="shared" si="4"/>
        <v>0.50574712643678166</v>
      </c>
      <c r="N67" s="81">
        <f t="shared" si="30"/>
        <v>68966</v>
      </c>
      <c r="O67" s="81">
        <f t="shared" si="31"/>
        <v>8966</v>
      </c>
      <c r="P67" s="161">
        <f t="shared" si="32"/>
        <v>-2.191565037001908E-6</v>
      </c>
      <c r="Q67" s="115">
        <v>0.13</v>
      </c>
      <c r="R67" s="87">
        <v>44679</v>
      </c>
      <c r="S67" s="65">
        <v>1</v>
      </c>
      <c r="T67" s="65" t="s">
        <v>140</v>
      </c>
      <c r="U67" s="65" t="s">
        <v>140</v>
      </c>
    </row>
    <row r="68" spans="1:26" s="15" customFormat="1" ht="14.45" customHeight="1" x14ac:dyDescent="0.25">
      <c r="A68" s="39" t="s">
        <v>142</v>
      </c>
      <c r="B68" s="39" t="str">
        <f>VLOOKUP(A68,Munka1!A50:B954,2,0)</f>
        <v>8474341183</v>
      </c>
      <c r="C68" s="63" t="s">
        <v>130</v>
      </c>
      <c r="D68" s="63" t="s">
        <v>150</v>
      </c>
      <c r="E68" s="146" t="s">
        <v>124</v>
      </c>
      <c r="F68" s="63" t="s">
        <v>88</v>
      </c>
      <c r="G68" s="78" t="s">
        <v>11</v>
      </c>
      <c r="H68" s="39" t="s">
        <v>22</v>
      </c>
      <c r="I68" s="6">
        <v>250000</v>
      </c>
      <c r="J68" s="79">
        <f t="shared" si="19"/>
        <v>32500</v>
      </c>
      <c r="K68" s="80">
        <v>87</v>
      </c>
      <c r="L68" s="80">
        <v>44</v>
      </c>
      <c r="M68" s="192">
        <f t="shared" si="4"/>
        <v>0.50574712643678166</v>
      </c>
      <c r="N68" s="81">
        <f t="shared" si="30"/>
        <v>126437</v>
      </c>
      <c r="O68" s="81">
        <f t="shared" si="31"/>
        <v>16437</v>
      </c>
      <c r="P68" s="161">
        <f t="shared" si="32"/>
        <v>-8.7356321831766337E-7</v>
      </c>
      <c r="Q68" s="115">
        <v>0.13</v>
      </c>
      <c r="R68" s="87">
        <v>44679</v>
      </c>
      <c r="S68" s="65">
        <v>1</v>
      </c>
      <c r="T68" s="65"/>
      <c r="U68" s="65" t="s">
        <v>140</v>
      </c>
    </row>
    <row r="69" spans="1:26" s="15" customFormat="1" ht="14.45" customHeight="1" x14ac:dyDescent="0.25">
      <c r="A69" s="39" t="s">
        <v>142</v>
      </c>
      <c r="B69" s="39" t="str">
        <f>VLOOKUP(A69,Munka1!A51:B955,2,0)</f>
        <v>8474341183</v>
      </c>
      <c r="C69" s="63" t="s">
        <v>130</v>
      </c>
      <c r="D69" s="63" t="s">
        <v>150</v>
      </c>
      <c r="E69" s="146" t="s">
        <v>124</v>
      </c>
      <c r="F69" s="63" t="s">
        <v>89</v>
      </c>
      <c r="G69" s="78" t="s">
        <v>11</v>
      </c>
      <c r="H69" s="39" t="s">
        <v>22</v>
      </c>
      <c r="I69" s="6">
        <v>250000</v>
      </c>
      <c r="J69" s="174">
        <v>6500</v>
      </c>
      <c r="K69" s="80">
        <v>87</v>
      </c>
      <c r="L69" s="80">
        <v>44</v>
      </c>
      <c r="M69" s="192">
        <f t="shared" si="4"/>
        <v>0.50574712643678166</v>
      </c>
      <c r="N69" s="81">
        <f t="shared" si="30"/>
        <v>126437</v>
      </c>
      <c r="O69" s="81">
        <f>ROUND(J69*L69/K69,0)</f>
        <v>3287</v>
      </c>
      <c r="P69" s="161">
        <f t="shared" si="32"/>
        <v>-8.7356321831766337E-7</v>
      </c>
      <c r="Q69" s="115">
        <v>0.13</v>
      </c>
      <c r="R69" s="87">
        <v>44732</v>
      </c>
      <c r="S69" s="65"/>
      <c r="T69" s="65" t="s">
        <v>140</v>
      </c>
      <c r="U69" s="65" t="s">
        <v>140</v>
      </c>
    </row>
    <row r="70" spans="1:26" s="15" customFormat="1" ht="14.45" customHeight="1" x14ac:dyDescent="0.25">
      <c r="A70" s="39" t="s">
        <v>142</v>
      </c>
      <c r="B70" s="39" t="str">
        <f>VLOOKUP(A70,Munka1!A52:B956,2,0)</f>
        <v>8474341183</v>
      </c>
      <c r="C70" s="63" t="s">
        <v>130</v>
      </c>
      <c r="D70" s="63" t="s">
        <v>150</v>
      </c>
      <c r="E70" s="146" t="s">
        <v>124</v>
      </c>
      <c r="F70" s="63" t="s">
        <v>90</v>
      </c>
      <c r="G70" s="78" t="s">
        <v>11</v>
      </c>
      <c r="H70" s="39" t="s">
        <v>22</v>
      </c>
      <c r="I70" s="173">
        <v>250000</v>
      </c>
      <c r="J70" s="174">
        <v>6500</v>
      </c>
      <c r="K70" s="80">
        <v>87</v>
      </c>
      <c r="L70" s="80">
        <v>44</v>
      </c>
      <c r="M70" s="192">
        <f t="shared" si="4"/>
        <v>0.50574712643678166</v>
      </c>
      <c r="N70" s="81">
        <f t="shared" si="30"/>
        <v>126437</v>
      </c>
      <c r="O70" s="81">
        <f t="shared" ref="O70:O72" si="33">ROUND(J70*L70/K70,0)</f>
        <v>3287</v>
      </c>
      <c r="P70" s="161">
        <f t="shared" si="32"/>
        <v>-8.7356321831766337E-7</v>
      </c>
      <c r="Q70" s="115">
        <v>0.13</v>
      </c>
      <c r="R70" s="87">
        <v>44732</v>
      </c>
      <c r="S70" s="65"/>
      <c r="T70" s="65"/>
      <c r="U70" s="65" t="s">
        <v>140</v>
      </c>
    </row>
    <row r="71" spans="1:26" s="15" customFormat="1" ht="14.45" customHeight="1" x14ac:dyDescent="0.25">
      <c r="A71" s="39" t="s">
        <v>142</v>
      </c>
      <c r="B71" s="39" t="str">
        <f>VLOOKUP(A71,Munka1!A53:B957,2,0)</f>
        <v>8474341183</v>
      </c>
      <c r="C71" s="63" t="s">
        <v>130</v>
      </c>
      <c r="D71" s="63" t="s">
        <v>150</v>
      </c>
      <c r="E71" s="146" t="s">
        <v>124</v>
      </c>
      <c r="F71" s="63" t="s">
        <v>91</v>
      </c>
      <c r="G71" s="78" t="s">
        <v>11</v>
      </c>
      <c r="H71" s="39" t="s">
        <v>22</v>
      </c>
      <c r="I71" s="6">
        <v>410000</v>
      </c>
      <c r="J71" s="174">
        <v>27300</v>
      </c>
      <c r="K71" s="80">
        <v>87</v>
      </c>
      <c r="L71" s="80">
        <v>27</v>
      </c>
      <c r="M71" s="192">
        <f t="shared" si="4"/>
        <v>0.31034482758620691</v>
      </c>
      <c r="N71" s="81">
        <f t="shared" si="30"/>
        <v>127241</v>
      </c>
      <c r="O71" s="81">
        <f t="shared" si="33"/>
        <v>8472</v>
      </c>
      <c r="P71" s="161">
        <f t="shared" si="32"/>
        <v>9.2514718252889594E-7</v>
      </c>
      <c r="Q71" s="115">
        <v>0.13</v>
      </c>
      <c r="R71" s="87">
        <v>44732</v>
      </c>
      <c r="S71" s="65"/>
      <c r="T71" s="65" t="s">
        <v>140</v>
      </c>
      <c r="U71" s="65" t="s">
        <v>140</v>
      </c>
    </row>
    <row r="72" spans="1:26" s="15" customFormat="1" ht="14.45" customHeight="1" x14ac:dyDescent="0.25">
      <c r="A72" s="39" t="s">
        <v>142</v>
      </c>
      <c r="B72" s="39" t="str">
        <f>VLOOKUP(A72,Munka1!A54:B958,2,0)</f>
        <v>8474341183</v>
      </c>
      <c r="C72" s="63" t="s">
        <v>130</v>
      </c>
      <c r="D72" s="63" t="s">
        <v>150</v>
      </c>
      <c r="E72" s="146" t="s">
        <v>124</v>
      </c>
      <c r="F72" s="63" t="s">
        <v>92</v>
      </c>
      <c r="G72" s="78" t="s">
        <v>11</v>
      </c>
      <c r="H72" s="39" t="s">
        <v>22</v>
      </c>
      <c r="I72" s="6">
        <v>410000</v>
      </c>
      <c r="J72" s="174">
        <v>27300</v>
      </c>
      <c r="K72" s="80">
        <v>87</v>
      </c>
      <c r="L72" s="80">
        <v>27</v>
      </c>
      <c r="M72" s="192">
        <f t="shared" si="4"/>
        <v>0.31034482758620691</v>
      </c>
      <c r="N72" s="81">
        <f t="shared" si="30"/>
        <v>127241</v>
      </c>
      <c r="O72" s="81">
        <f t="shared" si="33"/>
        <v>8472</v>
      </c>
      <c r="P72" s="161">
        <f t="shared" si="32"/>
        <v>9.2514718252889594E-7</v>
      </c>
      <c r="Q72" s="115">
        <v>0.13</v>
      </c>
      <c r="R72" s="87">
        <v>44732</v>
      </c>
      <c r="S72" s="65"/>
      <c r="T72" s="65"/>
      <c r="U72" s="65" t="s">
        <v>140</v>
      </c>
    </row>
    <row r="73" spans="1:26" s="15" customFormat="1" ht="14.45" customHeight="1" x14ac:dyDescent="0.25">
      <c r="A73" s="39" t="s">
        <v>142</v>
      </c>
      <c r="B73" s="39" t="str">
        <f>VLOOKUP(A73,Munka1!A55:B959,2,0)</f>
        <v>8474341183</v>
      </c>
      <c r="C73" s="63" t="s">
        <v>130</v>
      </c>
      <c r="D73" s="63" t="s">
        <v>150</v>
      </c>
      <c r="E73" s="146" t="s">
        <v>124</v>
      </c>
      <c r="F73" s="168" t="s">
        <v>238</v>
      </c>
      <c r="G73" s="78" t="s">
        <v>11</v>
      </c>
      <c r="H73" s="39" t="s">
        <v>22</v>
      </c>
      <c r="I73" s="6">
        <v>410000</v>
      </c>
      <c r="J73" s="79">
        <v>27300</v>
      </c>
      <c r="K73" s="80">
        <v>87</v>
      </c>
      <c r="L73" s="80">
        <v>27</v>
      </c>
      <c r="M73" s="192">
        <f t="shared" si="4"/>
        <v>0.31034482758620691</v>
      </c>
      <c r="N73" s="81">
        <f t="shared" si="30"/>
        <v>127241</v>
      </c>
      <c r="O73" s="81">
        <f>ROUND(N73*Q73,0)</f>
        <v>16541</v>
      </c>
      <c r="P73" s="161">
        <f t="shared" si="32"/>
        <v>9.2514718252889594E-7</v>
      </c>
      <c r="Q73" s="115">
        <v>0.13</v>
      </c>
      <c r="R73" s="87">
        <v>44879</v>
      </c>
      <c r="S73" s="65"/>
      <c r="T73" s="65" t="s">
        <v>140</v>
      </c>
      <c r="U73" s="65" t="s">
        <v>140</v>
      </c>
    </row>
    <row r="74" spans="1:26" s="15" customFormat="1" ht="14.45" customHeight="1" x14ac:dyDescent="0.25">
      <c r="A74" s="39" t="s">
        <v>142</v>
      </c>
      <c r="B74" s="39" t="str">
        <f>VLOOKUP(A74,Munka1!A56:B960,2,0)</f>
        <v>8474341183</v>
      </c>
      <c r="C74" s="63" t="s">
        <v>130</v>
      </c>
      <c r="D74" s="63" t="s">
        <v>150</v>
      </c>
      <c r="E74" s="146" t="s">
        <v>124</v>
      </c>
      <c r="F74" s="63" t="s">
        <v>94</v>
      </c>
      <c r="G74" s="78" t="s">
        <v>11</v>
      </c>
      <c r="H74" s="39" t="s">
        <v>22</v>
      </c>
      <c r="I74" s="6">
        <v>410000</v>
      </c>
      <c r="J74" s="174">
        <v>27300</v>
      </c>
      <c r="K74" s="80">
        <v>87</v>
      </c>
      <c r="L74" s="80">
        <v>27</v>
      </c>
      <c r="M74" s="192">
        <f t="shared" si="4"/>
        <v>0.31034482758620691</v>
      </c>
      <c r="N74" s="81">
        <f t="shared" ref="N74" si="34">ROUND(I74*L74/K74,0)</f>
        <v>127241</v>
      </c>
      <c r="O74" s="81">
        <f t="shared" ref="O74:O79" si="35">ROUND(J74*L74/K74,0)</f>
        <v>8472</v>
      </c>
      <c r="P74" s="161">
        <f t="shared" ref="P74:P76" si="36">L74/K74-N74/I74</f>
        <v>9.2514718252889594E-7</v>
      </c>
      <c r="Q74" s="115">
        <v>0.13</v>
      </c>
      <c r="R74" s="87">
        <v>44879</v>
      </c>
      <c r="S74" s="65"/>
      <c r="T74" s="65"/>
      <c r="U74" s="65" t="s">
        <v>140</v>
      </c>
      <c r="X74" t="str">
        <f>IF(VLOOKUP(LEFT(B74,10),'Havi béradatok'!$B:$E,2,0)=D74,"EGYEZIK","HIBÁS")</f>
        <v>EGYEZIK</v>
      </c>
      <c r="Y74" s="3">
        <f>(VLOOKUP(LEFT(B74,10),'Havi béradatok'!$B:$E,3,0)-I74)</f>
        <v>-5000</v>
      </c>
      <c r="Z74" s="3">
        <f>(VLOOKUP(LEFT(B74,10),'Havi béradatok'!$B:$E,4,0)-J74)</f>
        <v>-4810</v>
      </c>
    </row>
    <row r="75" spans="1:26" s="15" customFormat="1" ht="14.45" customHeight="1" x14ac:dyDescent="0.25">
      <c r="A75" s="39" t="s">
        <v>142</v>
      </c>
      <c r="B75" s="39" t="str">
        <f>VLOOKUP(A75,Munka1!A57:B961,2,0)</f>
        <v>8474341183</v>
      </c>
      <c r="C75" s="63" t="s">
        <v>130</v>
      </c>
      <c r="D75" s="63" t="s">
        <v>150</v>
      </c>
      <c r="E75" s="146" t="s">
        <v>124</v>
      </c>
      <c r="F75" s="63" t="s">
        <v>186</v>
      </c>
      <c r="G75" s="78" t="s">
        <v>11</v>
      </c>
      <c r="H75" s="39" t="s">
        <v>22</v>
      </c>
      <c r="I75" s="6">
        <v>405000</v>
      </c>
      <c r="J75" s="174">
        <v>22490</v>
      </c>
      <c r="K75" s="80">
        <v>174</v>
      </c>
      <c r="L75" s="80">
        <v>76</v>
      </c>
      <c r="M75" s="192">
        <f t="shared" si="4"/>
        <v>0.43678160919540232</v>
      </c>
      <c r="N75" s="81">
        <v>168340</v>
      </c>
      <c r="O75" s="81">
        <f t="shared" si="35"/>
        <v>9823</v>
      </c>
      <c r="P75" s="161">
        <f t="shared" si="36"/>
        <v>2.1127288207748007E-2</v>
      </c>
      <c r="Q75" s="115">
        <v>0.13</v>
      </c>
      <c r="R75" s="87">
        <v>44903</v>
      </c>
      <c r="S75" s="65"/>
      <c r="T75" s="65"/>
      <c r="U75" s="65" t="s">
        <v>140</v>
      </c>
      <c r="X75" t="str">
        <f>IF(VLOOKUP(LEFT(B75,10),'Havi béradatok'!$B:$E,2,0)=D75,"EGYEZIK","HIBÁS")</f>
        <v>EGYEZIK</v>
      </c>
      <c r="Y75" s="3">
        <f>(VLOOKUP(LEFT(B75,10),'Havi béradatok'!$B:$E,3,0)-I75)</f>
        <v>0</v>
      </c>
      <c r="Z75" s="3">
        <f>(VLOOKUP(LEFT(B75,10),'Havi béradatok'!$B:$E,4,0)-J75)</f>
        <v>0</v>
      </c>
    </row>
    <row r="76" spans="1:26" s="15" customFormat="1" ht="14.45" customHeight="1" x14ac:dyDescent="0.25">
      <c r="A76" s="39" t="s">
        <v>142</v>
      </c>
      <c r="B76" s="39" t="str">
        <f>VLOOKUP(A76,Munka1!A58:B962,2,0)</f>
        <v>8474341183</v>
      </c>
      <c r="C76" s="63" t="s">
        <v>130</v>
      </c>
      <c r="D76" s="63" t="s">
        <v>150</v>
      </c>
      <c r="E76" s="146" t="s">
        <v>124</v>
      </c>
      <c r="F76" s="63" t="s">
        <v>187</v>
      </c>
      <c r="G76" s="78" t="s">
        <v>11</v>
      </c>
      <c r="H76" s="39" t="s">
        <v>22</v>
      </c>
      <c r="I76" s="6">
        <v>405000</v>
      </c>
      <c r="J76" s="174">
        <v>22490</v>
      </c>
      <c r="K76" s="80">
        <v>174</v>
      </c>
      <c r="L76" s="80">
        <v>76</v>
      </c>
      <c r="M76" s="192">
        <f t="shared" si="4"/>
        <v>0.43678160919540232</v>
      </c>
      <c r="N76" s="81">
        <v>168340</v>
      </c>
      <c r="O76" s="81">
        <f t="shared" si="35"/>
        <v>9823</v>
      </c>
      <c r="P76" s="161">
        <f t="shared" si="36"/>
        <v>2.1127288207748007E-2</v>
      </c>
      <c r="Q76" s="115">
        <v>0.13</v>
      </c>
      <c r="R76" s="87">
        <v>44903</v>
      </c>
      <c r="S76" s="65"/>
      <c r="T76" s="65"/>
      <c r="U76" s="65" t="s">
        <v>140</v>
      </c>
      <c r="X76" t="str">
        <f>IF(VLOOKUP(LEFT(B76,10),'Havi béradatok'!$B:$E,2,0)=D76,"EGYEZIK","HIBÁS")</f>
        <v>EGYEZIK</v>
      </c>
      <c r="Y76" s="3">
        <f>(VLOOKUP(LEFT(B76,10),'Havi béradatok'!$B:$E,3,0)-I76)</f>
        <v>0</v>
      </c>
      <c r="Z76" s="3">
        <f>(VLOOKUP(LEFT(B76,10),'Havi béradatok'!$B:$E,4,0)-J76)</f>
        <v>0</v>
      </c>
    </row>
    <row r="77" spans="1:26" s="15" customFormat="1" ht="14.45" customHeight="1" x14ac:dyDescent="0.25">
      <c r="A77" s="39" t="s">
        <v>142</v>
      </c>
      <c r="B77" s="39" t="str">
        <f>VLOOKUP(A77,Munka1!A59:B963,2,0)</f>
        <v>8474341183</v>
      </c>
      <c r="C77" s="63" t="s">
        <v>130</v>
      </c>
      <c r="D77" s="63" t="s">
        <v>150</v>
      </c>
      <c r="E77" s="146" t="s">
        <v>124</v>
      </c>
      <c r="F77" s="63" t="s">
        <v>191</v>
      </c>
      <c r="G77" s="78" t="s">
        <v>11</v>
      </c>
      <c r="H77" s="39" t="s">
        <v>22</v>
      </c>
      <c r="I77" s="6">
        <v>405000</v>
      </c>
      <c r="J77" s="174">
        <v>22490</v>
      </c>
      <c r="K77" s="80">
        <v>174</v>
      </c>
      <c r="L77" s="80">
        <v>76</v>
      </c>
      <c r="M77" s="192">
        <f t="shared" si="4"/>
        <v>0.43678160919540232</v>
      </c>
      <c r="N77" s="81">
        <v>168340</v>
      </c>
      <c r="O77" s="81">
        <f t="shared" si="35"/>
        <v>9823</v>
      </c>
      <c r="P77" s="161">
        <f t="shared" ref="P77:P79" si="37">L77/K77-N77/I77</f>
        <v>2.1127288207748007E-2</v>
      </c>
      <c r="Q77" s="115">
        <v>0.13</v>
      </c>
      <c r="R77" s="87">
        <v>44903</v>
      </c>
      <c r="S77" s="65"/>
      <c r="T77" s="65"/>
      <c r="U77" s="65" t="s">
        <v>140</v>
      </c>
      <c r="X77" t="str">
        <f>IF(VLOOKUP(LEFT(B77,10),'Havi béradatok'!$B:$E,2,0)=D77,"EGYEZIK","HIBÁS")</f>
        <v>EGYEZIK</v>
      </c>
      <c r="Y77" s="3">
        <f>(VLOOKUP(LEFT(B77,10),'Havi béradatok'!$B:$E,3,0)-I77)</f>
        <v>0</v>
      </c>
      <c r="Z77" s="3">
        <f>(VLOOKUP(LEFT(B77,10),'Havi béradatok'!$B:$E,4,0)-J77)</f>
        <v>0</v>
      </c>
    </row>
    <row r="78" spans="1:26" s="15" customFormat="1" ht="14.45" customHeight="1" x14ac:dyDescent="0.25">
      <c r="A78" s="39" t="s">
        <v>142</v>
      </c>
      <c r="B78" s="39" t="str">
        <f>VLOOKUP(A78,Munka1!A60:B964,2,0)</f>
        <v>8474341183</v>
      </c>
      <c r="C78" s="63" t="s">
        <v>130</v>
      </c>
      <c r="D78" s="63" t="s">
        <v>150</v>
      </c>
      <c r="E78" s="146" t="s">
        <v>124</v>
      </c>
      <c r="F78" s="63" t="s">
        <v>192</v>
      </c>
      <c r="G78" s="78" t="s">
        <v>12</v>
      </c>
      <c r="H78" s="39" t="s">
        <v>22</v>
      </c>
      <c r="I78" s="6">
        <v>405000</v>
      </c>
      <c r="J78" s="174">
        <v>27300</v>
      </c>
      <c r="K78" s="80">
        <v>174</v>
      </c>
      <c r="L78" s="80">
        <v>76</v>
      </c>
      <c r="M78" s="192">
        <f t="shared" si="4"/>
        <v>0.43678160919540232</v>
      </c>
      <c r="N78" s="81">
        <v>168340</v>
      </c>
      <c r="O78" s="81">
        <f t="shared" si="35"/>
        <v>11924</v>
      </c>
      <c r="P78" s="161">
        <f t="shared" si="37"/>
        <v>2.1127288207748007E-2</v>
      </c>
      <c r="Q78" s="115">
        <v>0.13</v>
      </c>
      <c r="R78" s="87">
        <v>44903</v>
      </c>
      <c r="S78" s="65"/>
      <c r="T78" s="65"/>
      <c r="U78" s="65"/>
    </row>
    <row r="79" spans="1:26" s="15" customFormat="1" ht="14.45" customHeight="1" x14ac:dyDescent="0.25">
      <c r="A79" s="39" t="s">
        <v>142</v>
      </c>
      <c r="B79" s="39" t="str">
        <f>VLOOKUP(A79,Munka1!A61:B965,2,0)</f>
        <v>8474341183</v>
      </c>
      <c r="C79" s="63" t="s">
        <v>130</v>
      </c>
      <c r="D79" s="63" t="s">
        <v>150</v>
      </c>
      <c r="E79" s="146" t="s">
        <v>124</v>
      </c>
      <c r="F79" s="63" t="s">
        <v>193</v>
      </c>
      <c r="G79" s="78" t="s">
        <v>12</v>
      </c>
      <c r="H79" s="39" t="s">
        <v>22</v>
      </c>
      <c r="I79" s="6">
        <v>405000</v>
      </c>
      <c r="J79" s="174">
        <v>27300</v>
      </c>
      <c r="K79" s="80">
        <v>174</v>
      </c>
      <c r="L79" s="80">
        <v>76</v>
      </c>
      <c r="M79" s="192">
        <f t="shared" si="4"/>
        <v>0.43678160919540232</v>
      </c>
      <c r="N79" s="81">
        <v>168340</v>
      </c>
      <c r="O79" s="81">
        <f t="shared" si="35"/>
        <v>11924</v>
      </c>
      <c r="P79" s="161">
        <f t="shared" si="37"/>
        <v>2.1127288207748007E-2</v>
      </c>
      <c r="Q79" s="115">
        <v>0.13</v>
      </c>
      <c r="R79" s="87">
        <v>44903</v>
      </c>
      <c r="S79" s="65"/>
      <c r="T79" s="65"/>
      <c r="U79" s="65"/>
    </row>
    <row r="80" spans="1:26" s="15" customFormat="1" ht="14.45" customHeight="1" x14ac:dyDescent="0.25">
      <c r="A80" s="39" t="s">
        <v>132</v>
      </c>
      <c r="B80" s="39" t="str">
        <f>VLOOKUP(A80,Munka1!A62:B966,2,0)</f>
        <v>8450063418</v>
      </c>
      <c r="C80" s="63" t="s">
        <v>130</v>
      </c>
      <c r="D80" s="63" t="s">
        <v>134</v>
      </c>
      <c r="E80" s="146" t="s">
        <v>124</v>
      </c>
      <c r="F80" s="63" t="s">
        <v>79</v>
      </c>
      <c r="G80" s="78" t="s">
        <v>11</v>
      </c>
      <c r="H80" s="39" t="s">
        <v>22</v>
      </c>
      <c r="I80" s="6">
        <v>582300</v>
      </c>
      <c r="J80" s="79">
        <f t="shared" si="19"/>
        <v>90257</v>
      </c>
      <c r="K80" s="80">
        <v>174</v>
      </c>
      <c r="L80" s="80">
        <v>60</v>
      </c>
      <c r="M80" s="192">
        <f t="shared" ref="M80:M97" si="38">L80/K80</f>
        <v>0.34482758620689657</v>
      </c>
      <c r="N80" s="81">
        <f t="shared" si="20"/>
        <v>200793</v>
      </c>
      <c r="O80" s="81">
        <f t="shared" si="21"/>
        <v>31123</v>
      </c>
      <c r="P80" s="161">
        <f t="shared" si="22"/>
        <v>1.776546039167215E-7</v>
      </c>
      <c r="Q80" s="115">
        <v>0.155</v>
      </c>
      <c r="R80" s="87">
        <v>44379</v>
      </c>
      <c r="S80" s="65">
        <v>1</v>
      </c>
      <c r="T80" s="65" t="s">
        <v>140</v>
      </c>
      <c r="U80" s="65" t="s">
        <v>140</v>
      </c>
    </row>
    <row r="81" spans="1:26" s="15" customFormat="1" ht="14.45" customHeight="1" x14ac:dyDescent="0.25">
      <c r="A81" s="39" t="s">
        <v>132</v>
      </c>
      <c r="B81" s="39" t="str">
        <f>VLOOKUP(A81,Munka1!A63:B967,2,0)</f>
        <v>8450063418</v>
      </c>
      <c r="C81" s="63" t="s">
        <v>130</v>
      </c>
      <c r="D81" s="63" t="s">
        <v>134</v>
      </c>
      <c r="E81" s="146" t="s">
        <v>124</v>
      </c>
      <c r="F81" s="63" t="s">
        <v>80</v>
      </c>
      <c r="G81" s="78" t="s">
        <v>11</v>
      </c>
      <c r="H81" s="39" t="s">
        <v>22</v>
      </c>
      <c r="I81" s="6">
        <v>582300</v>
      </c>
      <c r="J81" s="79">
        <f t="shared" si="19"/>
        <v>90257</v>
      </c>
      <c r="K81" s="80">
        <v>174</v>
      </c>
      <c r="L81" s="80">
        <v>60</v>
      </c>
      <c r="M81" s="192">
        <f t="shared" si="38"/>
        <v>0.34482758620689657</v>
      </c>
      <c r="N81" s="81">
        <f t="shared" si="20"/>
        <v>200793</v>
      </c>
      <c r="O81" s="81">
        <f t="shared" si="21"/>
        <v>31123</v>
      </c>
      <c r="P81" s="161">
        <f t="shared" si="22"/>
        <v>1.776546039167215E-7</v>
      </c>
      <c r="Q81" s="115">
        <v>0.155</v>
      </c>
      <c r="R81" s="87">
        <v>44379</v>
      </c>
      <c r="S81" s="65">
        <v>1</v>
      </c>
      <c r="T81" s="65"/>
      <c r="U81" s="65" t="s">
        <v>140</v>
      </c>
    </row>
    <row r="82" spans="1:26" s="15" customFormat="1" ht="14.45" customHeight="1" x14ac:dyDescent="0.25">
      <c r="A82" s="39" t="s">
        <v>132</v>
      </c>
      <c r="B82" s="39" t="str">
        <f>VLOOKUP(A82,Munka1!A64:B968,2,0)</f>
        <v>8450063418</v>
      </c>
      <c r="C82" s="63" t="s">
        <v>130</v>
      </c>
      <c r="D82" s="63" t="s">
        <v>134</v>
      </c>
      <c r="E82" s="146" t="s">
        <v>124</v>
      </c>
      <c r="F82" s="63" t="s">
        <v>81</v>
      </c>
      <c r="G82" s="78" t="s">
        <v>11</v>
      </c>
      <c r="H82" s="39" t="s">
        <v>22</v>
      </c>
      <c r="I82" s="6">
        <v>669600</v>
      </c>
      <c r="J82" s="79">
        <f t="shared" si="19"/>
        <v>103788</v>
      </c>
      <c r="K82" s="80">
        <v>174</v>
      </c>
      <c r="L82" s="80">
        <v>60</v>
      </c>
      <c r="M82" s="192">
        <f t="shared" si="38"/>
        <v>0.34482758620689657</v>
      </c>
      <c r="N82" s="81">
        <f t="shared" si="20"/>
        <v>230897</v>
      </c>
      <c r="O82" s="81">
        <f t="shared" si="21"/>
        <v>35789</v>
      </c>
      <c r="P82" s="161">
        <f t="shared" si="22"/>
        <v>-6.6946813331858479E-7</v>
      </c>
      <c r="Q82" s="115">
        <v>0.155</v>
      </c>
      <c r="R82" s="87">
        <v>44379</v>
      </c>
      <c r="S82" s="65">
        <v>1</v>
      </c>
      <c r="T82" s="65"/>
      <c r="U82" s="65" t="s">
        <v>140</v>
      </c>
    </row>
    <row r="83" spans="1:26" s="15" customFormat="1" ht="14.45" customHeight="1" x14ac:dyDescent="0.25">
      <c r="A83" s="39" t="s">
        <v>132</v>
      </c>
      <c r="B83" s="39" t="str">
        <f>VLOOKUP(A83,Munka1!A65:B969,2,0)</f>
        <v>8450063418</v>
      </c>
      <c r="C83" s="63" t="s">
        <v>130</v>
      </c>
      <c r="D83" s="63" t="s">
        <v>134</v>
      </c>
      <c r="E83" s="146" t="s">
        <v>124</v>
      </c>
      <c r="F83" s="63" t="s">
        <v>82</v>
      </c>
      <c r="G83" s="78" t="s">
        <v>11</v>
      </c>
      <c r="H83" s="39" t="s">
        <v>22</v>
      </c>
      <c r="I83" s="6">
        <v>669600</v>
      </c>
      <c r="J83" s="79">
        <f t="shared" si="19"/>
        <v>103788</v>
      </c>
      <c r="K83" s="80">
        <v>174</v>
      </c>
      <c r="L83" s="80">
        <v>60</v>
      </c>
      <c r="M83" s="192">
        <f t="shared" si="38"/>
        <v>0.34482758620689657</v>
      </c>
      <c r="N83" s="81">
        <f t="shared" si="20"/>
        <v>230897</v>
      </c>
      <c r="O83" s="81">
        <f t="shared" si="21"/>
        <v>35789</v>
      </c>
      <c r="P83" s="161">
        <f t="shared" si="22"/>
        <v>-6.6946813331858479E-7</v>
      </c>
      <c r="Q83" s="115">
        <v>0.155</v>
      </c>
      <c r="R83" s="87">
        <v>44379</v>
      </c>
      <c r="S83" s="65">
        <v>1</v>
      </c>
      <c r="T83" s="65"/>
      <c r="U83" s="65" t="s">
        <v>140</v>
      </c>
    </row>
    <row r="84" spans="1:26" s="15" customFormat="1" ht="14.45" customHeight="1" x14ac:dyDescent="0.25">
      <c r="A84" s="39" t="s">
        <v>132</v>
      </c>
      <c r="B84" s="39" t="str">
        <f>VLOOKUP(A84,Munka1!A66:B970,2,0)</f>
        <v>8450063418</v>
      </c>
      <c r="C84" s="63" t="s">
        <v>130</v>
      </c>
      <c r="D84" s="63" t="s">
        <v>134</v>
      </c>
      <c r="E84" s="146" t="s">
        <v>124</v>
      </c>
      <c r="F84" s="63" t="s">
        <v>83</v>
      </c>
      <c r="G84" s="78" t="s">
        <v>11</v>
      </c>
      <c r="H84" s="39" t="s">
        <v>22</v>
      </c>
      <c r="I84" s="6">
        <v>700000</v>
      </c>
      <c r="J84" s="79">
        <f t="shared" si="19"/>
        <v>91000</v>
      </c>
      <c r="K84" s="80">
        <v>174</v>
      </c>
      <c r="L84" s="80">
        <v>60</v>
      </c>
      <c r="M84" s="192">
        <f t="shared" si="38"/>
        <v>0.34482758620689657</v>
      </c>
      <c r="N84" s="81">
        <f t="shared" si="20"/>
        <v>241379</v>
      </c>
      <c r="O84" s="81">
        <f t="shared" si="21"/>
        <v>31379</v>
      </c>
      <c r="P84" s="161">
        <f t="shared" si="22"/>
        <v>4.4334975374260566E-7</v>
      </c>
      <c r="Q84" s="115">
        <v>0.13</v>
      </c>
      <c r="R84" s="87">
        <v>44379</v>
      </c>
      <c r="S84" s="65">
        <v>1</v>
      </c>
      <c r="T84" s="65"/>
      <c r="U84" s="65" t="s">
        <v>140</v>
      </c>
    </row>
    <row r="85" spans="1:26" s="15" customFormat="1" ht="14.45" customHeight="1" x14ac:dyDescent="0.25">
      <c r="A85" s="39" t="s">
        <v>132</v>
      </c>
      <c r="B85" s="39" t="str">
        <f>VLOOKUP(A85,Munka1!A67:B971,2,0)</f>
        <v>8450063418</v>
      </c>
      <c r="C85" s="63" t="s">
        <v>130</v>
      </c>
      <c r="D85" s="63" t="s">
        <v>134</v>
      </c>
      <c r="E85" s="146" t="s">
        <v>124</v>
      </c>
      <c r="F85" s="63" t="s">
        <v>84</v>
      </c>
      <c r="G85" s="78" t="s">
        <v>11</v>
      </c>
      <c r="H85" s="39" t="s">
        <v>22</v>
      </c>
      <c r="I85" s="6">
        <v>700000</v>
      </c>
      <c r="J85" s="79">
        <f t="shared" si="19"/>
        <v>91000</v>
      </c>
      <c r="K85" s="80">
        <v>174</v>
      </c>
      <c r="L85" s="80">
        <v>60</v>
      </c>
      <c r="M85" s="192">
        <f t="shared" si="38"/>
        <v>0.34482758620689657</v>
      </c>
      <c r="N85" s="81">
        <f t="shared" si="20"/>
        <v>241379</v>
      </c>
      <c r="O85" s="81">
        <f t="shared" si="21"/>
        <v>31379</v>
      </c>
      <c r="P85" s="161">
        <f t="shared" si="22"/>
        <v>4.4334975374260566E-7</v>
      </c>
      <c r="Q85" s="115">
        <v>0.13</v>
      </c>
      <c r="R85" s="87">
        <v>44379</v>
      </c>
      <c r="S85" s="65">
        <v>1</v>
      </c>
      <c r="T85" s="65"/>
      <c r="U85" s="65" t="s">
        <v>140</v>
      </c>
    </row>
    <row r="86" spans="1:26" s="15" customFormat="1" ht="14.45" customHeight="1" x14ac:dyDescent="0.25">
      <c r="A86" s="39" t="s">
        <v>132</v>
      </c>
      <c r="B86" s="39" t="str">
        <f>VLOOKUP(A86,Munka1!A68:B972,2,0)</f>
        <v>8450063418</v>
      </c>
      <c r="C86" s="63" t="s">
        <v>130</v>
      </c>
      <c r="D86" s="63" t="s">
        <v>134</v>
      </c>
      <c r="E86" s="146" t="s">
        <v>124</v>
      </c>
      <c r="F86" s="63" t="s">
        <v>85</v>
      </c>
      <c r="G86" s="78" t="s">
        <v>11</v>
      </c>
      <c r="H86" s="39" t="s">
        <v>22</v>
      </c>
      <c r="I86" s="6">
        <v>700000</v>
      </c>
      <c r="J86" s="79">
        <f t="shared" si="19"/>
        <v>91000</v>
      </c>
      <c r="K86" s="80">
        <v>174</v>
      </c>
      <c r="L86" s="80">
        <v>85</v>
      </c>
      <c r="M86" s="192">
        <f t="shared" si="38"/>
        <v>0.4885057471264368</v>
      </c>
      <c r="N86" s="81">
        <f t="shared" si="20"/>
        <v>341954</v>
      </c>
      <c r="O86" s="81">
        <f t="shared" si="21"/>
        <v>44454</v>
      </c>
      <c r="P86" s="161">
        <f t="shared" si="22"/>
        <v>3.2840722530291799E-8</v>
      </c>
      <c r="Q86" s="115">
        <v>0.13</v>
      </c>
      <c r="R86" s="87">
        <v>44613</v>
      </c>
      <c r="S86" s="65">
        <v>1</v>
      </c>
      <c r="T86" s="65"/>
      <c r="U86" s="65"/>
    </row>
    <row r="87" spans="1:26" s="15" customFormat="1" ht="14.45" customHeight="1" x14ac:dyDescent="0.25">
      <c r="A87" s="39" t="s">
        <v>132</v>
      </c>
      <c r="B87" s="39" t="str">
        <f>VLOOKUP(A87,Munka1!A69:B973,2,0)</f>
        <v>8450063418</v>
      </c>
      <c r="C87" s="63" t="s">
        <v>130</v>
      </c>
      <c r="D87" s="63" t="s">
        <v>134</v>
      </c>
      <c r="E87" s="146" t="s">
        <v>124</v>
      </c>
      <c r="F87" s="63" t="s">
        <v>86</v>
      </c>
      <c r="G87" s="78" t="s">
        <v>11</v>
      </c>
      <c r="H87" s="39" t="s">
        <v>22</v>
      </c>
      <c r="I87" s="6">
        <v>700000</v>
      </c>
      <c r="J87" s="79">
        <f t="shared" si="19"/>
        <v>91000</v>
      </c>
      <c r="K87" s="80">
        <v>174</v>
      </c>
      <c r="L87" s="80">
        <v>85</v>
      </c>
      <c r="M87" s="192">
        <f t="shared" si="38"/>
        <v>0.4885057471264368</v>
      </c>
      <c r="N87" s="81">
        <f t="shared" si="20"/>
        <v>341954</v>
      </c>
      <c r="O87" s="81">
        <f t="shared" si="21"/>
        <v>44454</v>
      </c>
      <c r="P87" s="161">
        <f t="shared" si="22"/>
        <v>3.2840722530291799E-8</v>
      </c>
      <c r="Q87" s="115">
        <v>0.13</v>
      </c>
      <c r="R87" s="87">
        <v>44613</v>
      </c>
      <c r="S87" s="65">
        <v>1</v>
      </c>
      <c r="T87" s="65"/>
      <c r="U87" s="65"/>
    </row>
    <row r="88" spans="1:26" s="15" customFormat="1" ht="14.45" customHeight="1" x14ac:dyDescent="0.25">
      <c r="A88" s="39" t="s">
        <v>132</v>
      </c>
      <c r="B88" s="39" t="str">
        <f>VLOOKUP(A88,Munka1!A70:B974,2,0)</f>
        <v>8450063418</v>
      </c>
      <c r="C88" s="63" t="s">
        <v>130</v>
      </c>
      <c r="D88" s="63" t="s">
        <v>134</v>
      </c>
      <c r="E88" s="146" t="s">
        <v>124</v>
      </c>
      <c r="F88" s="63" t="s">
        <v>87</v>
      </c>
      <c r="G88" s="78" t="s">
        <v>11</v>
      </c>
      <c r="H88" s="39" t="s">
        <v>22</v>
      </c>
      <c r="I88" s="6">
        <v>700000</v>
      </c>
      <c r="J88" s="79">
        <f t="shared" si="19"/>
        <v>91000</v>
      </c>
      <c r="K88" s="80">
        <v>174</v>
      </c>
      <c r="L88" s="80">
        <v>85</v>
      </c>
      <c r="M88" s="192">
        <f t="shared" si="38"/>
        <v>0.4885057471264368</v>
      </c>
      <c r="N88" s="81">
        <f t="shared" si="20"/>
        <v>341954</v>
      </c>
      <c r="O88" s="81">
        <f t="shared" si="21"/>
        <v>44454</v>
      </c>
      <c r="P88" s="161">
        <f t="shared" si="22"/>
        <v>3.2840722530291799E-8</v>
      </c>
      <c r="Q88" s="115">
        <v>0.13</v>
      </c>
      <c r="R88" s="87">
        <v>44613</v>
      </c>
      <c r="S88" s="65">
        <v>1</v>
      </c>
      <c r="T88" s="65"/>
      <c r="U88" s="65"/>
    </row>
    <row r="89" spans="1:26" s="15" customFormat="1" ht="14.45" customHeight="1" x14ac:dyDescent="0.25">
      <c r="A89" s="39" t="s">
        <v>132</v>
      </c>
      <c r="B89" s="39" t="str">
        <f>VLOOKUP(A89,Munka1!A71:B975,2,0)</f>
        <v>8450063418</v>
      </c>
      <c r="C89" s="63" t="s">
        <v>130</v>
      </c>
      <c r="D89" s="63" t="s">
        <v>134</v>
      </c>
      <c r="E89" s="146" t="s">
        <v>124</v>
      </c>
      <c r="F89" s="63" t="s">
        <v>88</v>
      </c>
      <c r="G89" s="78" t="s">
        <v>11</v>
      </c>
      <c r="H89" s="39" t="s">
        <v>22</v>
      </c>
      <c r="I89" s="6">
        <v>700000</v>
      </c>
      <c r="J89" s="79">
        <f t="shared" ref="J89:J100" si="39">ROUND(I89*Q89,0)</f>
        <v>91000</v>
      </c>
      <c r="K89" s="80">
        <v>174</v>
      </c>
      <c r="L89" s="80">
        <v>85</v>
      </c>
      <c r="M89" s="192">
        <f t="shared" si="38"/>
        <v>0.4885057471264368</v>
      </c>
      <c r="N89" s="81">
        <f t="shared" si="20"/>
        <v>341954</v>
      </c>
      <c r="O89" s="81">
        <f t="shared" si="21"/>
        <v>44454</v>
      </c>
      <c r="P89" s="161">
        <f t="shared" ref="P89:P100" si="40">L89/K89-N89/I89</f>
        <v>3.2840722530291799E-8</v>
      </c>
      <c r="Q89" s="115">
        <v>0.13</v>
      </c>
      <c r="R89" s="87">
        <v>44613</v>
      </c>
      <c r="S89" s="65">
        <v>1</v>
      </c>
      <c r="T89" s="65"/>
      <c r="U89" s="65" t="s">
        <v>140</v>
      </c>
    </row>
    <row r="90" spans="1:26" s="15" customFormat="1" ht="14.45" customHeight="1" x14ac:dyDescent="0.25">
      <c r="A90" s="39" t="s">
        <v>132</v>
      </c>
      <c r="B90" s="39" t="str">
        <f>VLOOKUP(A90,Munka1!A72:B976,2,0)</f>
        <v>8450063418</v>
      </c>
      <c r="C90" s="63" t="s">
        <v>130</v>
      </c>
      <c r="D90" s="63" t="s">
        <v>134</v>
      </c>
      <c r="E90" s="146" t="s">
        <v>124</v>
      </c>
      <c r="F90" s="63" t="s">
        <v>89</v>
      </c>
      <c r="G90" s="78" t="s">
        <v>11</v>
      </c>
      <c r="H90" s="39" t="s">
        <v>22</v>
      </c>
      <c r="I90" s="6">
        <v>736000</v>
      </c>
      <c r="J90" s="79">
        <f t="shared" si="39"/>
        <v>95680</v>
      </c>
      <c r="K90" s="80">
        <v>174</v>
      </c>
      <c r="L90" s="80">
        <v>78</v>
      </c>
      <c r="M90" s="192">
        <f t="shared" si="38"/>
        <v>0.44827586206896552</v>
      </c>
      <c r="N90" s="81">
        <f t="shared" ref="N90:N97" si="41">ROUND(I90*L90/K90,0)</f>
        <v>329931</v>
      </c>
      <c r="O90" s="81">
        <f t="shared" ref="O90:O91" si="42">ROUND(N90*Q90,0)</f>
        <v>42891</v>
      </c>
      <c r="P90" s="161">
        <f t="shared" ref="P90:P91" si="43">L90/K90-N90/I90</f>
        <v>4.6851574231343562E-8</v>
      </c>
      <c r="Q90" s="115">
        <v>0.13</v>
      </c>
      <c r="R90" s="87">
        <v>44736</v>
      </c>
      <c r="S90" s="65"/>
      <c r="T90" s="65"/>
      <c r="U90" s="65" t="s">
        <v>140</v>
      </c>
    </row>
    <row r="91" spans="1:26" s="15" customFormat="1" ht="14.45" customHeight="1" x14ac:dyDescent="0.25">
      <c r="A91" s="39" t="s">
        <v>132</v>
      </c>
      <c r="B91" s="39" t="str">
        <f>VLOOKUP(A91,Munka1!A73:B977,2,0)</f>
        <v>8450063418</v>
      </c>
      <c r="C91" s="63" t="s">
        <v>130</v>
      </c>
      <c r="D91" s="63" t="s">
        <v>134</v>
      </c>
      <c r="E91" s="146" t="s">
        <v>124</v>
      </c>
      <c r="F91" s="171" t="s">
        <v>90</v>
      </c>
      <c r="G91" s="78" t="s">
        <v>11</v>
      </c>
      <c r="H91" s="39" t="s">
        <v>22</v>
      </c>
      <c r="I91" s="173">
        <v>736000</v>
      </c>
      <c r="J91" s="79">
        <f t="shared" si="39"/>
        <v>95680</v>
      </c>
      <c r="K91" s="80">
        <v>174</v>
      </c>
      <c r="L91" s="80">
        <v>78</v>
      </c>
      <c r="M91" s="192">
        <f t="shared" si="38"/>
        <v>0.44827586206896552</v>
      </c>
      <c r="N91" s="81">
        <f t="shared" si="41"/>
        <v>329931</v>
      </c>
      <c r="O91" s="81">
        <f t="shared" si="42"/>
        <v>42891</v>
      </c>
      <c r="P91" s="161">
        <f t="shared" si="43"/>
        <v>4.6851574231343562E-8</v>
      </c>
      <c r="Q91" s="115">
        <v>0.13</v>
      </c>
      <c r="R91" s="87"/>
      <c r="S91" s="65"/>
      <c r="T91" s="65"/>
      <c r="U91" s="65" t="s">
        <v>140</v>
      </c>
    </row>
    <row r="92" spans="1:26" s="15" customFormat="1" ht="14.45" customHeight="1" x14ac:dyDescent="0.25">
      <c r="A92" s="39" t="s">
        <v>132</v>
      </c>
      <c r="B92" s="39" t="str">
        <f>VLOOKUP(A92,Munka1!A74:B978,2,0)</f>
        <v>8450063418</v>
      </c>
      <c r="C92" s="63" t="s">
        <v>130</v>
      </c>
      <c r="D92" s="63" t="s">
        <v>134</v>
      </c>
      <c r="E92" s="146" t="s">
        <v>124</v>
      </c>
      <c r="F92" s="63" t="s">
        <v>91</v>
      </c>
      <c r="G92" s="78" t="s">
        <v>11</v>
      </c>
      <c r="H92" s="39" t="s">
        <v>22</v>
      </c>
      <c r="I92" s="6">
        <v>781000</v>
      </c>
      <c r="J92" s="79">
        <f t="shared" si="39"/>
        <v>101530</v>
      </c>
      <c r="K92" s="80">
        <v>174</v>
      </c>
      <c r="L92" s="80">
        <v>20</v>
      </c>
      <c r="M92" s="192">
        <f t="shared" si="38"/>
        <v>0.11494252873563218</v>
      </c>
      <c r="N92" s="81">
        <f t="shared" si="41"/>
        <v>89770</v>
      </c>
      <c r="O92" s="81">
        <f t="shared" ref="O92:O97" si="44">ROUND(N92*Q92,0)</f>
        <v>11670</v>
      </c>
      <c r="P92" s="161">
        <f t="shared" ref="P92:P97" si="45">L92/K92-N92/I92</f>
        <v>1.4717353230553343E-7</v>
      </c>
      <c r="Q92" s="115">
        <v>0.13</v>
      </c>
      <c r="R92" s="87"/>
      <c r="S92" s="65"/>
      <c r="T92" s="65" t="s">
        <v>140</v>
      </c>
      <c r="U92" s="65" t="s">
        <v>140</v>
      </c>
    </row>
    <row r="93" spans="1:26" s="15" customFormat="1" ht="14.45" customHeight="1" x14ac:dyDescent="0.25">
      <c r="A93" s="39" t="s">
        <v>132</v>
      </c>
      <c r="B93" s="39" t="str">
        <f>VLOOKUP(A93,Munka1!A75:B979,2,0)</f>
        <v>8450063418</v>
      </c>
      <c r="C93" s="63" t="s">
        <v>130</v>
      </c>
      <c r="D93" s="63" t="s">
        <v>134</v>
      </c>
      <c r="E93" s="146" t="s">
        <v>124</v>
      </c>
      <c r="F93" s="63" t="s">
        <v>92</v>
      </c>
      <c r="G93" s="78" t="s">
        <v>11</v>
      </c>
      <c r="H93" s="39" t="s">
        <v>22</v>
      </c>
      <c r="I93" s="6">
        <v>691000</v>
      </c>
      <c r="J93" s="79">
        <f t="shared" si="39"/>
        <v>89830</v>
      </c>
      <c r="K93" s="80">
        <v>174</v>
      </c>
      <c r="L93" s="80">
        <v>20</v>
      </c>
      <c r="M93" s="192">
        <f t="shared" si="38"/>
        <v>0.11494252873563218</v>
      </c>
      <c r="N93" s="81">
        <f t="shared" si="41"/>
        <v>79425</v>
      </c>
      <c r="O93" s="81">
        <f t="shared" si="44"/>
        <v>10325</v>
      </c>
      <c r="P93" s="161">
        <f t="shared" si="45"/>
        <v>4.158557479622127E-7</v>
      </c>
      <c r="Q93" s="115">
        <v>0.13</v>
      </c>
      <c r="R93" s="87">
        <v>44840</v>
      </c>
      <c r="S93" s="65"/>
      <c r="T93" s="65"/>
      <c r="U93" s="65" t="s">
        <v>140</v>
      </c>
    </row>
    <row r="94" spans="1:26" s="15" customFormat="1" ht="14.45" customHeight="1" x14ac:dyDescent="0.25">
      <c r="A94" s="39" t="s">
        <v>132</v>
      </c>
      <c r="B94" s="39" t="str">
        <f>VLOOKUP(A94,Munka1!A76:B980,2,0)</f>
        <v>8450063418</v>
      </c>
      <c r="C94" s="63" t="s">
        <v>130</v>
      </c>
      <c r="D94" s="63" t="s">
        <v>134</v>
      </c>
      <c r="E94" s="146" t="s">
        <v>124</v>
      </c>
      <c r="F94" s="171" t="s">
        <v>93</v>
      </c>
      <c r="G94" s="78" t="s">
        <v>11</v>
      </c>
      <c r="H94" s="39" t="s">
        <v>22</v>
      </c>
      <c r="I94" s="6">
        <v>691000</v>
      </c>
      <c r="J94" s="79">
        <f t="shared" si="39"/>
        <v>89830</v>
      </c>
      <c r="K94" s="80">
        <v>174</v>
      </c>
      <c r="L94" s="80">
        <v>20</v>
      </c>
      <c r="M94" s="192">
        <f t="shared" si="38"/>
        <v>0.11494252873563218</v>
      </c>
      <c r="N94" s="81">
        <f t="shared" si="41"/>
        <v>79425</v>
      </c>
      <c r="O94" s="81">
        <f t="shared" si="44"/>
        <v>10325</v>
      </c>
      <c r="P94" s="161">
        <f t="shared" si="45"/>
        <v>4.158557479622127E-7</v>
      </c>
      <c r="Q94" s="115">
        <v>0.13</v>
      </c>
      <c r="R94" s="87">
        <v>44840</v>
      </c>
      <c r="S94" s="65"/>
      <c r="T94" s="65"/>
      <c r="U94" s="65" t="s">
        <v>140</v>
      </c>
    </row>
    <row r="95" spans="1:26" s="15" customFormat="1" ht="14.45" customHeight="1" x14ac:dyDescent="0.25">
      <c r="A95" s="39" t="s">
        <v>132</v>
      </c>
      <c r="B95" s="39" t="str">
        <f>VLOOKUP(A95,Munka1!A77:B981,2,0)</f>
        <v>8450063418</v>
      </c>
      <c r="C95" s="63" t="s">
        <v>130</v>
      </c>
      <c r="D95" s="63" t="s">
        <v>134</v>
      </c>
      <c r="E95" s="146" t="s">
        <v>124</v>
      </c>
      <c r="F95" s="63" t="s">
        <v>94</v>
      </c>
      <c r="G95" s="78" t="s">
        <v>11</v>
      </c>
      <c r="H95" s="39" t="s">
        <v>22</v>
      </c>
      <c r="I95" s="6">
        <v>691000</v>
      </c>
      <c r="J95" s="79">
        <f t="shared" si="39"/>
        <v>89830</v>
      </c>
      <c r="K95" s="80">
        <v>174</v>
      </c>
      <c r="L95" s="80">
        <v>20</v>
      </c>
      <c r="M95" s="192">
        <f t="shared" si="38"/>
        <v>0.11494252873563218</v>
      </c>
      <c r="N95" s="81">
        <f t="shared" si="41"/>
        <v>79425</v>
      </c>
      <c r="O95" s="81">
        <f t="shared" si="44"/>
        <v>10325</v>
      </c>
      <c r="P95" s="161">
        <f t="shared" si="45"/>
        <v>4.158557479622127E-7</v>
      </c>
      <c r="Q95" s="115">
        <v>0.13</v>
      </c>
      <c r="R95" s="87">
        <v>44840</v>
      </c>
      <c r="S95" s="65"/>
      <c r="T95" s="65"/>
      <c r="U95" s="65" t="s">
        <v>140</v>
      </c>
      <c r="X95" t="str">
        <f>IF(VLOOKUP(LEFT(B95,10),'Havi béradatok'!$B:$E,2,0)=D95,"EGYEZIK","HIBÁS")</f>
        <v>EGYEZIK</v>
      </c>
      <c r="Y95" s="3">
        <f>(VLOOKUP(LEFT(B95,10),'Havi béradatok'!$B:$E,3,0)-I95)</f>
        <v>0</v>
      </c>
      <c r="Z95" s="3">
        <f>(VLOOKUP(LEFT(B95,10),'Havi béradatok'!$B:$E,4,0)-J95)</f>
        <v>0</v>
      </c>
    </row>
    <row r="96" spans="1:26" s="15" customFormat="1" ht="14.45" customHeight="1" x14ac:dyDescent="0.25">
      <c r="A96" s="39" t="s">
        <v>132</v>
      </c>
      <c r="B96" s="39" t="str">
        <f>VLOOKUP(A96,Munka1!A78:B982,2,0)</f>
        <v>8450063418</v>
      </c>
      <c r="C96" s="63" t="s">
        <v>130</v>
      </c>
      <c r="D96" s="63" t="s">
        <v>134</v>
      </c>
      <c r="E96" s="146" t="s">
        <v>124</v>
      </c>
      <c r="F96" s="168" t="s">
        <v>186</v>
      </c>
      <c r="G96" s="78" t="s">
        <v>11</v>
      </c>
      <c r="H96" s="39" t="s">
        <v>22</v>
      </c>
      <c r="I96" s="6">
        <v>691000</v>
      </c>
      <c r="J96" s="79">
        <f t="shared" si="39"/>
        <v>89830</v>
      </c>
      <c r="K96" s="80">
        <v>174</v>
      </c>
      <c r="L96" s="80">
        <v>20</v>
      </c>
      <c r="M96" s="192">
        <f t="shared" si="38"/>
        <v>0.11494252873563218</v>
      </c>
      <c r="N96" s="81">
        <f t="shared" si="41"/>
        <v>79425</v>
      </c>
      <c r="O96" s="81">
        <f t="shared" si="44"/>
        <v>10325</v>
      </c>
      <c r="P96" s="161">
        <f t="shared" si="45"/>
        <v>4.158557479622127E-7</v>
      </c>
      <c r="Q96" s="115">
        <v>0.13</v>
      </c>
      <c r="R96" s="87">
        <v>44939</v>
      </c>
      <c r="S96" s="65"/>
      <c r="T96" s="65"/>
      <c r="U96" s="65" t="s">
        <v>140</v>
      </c>
      <c r="X96" t="str">
        <f>IF(VLOOKUP(LEFT(B96,10),'Havi béradatok'!$B:$E,2,0)=D96,"EGYEZIK","HIBÁS")</f>
        <v>EGYEZIK</v>
      </c>
      <c r="Y96" s="3">
        <f>(VLOOKUP(LEFT(B96,10),'Havi béradatok'!$B:$E,3,0)-I96)</f>
        <v>0</v>
      </c>
      <c r="Z96" s="3">
        <f>(VLOOKUP(LEFT(B96,10),'Havi béradatok'!$B:$E,4,0)-J96)</f>
        <v>0</v>
      </c>
    </row>
    <row r="97" spans="1:42" s="15" customFormat="1" ht="14.45" customHeight="1" x14ac:dyDescent="0.25">
      <c r="A97" s="39" t="s">
        <v>132</v>
      </c>
      <c r="B97" s="39" t="str">
        <f>VLOOKUP(A97,Munka1!A79:B983,2,0)</f>
        <v>8450063418</v>
      </c>
      <c r="C97" s="63" t="s">
        <v>130</v>
      </c>
      <c r="D97" s="63" t="s">
        <v>134</v>
      </c>
      <c r="E97" s="146" t="s">
        <v>124</v>
      </c>
      <c r="F97" s="168" t="s">
        <v>187</v>
      </c>
      <c r="G97" s="78" t="s">
        <v>11</v>
      </c>
      <c r="H97" s="39" t="s">
        <v>22</v>
      </c>
      <c r="I97" s="6">
        <v>691000</v>
      </c>
      <c r="J97" s="79">
        <f t="shared" si="39"/>
        <v>89830</v>
      </c>
      <c r="K97" s="80">
        <v>174</v>
      </c>
      <c r="L97" s="80">
        <v>20</v>
      </c>
      <c r="M97" s="192">
        <f t="shared" si="38"/>
        <v>0.11494252873563218</v>
      </c>
      <c r="N97" s="81">
        <f t="shared" si="41"/>
        <v>79425</v>
      </c>
      <c r="O97" s="81">
        <f t="shared" si="44"/>
        <v>10325</v>
      </c>
      <c r="P97" s="161">
        <f t="shared" si="45"/>
        <v>4.158557479622127E-7</v>
      </c>
      <c r="Q97" s="115">
        <v>0.13</v>
      </c>
      <c r="R97" s="87">
        <v>44939</v>
      </c>
      <c r="S97" s="65"/>
      <c r="T97" s="65"/>
      <c r="U97" s="65" t="s">
        <v>140</v>
      </c>
      <c r="X97" t="str">
        <f>IF(VLOOKUP(LEFT(B97,10),'Havi béradatok'!$B:$E,2,0)=D97,"EGYEZIK","HIBÁS")</f>
        <v>EGYEZIK</v>
      </c>
      <c r="Y97" s="3">
        <f>(VLOOKUP(LEFT(B97,10),'Havi béradatok'!$B:$E,3,0)-I97)</f>
        <v>0</v>
      </c>
      <c r="Z97" s="3">
        <f>(VLOOKUP(LEFT(B97,10),'Havi béradatok'!$B:$E,4,0)-J97)</f>
        <v>0</v>
      </c>
    </row>
    <row r="98" spans="1:42" s="15" customFormat="1" ht="14.45" customHeight="1" x14ac:dyDescent="0.25">
      <c r="A98" s="39"/>
      <c r="B98" s="39"/>
      <c r="C98" s="63"/>
      <c r="D98" s="63"/>
      <c r="E98" s="78"/>
      <c r="F98" s="63"/>
      <c r="G98" s="78"/>
      <c r="H98" s="39"/>
      <c r="I98" s="6"/>
      <c r="J98" s="79"/>
      <c r="K98" s="80"/>
      <c r="L98" s="80"/>
      <c r="M98" s="80"/>
      <c r="N98" s="81"/>
      <c r="O98" s="81"/>
      <c r="P98" s="161"/>
      <c r="Q98" s="115">
        <v>0.13</v>
      </c>
      <c r="R98" s="87"/>
      <c r="S98" s="65"/>
      <c r="T98" s="65"/>
      <c r="U98" s="65"/>
    </row>
    <row r="99" spans="1:42" s="15" customFormat="1" ht="14.45" customHeight="1" x14ac:dyDescent="0.25">
      <c r="A99" s="39"/>
      <c r="B99" s="39"/>
      <c r="C99" s="63"/>
      <c r="D99" s="63"/>
      <c r="E99" s="78"/>
      <c r="F99" s="63"/>
      <c r="G99" s="78"/>
      <c r="H99" s="39"/>
      <c r="I99" s="6"/>
      <c r="J99" s="79"/>
      <c r="K99" s="80"/>
      <c r="L99" s="80"/>
      <c r="M99" s="80"/>
      <c r="N99" s="81"/>
      <c r="O99" s="81"/>
      <c r="P99" s="161"/>
      <c r="Q99" s="115"/>
      <c r="R99" s="87"/>
      <c r="S99" s="65"/>
      <c r="T99" s="65"/>
      <c r="U99" s="65"/>
    </row>
    <row r="100" spans="1:42" s="15" customFormat="1" ht="14.45" customHeight="1" x14ac:dyDescent="0.25">
      <c r="A100" s="39"/>
      <c r="B100" s="39"/>
      <c r="C100" s="63"/>
      <c r="D100" s="63"/>
      <c r="F100" s="63"/>
      <c r="G100" s="78"/>
      <c r="H100" s="39"/>
      <c r="I100" s="6">
        <v>0</v>
      </c>
      <c r="J100" s="79">
        <f t="shared" si="39"/>
        <v>0</v>
      </c>
      <c r="K100" s="80">
        <v>0</v>
      </c>
      <c r="L100" s="80">
        <v>0</v>
      </c>
      <c r="M100" s="80"/>
      <c r="N100" s="81"/>
      <c r="O100" s="81"/>
      <c r="P100" s="161" t="e">
        <f t="shared" si="40"/>
        <v>#DIV/0!</v>
      </c>
      <c r="Q100" s="115"/>
      <c r="R100" s="87"/>
      <c r="S100" s="65"/>
      <c r="T100" s="65"/>
      <c r="U100" s="65"/>
    </row>
    <row r="101" spans="1:42" ht="14.45" customHeight="1" x14ac:dyDescent="0.25">
      <c r="A101" s="90" t="s">
        <v>55</v>
      </c>
      <c r="B101" s="90"/>
      <c r="C101" s="91"/>
      <c r="D101" s="91"/>
      <c r="E101" s="92"/>
      <c r="F101" s="91"/>
      <c r="G101" s="93"/>
      <c r="H101" s="90"/>
      <c r="I101" s="94"/>
      <c r="J101" s="94"/>
      <c r="K101" s="95"/>
      <c r="L101" s="95"/>
      <c r="M101" s="95"/>
      <c r="N101" s="96"/>
      <c r="O101" s="96"/>
      <c r="P101" s="120"/>
      <c r="Q101" s="98"/>
      <c r="R101" s="97"/>
      <c r="S101" s="97"/>
      <c r="T101" s="97"/>
      <c r="U101" s="97"/>
    </row>
    <row r="102" spans="1:42" ht="14.45" customHeight="1" x14ac:dyDescent="0.25">
      <c r="A102" s="39"/>
      <c r="B102" s="39"/>
      <c r="C102" s="63"/>
      <c r="D102" s="63"/>
      <c r="E102" s="64"/>
      <c r="F102" s="63"/>
      <c r="G102" s="78"/>
      <c r="H102" s="39"/>
      <c r="I102" s="79"/>
      <c r="J102" s="79"/>
      <c r="K102" s="80"/>
      <c r="L102" s="80"/>
      <c r="M102" s="80"/>
      <c r="N102" s="81"/>
      <c r="O102" s="81"/>
      <c r="P102" s="119"/>
      <c r="Q102" s="82"/>
      <c r="R102" s="65"/>
      <c r="S102" s="65"/>
      <c r="T102" s="65"/>
      <c r="U102" s="65"/>
    </row>
    <row r="103" spans="1:42" ht="14.45" customHeight="1" x14ac:dyDescent="0.25">
      <c r="A103" s="39"/>
      <c r="B103" s="39"/>
      <c r="C103" s="63"/>
      <c r="D103" s="63"/>
      <c r="E103" s="64"/>
      <c r="F103" s="63"/>
      <c r="G103" s="78"/>
      <c r="H103" s="39"/>
      <c r="I103" s="6"/>
      <c r="J103" s="79">
        <f>ROUND(I103*0.9*Q103,0)</f>
        <v>0</v>
      </c>
      <c r="K103" s="80" t="s">
        <v>48</v>
      </c>
      <c r="L103" s="80" t="s">
        <v>48</v>
      </c>
      <c r="M103" s="80"/>
      <c r="N103" s="81"/>
      <c r="O103" s="81">
        <f>ROUND(N103*0.9*Q103,0)</f>
        <v>0</v>
      </c>
      <c r="P103" s="119"/>
      <c r="Q103" s="115">
        <v>0.17499999999999999</v>
      </c>
      <c r="R103" s="87"/>
      <c r="S103" s="65"/>
      <c r="T103" s="65"/>
      <c r="U103" s="65"/>
    </row>
    <row r="104" spans="1:42" ht="14.45" customHeight="1" x14ac:dyDescent="0.25">
      <c r="A104" s="39"/>
      <c r="B104" s="39"/>
      <c r="C104" s="63"/>
      <c r="D104" s="63"/>
      <c r="E104" s="64"/>
      <c r="F104" s="63"/>
      <c r="G104" s="78"/>
      <c r="H104" s="39"/>
      <c r="I104" s="6"/>
      <c r="J104" s="79"/>
      <c r="K104" s="80"/>
      <c r="L104" s="80"/>
      <c r="M104" s="80"/>
      <c r="N104" s="81"/>
      <c r="O104" s="81"/>
      <c r="P104" s="119"/>
      <c r="Q104" s="82"/>
      <c r="R104" s="65"/>
      <c r="S104" s="65"/>
      <c r="T104" s="65"/>
      <c r="U104" s="65"/>
    </row>
    <row r="105" spans="1:42" s="15" customFormat="1" ht="15" customHeight="1" x14ac:dyDescent="0.25">
      <c r="A105" s="39"/>
      <c r="B105" s="39"/>
      <c r="C105" s="63"/>
      <c r="D105" s="63"/>
      <c r="E105" s="64"/>
      <c r="F105" s="63"/>
      <c r="G105" s="78"/>
      <c r="H105" s="39"/>
      <c r="I105" s="79"/>
      <c r="J105" s="79"/>
      <c r="K105" s="80"/>
      <c r="L105" s="80"/>
      <c r="M105" s="80"/>
      <c r="N105" s="81"/>
      <c r="O105" s="81"/>
      <c r="P105" s="119"/>
      <c r="Q105" s="82"/>
      <c r="R105" s="65"/>
      <c r="S105" s="65"/>
      <c r="T105" s="65"/>
      <c r="U105" s="65"/>
    </row>
    <row r="106" spans="1:42" ht="15" customHeight="1" x14ac:dyDescent="0.25">
      <c r="A106" s="67"/>
      <c r="B106" s="67"/>
      <c r="C106" s="68"/>
      <c r="D106" s="68"/>
      <c r="E106" s="69"/>
      <c r="F106" s="68"/>
      <c r="G106" s="67"/>
      <c r="H106" s="67"/>
      <c r="I106" s="83"/>
      <c r="J106" s="83"/>
      <c r="K106" s="84"/>
      <c r="L106" s="84"/>
      <c r="M106" s="84"/>
      <c r="N106" s="85"/>
      <c r="O106" s="85"/>
      <c r="P106" s="121"/>
      <c r="Q106" s="86"/>
      <c r="R106" s="86"/>
      <c r="S106" s="86"/>
      <c r="T106" s="86"/>
      <c r="U106" s="86"/>
    </row>
    <row r="107" spans="1:42" x14ac:dyDescent="0.25">
      <c r="A107" s="13" t="s">
        <v>3</v>
      </c>
      <c r="B107" s="13"/>
      <c r="C107" s="6"/>
      <c r="D107" s="6"/>
      <c r="E107" s="6"/>
      <c r="F107" s="76"/>
      <c r="G107" s="7"/>
      <c r="H107" s="7"/>
      <c r="I107" s="61"/>
      <c r="J107" s="61"/>
      <c r="K107" s="72"/>
      <c r="L107" s="71"/>
      <c r="M107" s="71"/>
      <c r="N107" s="14">
        <f>SUBTOTAL(109,N7:N106)</f>
        <v>19283361</v>
      </c>
      <c r="O107" s="14">
        <f>SUBTOTAL(109,O7:O106)</f>
        <v>2249664</v>
      </c>
      <c r="P107" s="47"/>
      <c r="Q107" s="47"/>
      <c r="R107" s="47"/>
      <c r="S107" s="47"/>
      <c r="T107" s="47"/>
      <c r="U107" s="47"/>
    </row>
    <row r="108" spans="1:42" x14ac:dyDescent="0.25">
      <c r="J108" s="175"/>
      <c r="K108" s="3" t="s">
        <v>201</v>
      </c>
    </row>
    <row r="109" spans="1:42" ht="14.45" customHeight="1" x14ac:dyDescent="0.25">
      <c r="L109" s="28"/>
      <c r="M109" s="28"/>
      <c r="N109"/>
      <c r="O109"/>
    </row>
    <row r="110" spans="1:42" s="18" customFormat="1" ht="15" customHeight="1" outlineLevel="1" x14ac:dyDescent="0.25">
      <c r="C110" s="18" t="s">
        <v>67</v>
      </c>
      <c r="E110" s="18" t="s">
        <v>105</v>
      </c>
      <c r="F110" s="77" t="s">
        <v>30</v>
      </c>
      <c r="G110" s="18" t="s">
        <v>11</v>
      </c>
      <c r="H110" s="18" t="s">
        <v>22</v>
      </c>
      <c r="I110" s="62"/>
      <c r="J110" s="62"/>
      <c r="K110" s="27"/>
      <c r="L110" s="74"/>
      <c r="M110" s="74"/>
      <c r="N110" s="21"/>
      <c r="O110" s="22"/>
      <c r="P110" s="118"/>
      <c r="Q110" s="27"/>
      <c r="R110" s="27"/>
      <c r="S110" s="27" t="s">
        <v>21</v>
      </c>
      <c r="T110" s="89"/>
      <c r="U110" s="27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</row>
    <row r="111" spans="1:42" s="18" customFormat="1" ht="15" customHeight="1" outlineLevel="1" x14ac:dyDescent="0.25">
      <c r="C111" s="18" t="s">
        <v>68</v>
      </c>
      <c r="E111" s="18" t="s">
        <v>103</v>
      </c>
      <c r="F111" s="77" t="s">
        <v>31</v>
      </c>
      <c r="G111" s="18" t="s">
        <v>12</v>
      </c>
      <c r="H111" s="18" t="s">
        <v>23</v>
      </c>
      <c r="I111" s="62"/>
      <c r="J111" s="62"/>
      <c r="K111" s="27"/>
      <c r="L111" s="74"/>
      <c r="M111" s="74"/>
      <c r="N111" s="21"/>
      <c r="O111" s="22"/>
      <c r="P111" s="118"/>
      <c r="Q111" s="27"/>
      <c r="R111" s="27"/>
      <c r="S111" s="27" t="s">
        <v>20</v>
      </c>
      <c r="T111" s="89"/>
      <c r="U111" s="27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</row>
    <row r="112" spans="1:42" s="18" customFormat="1" ht="15" customHeight="1" outlineLevel="1" x14ac:dyDescent="0.25">
      <c r="C112" s="18" t="s">
        <v>69</v>
      </c>
      <c r="E112" s="18" t="s">
        <v>106</v>
      </c>
      <c r="F112" s="77" t="s">
        <v>32</v>
      </c>
      <c r="H112" s="18" t="s">
        <v>24</v>
      </c>
      <c r="I112" s="62"/>
      <c r="J112" s="62"/>
      <c r="K112" s="27"/>
      <c r="L112" s="74"/>
      <c r="M112" s="74"/>
      <c r="N112" s="21"/>
      <c r="O112" s="22"/>
      <c r="P112" s="118"/>
      <c r="Q112" s="27"/>
      <c r="R112" s="27"/>
      <c r="S112" s="27"/>
      <c r="T112" s="89"/>
      <c r="U112" s="27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</row>
    <row r="113" spans="5:42" s="18" customFormat="1" ht="15" customHeight="1" outlineLevel="1" x14ac:dyDescent="0.25">
      <c r="E113" s="18" t="s">
        <v>104</v>
      </c>
      <c r="F113" s="77" t="s">
        <v>33</v>
      </c>
      <c r="I113" s="62"/>
      <c r="J113" s="62"/>
      <c r="K113" s="27"/>
      <c r="L113" s="74"/>
      <c r="M113" s="74"/>
      <c r="N113" s="21"/>
      <c r="O113" s="22"/>
      <c r="P113" s="118"/>
      <c r="Q113" s="27"/>
      <c r="R113" s="27"/>
      <c r="S113" s="27"/>
      <c r="T113" s="89"/>
      <c r="U113" s="27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</row>
    <row r="114" spans="5:42" s="18" customFormat="1" ht="15" customHeight="1" outlineLevel="1" x14ac:dyDescent="0.25">
      <c r="E114" s="18" t="s">
        <v>107</v>
      </c>
      <c r="F114" s="77" t="s">
        <v>34</v>
      </c>
      <c r="I114" s="62"/>
      <c r="J114" s="62"/>
      <c r="K114" s="27"/>
      <c r="L114" s="74"/>
      <c r="M114" s="74"/>
      <c r="N114" s="21"/>
      <c r="O114" s="22"/>
      <c r="P114" s="118"/>
      <c r="Q114" s="27"/>
      <c r="R114" s="27"/>
      <c r="S114" s="27"/>
      <c r="T114" s="89"/>
      <c r="U114" s="27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</row>
    <row r="115" spans="5:42" s="18" customFormat="1" ht="15" customHeight="1" outlineLevel="1" x14ac:dyDescent="0.25">
      <c r="F115" s="77" t="s">
        <v>35</v>
      </c>
      <c r="I115" s="62"/>
      <c r="J115" s="62"/>
      <c r="K115" s="27"/>
      <c r="L115" s="74"/>
      <c r="M115" s="74"/>
      <c r="N115" s="21"/>
      <c r="O115" s="22"/>
      <c r="P115" s="118"/>
      <c r="Q115" s="27"/>
      <c r="R115" s="27"/>
      <c r="S115" s="27"/>
      <c r="T115" s="89"/>
      <c r="U115" s="27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</row>
    <row r="116" spans="5:42" s="18" customFormat="1" ht="15" customHeight="1" outlineLevel="1" x14ac:dyDescent="0.25">
      <c r="F116" s="77" t="s">
        <v>57</v>
      </c>
      <c r="I116" s="62"/>
      <c r="J116" s="62"/>
      <c r="K116" s="27"/>
      <c r="L116" s="74"/>
      <c r="M116" s="74"/>
      <c r="N116" s="21"/>
      <c r="O116" s="22"/>
      <c r="P116" s="118"/>
      <c r="Q116" s="27"/>
      <c r="R116" s="27"/>
      <c r="S116" s="27"/>
      <c r="T116" s="89"/>
      <c r="U116" s="27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</row>
    <row r="117" spans="5:42" s="18" customFormat="1" ht="15" customHeight="1" outlineLevel="1" x14ac:dyDescent="0.25">
      <c r="F117" s="77" t="s">
        <v>58</v>
      </c>
      <c r="I117" s="62"/>
      <c r="J117" s="62"/>
      <c r="K117" s="27"/>
      <c r="L117" s="74"/>
      <c r="M117" s="74"/>
      <c r="N117" s="21"/>
      <c r="O117" s="22"/>
      <c r="P117" s="118"/>
      <c r="Q117" s="27"/>
      <c r="R117" s="27"/>
      <c r="S117" s="27"/>
      <c r="T117" s="89"/>
      <c r="U117" s="2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</row>
    <row r="118" spans="5:42" s="18" customFormat="1" ht="15" customHeight="1" outlineLevel="1" x14ac:dyDescent="0.25">
      <c r="F118" s="77" t="s">
        <v>59</v>
      </c>
      <c r="I118" s="62"/>
      <c r="J118" s="62"/>
      <c r="K118" s="27"/>
      <c r="L118" s="74"/>
      <c r="M118" s="74"/>
      <c r="N118" s="21"/>
      <c r="O118" s="22"/>
      <c r="P118" s="118"/>
      <c r="Q118" s="27"/>
      <c r="R118" s="27"/>
      <c r="S118" s="27"/>
      <c r="T118" s="89"/>
      <c r="U118" s="27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</row>
    <row r="119" spans="5:42" s="18" customFormat="1" ht="15" customHeight="1" outlineLevel="1" x14ac:dyDescent="0.25">
      <c r="F119" s="113" t="s">
        <v>60</v>
      </c>
      <c r="I119" s="62"/>
      <c r="J119" s="62"/>
      <c r="K119" s="27"/>
      <c r="L119" s="74"/>
      <c r="M119" s="74"/>
      <c r="N119" s="21"/>
      <c r="O119" s="22"/>
      <c r="P119" s="118"/>
      <c r="Q119" s="27"/>
      <c r="R119" s="27"/>
      <c r="S119" s="27"/>
      <c r="T119" s="89"/>
      <c r="U119" s="27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</row>
    <row r="120" spans="5:42" s="18" customFormat="1" ht="15" customHeight="1" outlineLevel="1" x14ac:dyDescent="0.25">
      <c r="F120" s="113" t="s">
        <v>61</v>
      </c>
      <c r="I120" s="62"/>
      <c r="J120" s="62"/>
      <c r="K120" s="27"/>
      <c r="L120" s="74"/>
      <c r="M120" s="74"/>
      <c r="N120" s="21"/>
      <c r="O120" s="22"/>
      <c r="P120" s="118"/>
      <c r="Q120" s="27"/>
      <c r="R120" s="27"/>
      <c r="S120" s="27"/>
      <c r="T120" s="89"/>
      <c r="U120" s="27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</row>
    <row r="121" spans="5:42" s="18" customFormat="1" ht="15" customHeight="1" outlineLevel="1" x14ac:dyDescent="0.25">
      <c r="F121" s="113" t="s">
        <v>70</v>
      </c>
      <c r="I121" s="62"/>
      <c r="J121" s="62"/>
      <c r="K121" s="27"/>
      <c r="L121" s="74"/>
      <c r="M121" s="74"/>
      <c r="N121" s="21"/>
      <c r="O121" s="22"/>
      <c r="P121" s="118"/>
      <c r="Q121" s="27"/>
      <c r="R121" s="27"/>
      <c r="S121" s="27"/>
      <c r="T121" s="89"/>
      <c r="U121" s="27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</row>
    <row r="122" spans="5:42" s="18" customFormat="1" ht="15" customHeight="1" outlineLevel="1" x14ac:dyDescent="0.25">
      <c r="F122" s="77" t="s">
        <v>71</v>
      </c>
      <c r="I122" s="62"/>
      <c r="J122" s="62"/>
      <c r="K122" s="27"/>
      <c r="L122" s="74"/>
      <c r="M122" s="74"/>
      <c r="N122" s="21"/>
      <c r="O122" s="22"/>
      <c r="P122" s="118"/>
      <c r="Q122" s="27"/>
      <c r="R122" s="27"/>
      <c r="S122" s="27"/>
      <c r="T122" s="89"/>
      <c r="U122" s="27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</row>
    <row r="123" spans="5:42" s="18" customFormat="1" ht="15" customHeight="1" outlineLevel="1" x14ac:dyDescent="0.25">
      <c r="F123" s="77" t="s">
        <v>72</v>
      </c>
      <c r="I123" s="62"/>
      <c r="J123" s="62"/>
      <c r="K123" s="27"/>
      <c r="L123" s="74"/>
      <c r="M123" s="74"/>
      <c r="N123" s="21"/>
      <c r="O123" s="22"/>
      <c r="P123" s="118"/>
      <c r="Q123" s="27"/>
      <c r="R123" s="27"/>
      <c r="S123" s="27"/>
      <c r="T123" s="89"/>
      <c r="U123" s="27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</row>
    <row r="124" spans="5:42" s="18" customFormat="1" ht="15" customHeight="1" outlineLevel="1" x14ac:dyDescent="0.25">
      <c r="F124" s="77" t="s">
        <v>73</v>
      </c>
      <c r="I124" s="62"/>
      <c r="J124" s="62"/>
      <c r="K124" s="27"/>
      <c r="L124" s="74"/>
      <c r="M124" s="74"/>
      <c r="N124" s="21"/>
      <c r="O124" s="22"/>
      <c r="P124" s="118"/>
      <c r="Q124" s="27"/>
      <c r="R124" s="27"/>
      <c r="S124" s="27"/>
      <c r="T124" s="89"/>
      <c r="U124" s="27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</row>
    <row r="125" spans="5:42" s="18" customFormat="1" ht="15" customHeight="1" outlineLevel="1" x14ac:dyDescent="0.25">
      <c r="F125" s="77" t="s">
        <v>74</v>
      </c>
      <c r="I125" s="62"/>
      <c r="J125" s="62"/>
      <c r="K125" s="27"/>
      <c r="L125" s="74"/>
      <c r="M125" s="74"/>
      <c r="N125" s="21"/>
      <c r="O125" s="22"/>
      <c r="P125" s="118"/>
      <c r="Q125" s="27"/>
      <c r="R125" s="27"/>
      <c r="S125" s="27"/>
      <c r="T125" s="89"/>
      <c r="U125" s="27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</row>
    <row r="126" spans="5:42" s="18" customFormat="1" ht="15" customHeight="1" outlineLevel="1" x14ac:dyDescent="0.25">
      <c r="F126" s="77" t="s">
        <v>75</v>
      </c>
      <c r="I126" s="62"/>
      <c r="J126" s="62"/>
      <c r="K126" s="27"/>
      <c r="L126" s="74"/>
      <c r="M126" s="74"/>
      <c r="N126" s="21"/>
      <c r="O126" s="22"/>
      <c r="P126" s="118"/>
      <c r="Q126" s="27"/>
      <c r="R126" s="27"/>
      <c r="S126" s="27"/>
      <c r="T126" s="89"/>
      <c r="U126" s="27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</row>
    <row r="127" spans="5:42" s="18" customFormat="1" ht="15" customHeight="1" outlineLevel="1" x14ac:dyDescent="0.25">
      <c r="F127" s="77" t="s">
        <v>76</v>
      </c>
      <c r="I127" s="62"/>
      <c r="J127" s="62"/>
      <c r="K127" s="27"/>
      <c r="L127" s="74"/>
      <c r="M127" s="74"/>
      <c r="N127" s="21"/>
      <c r="O127" s="22"/>
      <c r="P127" s="118"/>
      <c r="Q127" s="27"/>
      <c r="R127" s="27"/>
      <c r="S127" s="27"/>
      <c r="T127" s="89"/>
      <c r="U127" s="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</row>
    <row r="128" spans="5:42" s="18" customFormat="1" ht="15" customHeight="1" outlineLevel="1" x14ac:dyDescent="0.25">
      <c r="F128" s="77" t="s">
        <v>77</v>
      </c>
      <c r="I128" s="62"/>
      <c r="J128" s="62"/>
      <c r="K128" s="27"/>
      <c r="L128" s="74"/>
      <c r="M128" s="74"/>
      <c r="N128" s="21"/>
      <c r="O128" s="22"/>
      <c r="P128" s="118"/>
      <c r="Q128" s="27"/>
      <c r="R128" s="27"/>
      <c r="S128" s="27"/>
      <c r="T128" s="89"/>
      <c r="U128" s="27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</row>
    <row r="129" spans="6:42" s="18" customFormat="1" ht="15" customHeight="1" outlineLevel="1" x14ac:dyDescent="0.25">
      <c r="F129" s="77" t="s">
        <v>78</v>
      </c>
      <c r="I129" s="62"/>
      <c r="J129" s="62"/>
      <c r="K129" s="27"/>
      <c r="L129" s="74"/>
      <c r="M129" s="74"/>
      <c r="N129" s="21"/>
      <c r="O129" s="22"/>
      <c r="P129" s="118"/>
      <c r="Q129" s="27"/>
      <c r="R129" s="27"/>
      <c r="S129" s="27"/>
      <c r="T129" s="89"/>
      <c r="U129" s="27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</row>
    <row r="130" spans="6:42" s="18" customFormat="1" ht="15" customHeight="1" outlineLevel="1" x14ac:dyDescent="0.25">
      <c r="F130" s="77" t="s">
        <v>79</v>
      </c>
      <c r="I130" s="62"/>
      <c r="J130" s="62"/>
      <c r="K130" s="27"/>
      <c r="L130" s="74"/>
      <c r="M130" s="74"/>
      <c r="N130" s="21"/>
      <c r="O130" s="23"/>
      <c r="P130" s="118"/>
      <c r="Q130" s="27"/>
      <c r="R130" s="27"/>
      <c r="S130" s="27"/>
      <c r="T130" s="89"/>
      <c r="U130" s="27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</row>
    <row r="131" spans="6:42" s="18" customFormat="1" ht="15" customHeight="1" outlineLevel="1" x14ac:dyDescent="0.25">
      <c r="F131" s="77" t="s">
        <v>80</v>
      </c>
      <c r="I131" s="62"/>
      <c r="J131" s="62"/>
      <c r="K131" s="27"/>
      <c r="L131" s="74"/>
      <c r="M131" s="74"/>
      <c r="N131" s="19"/>
      <c r="P131" s="118"/>
      <c r="Q131" s="27"/>
      <c r="R131" s="27"/>
      <c r="S131" s="27"/>
      <c r="T131" s="89"/>
      <c r="U131" s="27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</row>
    <row r="132" spans="6:42" s="18" customFormat="1" ht="15" customHeight="1" outlineLevel="1" x14ac:dyDescent="0.25">
      <c r="F132" s="77" t="s">
        <v>81</v>
      </c>
      <c r="I132" s="62"/>
      <c r="J132" s="62"/>
      <c r="K132" s="27"/>
      <c r="L132" s="74"/>
      <c r="M132" s="74"/>
      <c r="N132" s="201"/>
      <c r="O132" s="201"/>
      <c r="P132" s="118"/>
      <c r="Q132" s="27"/>
      <c r="R132" s="27"/>
      <c r="S132" s="27"/>
      <c r="T132" s="89"/>
      <c r="U132" s="27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</row>
    <row r="133" spans="6:42" s="18" customFormat="1" ht="15" customHeight="1" outlineLevel="1" x14ac:dyDescent="0.25">
      <c r="F133" s="77" t="s">
        <v>82</v>
      </c>
      <c r="I133" s="62"/>
      <c r="J133" s="62"/>
      <c r="K133" s="27"/>
      <c r="L133" s="74"/>
      <c r="M133" s="74"/>
      <c r="N133" s="20"/>
      <c r="O133" s="20"/>
      <c r="P133" s="118"/>
      <c r="Q133" s="27"/>
      <c r="R133" s="27"/>
      <c r="S133" s="27"/>
      <c r="T133" s="89"/>
      <c r="U133" s="27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</row>
    <row r="134" spans="6:42" s="18" customFormat="1" ht="15" customHeight="1" outlineLevel="1" x14ac:dyDescent="0.25">
      <c r="F134" s="113" t="s">
        <v>83</v>
      </c>
      <c r="I134" s="62"/>
      <c r="J134" s="62"/>
      <c r="K134" s="27"/>
      <c r="L134" s="74"/>
      <c r="M134" s="74"/>
      <c r="N134" s="21"/>
      <c r="O134" s="22"/>
      <c r="P134" s="118"/>
      <c r="Q134" s="27"/>
      <c r="R134" s="27"/>
      <c r="S134" s="27"/>
      <c r="T134" s="89"/>
      <c r="U134" s="27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</row>
    <row r="135" spans="6:42" s="18" customFormat="1" ht="15" customHeight="1" outlineLevel="1" x14ac:dyDescent="0.25">
      <c r="F135" s="114" t="s">
        <v>84</v>
      </c>
      <c r="I135" s="62"/>
      <c r="J135" s="62"/>
      <c r="K135" s="27"/>
      <c r="L135" s="74"/>
      <c r="M135" s="74"/>
      <c r="N135" s="21"/>
      <c r="O135" s="22"/>
      <c r="P135" s="118"/>
      <c r="Q135" s="27"/>
      <c r="R135" s="27"/>
      <c r="S135" s="27"/>
      <c r="T135" s="89"/>
      <c r="U135" s="27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</row>
    <row r="136" spans="6:42" s="18" customFormat="1" ht="15" customHeight="1" outlineLevel="1" x14ac:dyDescent="0.25">
      <c r="F136" s="113" t="s">
        <v>85</v>
      </c>
      <c r="I136" s="62"/>
      <c r="J136" s="62"/>
      <c r="K136" s="27"/>
      <c r="L136" s="74"/>
      <c r="M136" s="74"/>
      <c r="N136" s="21"/>
      <c r="O136" s="22"/>
      <c r="P136" s="118"/>
      <c r="Q136" s="27"/>
      <c r="R136" s="27"/>
      <c r="S136" s="27"/>
      <c r="T136" s="89"/>
      <c r="U136" s="27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</row>
    <row r="137" spans="6:42" s="18" customFormat="1" ht="15" customHeight="1" outlineLevel="1" x14ac:dyDescent="0.25">
      <c r="F137" s="114" t="s">
        <v>86</v>
      </c>
      <c r="I137" s="62"/>
      <c r="J137" s="62"/>
      <c r="K137" s="27"/>
      <c r="L137" s="74"/>
      <c r="M137" s="74"/>
      <c r="N137" s="21"/>
      <c r="O137" s="22"/>
      <c r="P137" s="118"/>
      <c r="Q137" s="27"/>
      <c r="R137" s="27"/>
      <c r="S137" s="27"/>
      <c r="T137" s="89"/>
      <c r="U137" s="2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</row>
    <row r="138" spans="6:42" s="18" customFormat="1" ht="15" customHeight="1" outlineLevel="1" x14ac:dyDescent="0.25">
      <c r="F138" s="113" t="s">
        <v>87</v>
      </c>
      <c r="I138" s="62"/>
      <c r="J138" s="62"/>
      <c r="K138" s="27"/>
      <c r="L138" s="27"/>
      <c r="M138" s="27"/>
      <c r="N138" s="21"/>
      <c r="O138" s="22"/>
      <c r="P138" s="118"/>
      <c r="Q138" s="27"/>
      <c r="R138" s="27"/>
      <c r="S138" s="27"/>
      <c r="T138" s="89"/>
      <c r="U138" s="27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</row>
    <row r="139" spans="6:42" s="18" customFormat="1" ht="15" customHeight="1" outlineLevel="1" x14ac:dyDescent="0.25">
      <c r="F139" s="114" t="s">
        <v>88</v>
      </c>
      <c r="I139" s="62"/>
      <c r="J139" s="62"/>
      <c r="K139" s="27"/>
      <c r="L139" s="27"/>
      <c r="M139" s="27"/>
      <c r="N139" s="21"/>
      <c r="O139" s="23"/>
      <c r="P139" s="118"/>
      <c r="Q139" s="27"/>
      <c r="R139" s="27"/>
      <c r="S139" s="27"/>
      <c r="T139" s="89"/>
      <c r="U139" s="27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</row>
    <row r="140" spans="6:42" s="18" customFormat="1" ht="15" customHeight="1" outlineLevel="1" x14ac:dyDescent="0.25">
      <c r="F140" s="113" t="s">
        <v>89</v>
      </c>
      <c r="I140" s="62"/>
      <c r="J140" s="62"/>
      <c r="K140" s="27"/>
      <c r="L140" s="27"/>
      <c r="M140" s="27"/>
      <c r="N140" s="19"/>
      <c r="O140" s="19"/>
      <c r="P140" s="118"/>
      <c r="Q140" s="27"/>
      <c r="R140" s="27"/>
      <c r="S140" s="27"/>
      <c r="T140" s="89"/>
      <c r="U140" s="27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</row>
    <row r="141" spans="6:42" s="18" customFormat="1" ht="15" customHeight="1" outlineLevel="1" x14ac:dyDescent="0.25">
      <c r="F141" s="114" t="s">
        <v>90</v>
      </c>
      <c r="I141" s="62"/>
      <c r="J141" s="62"/>
      <c r="K141" s="27"/>
      <c r="L141" s="27"/>
      <c r="M141" s="27"/>
      <c r="N141" s="19"/>
      <c r="O141" s="19"/>
      <c r="P141" s="118"/>
      <c r="Q141" s="27"/>
      <c r="R141" s="27"/>
      <c r="S141" s="27"/>
      <c r="T141" s="89"/>
      <c r="U141" s="27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</row>
    <row r="142" spans="6:42" s="18" customFormat="1" ht="15" customHeight="1" outlineLevel="1" x14ac:dyDescent="0.25">
      <c r="F142" s="113" t="s">
        <v>91</v>
      </c>
      <c r="I142" s="62"/>
      <c r="J142" s="62"/>
      <c r="K142" s="27"/>
      <c r="L142" s="27"/>
      <c r="M142" s="27"/>
      <c r="N142" s="19"/>
      <c r="O142" s="19"/>
      <c r="P142" s="118"/>
      <c r="Q142" s="27"/>
      <c r="R142" s="27"/>
      <c r="S142" s="27"/>
      <c r="T142" s="89"/>
      <c r="U142" s="27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</row>
    <row r="143" spans="6:42" s="18" customFormat="1" ht="15" customHeight="1" outlineLevel="1" x14ac:dyDescent="0.25">
      <c r="F143" s="114" t="s">
        <v>92</v>
      </c>
      <c r="I143" s="62"/>
      <c r="J143" s="62"/>
      <c r="K143" s="27"/>
      <c r="L143" s="27"/>
      <c r="M143" s="27"/>
      <c r="N143" s="19"/>
      <c r="O143" s="19"/>
      <c r="P143" s="118"/>
      <c r="Q143" s="27"/>
      <c r="R143" s="27"/>
      <c r="S143" s="27"/>
      <c r="T143" s="89"/>
      <c r="U143" s="27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</row>
    <row r="144" spans="6:42" s="18" customFormat="1" ht="15" customHeight="1" outlineLevel="1" x14ac:dyDescent="0.25">
      <c r="F144" s="113" t="s">
        <v>93</v>
      </c>
      <c r="I144" s="62"/>
      <c r="J144" s="62"/>
      <c r="K144" s="27"/>
      <c r="L144" s="27"/>
      <c r="M144" s="27"/>
      <c r="N144" s="19"/>
      <c r="O144" s="19"/>
      <c r="P144" s="118"/>
      <c r="Q144" s="27"/>
      <c r="R144" s="27"/>
      <c r="S144" s="27"/>
      <c r="T144" s="89"/>
      <c r="U144" s="27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</row>
    <row r="145" spans="6:42" s="18" customFormat="1" ht="15" customHeight="1" outlineLevel="1" x14ac:dyDescent="0.25">
      <c r="F145" s="114" t="s">
        <v>94</v>
      </c>
      <c r="I145" s="62"/>
      <c r="J145" s="62"/>
      <c r="K145" s="27"/>
      <c r="L145" s="27"/>
      <c r="M145" s="27"/>
      <c r="N145" s="19"/>
      <c r="O145" s="19"/>
      <c r="P145" s="118"/>
      <c r="Q145" s="27"/>
      <c r="R145" s="27"/>
      <c r="S145" s="27"/>
      <c r="T145" s="89"/>
      <c r="U145" s="27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</row>
  </sheetData>
  <autoFilter ref="A6:AP106" xr:uid="{00000000-0009-0000-0000-000001000000}"/>
  <sortState xmlns:xlrd2="http://schemas.microsoft.com/office/spreadsheetml/2017/richdata2" ref="A34:AP84">
    <sortCondition ref="A34"/>
  </sortState>
  <dataConsolidate/>
  <customSheetViews>
    <customSheetView guid="{B3053EE5-F487-4331-B4B6-28A1F2EF1617}" filter="1" showAutoFilter="1" hiddenRows="1" hiddenColumns="1">
      <pane ySplit="4" topLeftCell="A5" activePane="bottomLeft" state="frozen"/>
      <selection pane="bottomLeft" activeCell="H77" sqref="H77"/>
      <pageMargins left="0.70866141732283472" right="0.70866141732283472" top="0.35433070866141736" bottom="0.74803149606299213" header="0.31496062992125984" footer="0.31496062992125984"/>
      <pageSetup paperSize="9" scale="53" orientation="portrait" r:id="rId1"/>
      <autoFilter ref="A4:AV400" xr:uid="{667FC53F-E551-4503-BCD5-799DBB0C8D94}">
        <filterColumn colId="6">
          <filters>
            <filter val="2019.06"/>
            <filter val="2019.07"/>
            <filter val="2019.08"/>
            <filter val="2019.09"/>
            <filter val="2019.10"/>
          </filters>
        </filterColumn>
        <filterColumn colId="8">
          <filters>
            <filter val="Bér"/>
          </filters>
        </filterColumn>
        <filterColumn colId="19">
          <filters>
            <filter val="i"/>
          </filters>
        </filterColumn>
        <filterColumn colId="22">
          <filters blank="1"/>
        </filterColumn>
      </autoFilter>
    </customSheetView>
  </customSheetViews>
  <mergeCells count="4">
    <mergeCell ref="A2:F2"/>
    <mergeCell ref="N132:O132"/>
    <mergeCell ref="A3:F3"/>
    <mergeCell ref="S4:S5"/>
  </mergeCells>
  <phoneticPr fontId="47" type="noConversion"/>
  <dataValidations disablePrompts="1" count="8">
    <dataValidation type="list" allowBlank="1" showInputMessage="1" showErrorMessage="1" sqref="R106:U106" xr:uid="{00000000-0002-0000-0100-000000000000}">
      <formula1>$S$110:$S$111</formula1>
    </dataValidation>
    <dataValidation type="list" allowBlank="1" showInputMessage="1" showErrorMessage="1" sqref="A65343:D65350 A65352:D65352 A65334:D65341" xr:uid="{00000000-0002-0000-0100-000001000000}">
      <formula1>#REF!</formula1>
    </dataValidation>
    <dataValidation type="list" allowBlank="1" showInputMessage="1" showErrorMessage="1" sqref="E101:E106" xr:uid="{00000000-0002-0000-0100-000002000000}">
      <formula1>$E$110:$E$114</formula1>
    </dataValidation>
    <dataValidation type="list" allowBlank="1" showInputMessage="1" showErrorMessage="1" sqref="F58:F72 F101:F106 F80:F94 F34:F50" xr:uid="{00000000-0002-0000-0100-000006000000}">
      <formula1>$F$110:$F$145</formula1>
    </dataValidation>
    <dataValidation type="list" allowBlank="1" showInputMessage="1" showErrorMessage="1" sqref="G7:G106" xr:uid="{00000000-0002-0000-0100-000004000000}">
      <formula1>$G$110:$G$111</formula1>
    </dataValidation>
    <dataValidation type="list" allowBlank="1" showInputMessage="1" showErrorMessage="1" sqref="C7:C106 D10" xr:uid="{00000000-0002-0000-0100-000005000000}">
      <formula1>$C$110:$C$112</formula1>
    </dataValidation>
    <dataValidation type="list" allowBlank="1" showInputMessage="1" showErrorMessage="1" sqref="H7:H106" xr:uid="{00000000-0002-0000-0100-000007000000}">
      <formula1>$H$110:$H$112</formula1>
    </dataValidation>
    <dataValidation type="list" errorStyle="warning" allowBlank="1" showInputMessage="1" showErrorMessage="1" sqref="E7:E99" xr:uid="{00000000-0002-0000-0100-000003000000}">
      <formula1>$E$110:$E$114</formula1>
    </dataValidation>
  </dataValidations>
  <pageMargins left="0.70866141732283472" right="0.70866141732283472" top="0.35433070866141736" bottom="0.74803149606299213" header="0.31496062992125984" footer="0.31496062992125984"/>
  <pageSetup paperSize="9" scale="53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Munka4">
    <pageSetUpPr fitToPage="1"/>
  </sheetPr>
  <dimension ref="A1:N104"/>
  <sheetViews>
    <sheetView topLeftCell="A50" zoomScale="80" zoomScaleNormal="80" workbookViewId="0">
      <selection activeCell="P71" sqref="P71"/>
    </sheetView>
  </sheetViews>
  <sheetFormatPr defaultColWidth="9.140625" defaultRowHeight="15" outlineLevelRow="1" x14ac:dyDescent="0.25"/>
  <cols>
    <col min="1" max="1" width="11.85546875" customWidth="1"/>
    <col min="2" max="2" width="17.7109375" customWidth="1"/>
    <col min="3" max="3" width="22" customWidth="1"/>
    <col min="4" max="4" width="20.85546875" customWidth="1"/>
    <col min="5" max="5" width="32.42578125" customWidth="1"/>
    <col min="6" max="6" width="30.85546875" style="28" customWidth="1"/>
    <col min="7" max="7" width="16.85546875" style="28" customWidth="1"/>
    <col min="8" max="8" width="13.85546875" style="28" customWidth="1"/>
    <col min="9" max="9" width="17.140625" style="16" customWidth="1"/>
    <col min="10" max="10" width="17.140625" style="30" customWidth="1"/>
    <col min="11" max="11" width="15" customWidth="1"/>
    <col min="12" max="12" width="14" style="28" customWidth="1"/>
    <col min="13" max="14" width="36" customWidth="1"/>
  </cols>
  <sheetData>
    <row r="1" spans="2:12" s="18" customFormat="1" hidden="1" outlineLevel="1" x14ac:dyDescent="0.25">
      <c r="B1" s="110"/>
      <c r="F1" s="27"/>
      <c r="G1" s="27"/>
      <c r="H1" s="27"/>
      <c r="I1" s="24"/>
      <c r="J1" s="29" t="s">
        <v>11</v>
      </c>
      <c r="L1" s="18" t="s">
        <v>67</v>
      </c>
    </row>
    <row r="2" spans="2:12" s="18" customFormat="1" hidden="1" outlineLevel="1" x14ac:dyDescent="0.25">
      <c r="B2" s="110"/>
      <c r="F2" s="27"/>
      <c r="G2" s="27"/>
      <c r="H2" s="27"/>
      <c r="I2" s="24"/>
      <c r="J2" s="29" t="s">
        <v>12</v>
      </c>
      <c r="L2" s="18" t="s">
        <v>68</v>
      </c>
    </row>
    <row r="3" spans="2:12" s="18" customFormat="1" hidden="1" outlineLevel="1" x14ac:dyDescent="0.25">
      <c r="B3" s="110"/>
      <c r="F3" s="27"/>
      <c r="G3" s="27"/>
      <c r="H3" s="27"/>
      <c r="I3" s="24"/>
      <c r="J3" s="29"/>
      <c r="L3" s="18" t="s">
        <v>69</v>
      </c>
    </row>
    <row r="4" spans="2:12" s="18" customFormat="1" hidden="1" outlineLevel="1" x14ac:dyDescent="0.25">
      <c r="B4" s="110"/>
      <c r="F4" s="27"/>
      <c r="G4" s="27"/>
      <c r="H4" s="27"/>
      <c r="I4" s="24"/>
      <c r="J4" s="29"/>
    </row>
    <row r="5" spans="2:12" s="18" customFormat="1" hidden="1" outlineLevel="1" x14ac:dyDescent="0.25">
      <c r="B5" s="110"/>
      <c r="F5" s="27"/>
      <c r="G5" s="27"/>
      <c r="H5" s="27"/>
      <c r="I5" s="24"/>
      <c r="J5" s="29"/>
    </row>
    <row r="6" spans="2:12" s="18" customFormat="1" hidden="1" outlineLevel="1" x14ac:dyDescent="0.25">
      <c r="F6" s="27"/>
      <c r="G6" s="27"/>
      <c r="H6" s="27"/>
      <c r="I6" s="24"/>
      <c r="J6" s="29"/>
    </row>
    <row r="7" spans="2:12" s="18" customFormat="1" hidden="1" outlineLevel="1" x14ac:dyDescent="0.25">
      <c r="F7" s="27"/>
      <c r="G7" s="27"/>
      <c r="H7" s="27"/>
      <c r="I7" s="24"/>
      <c r="J7" s="29"/>
    </row>
    <row r="8" spans="2:12" s="18" customFormat="1" hidden="1" outlineLevel="1" x14ac:dyDescent="0.25">
      <c r="F8" s="27"/>
      <c r="G8" s="27"/>
      <c r="H8" s="27"/>
      <c r="I8" s="24"/>
      <c r="J8" s="29"/>
    </row>
    <row r="9" spans="2:12" s="18" customFormat="1" hidden="1" outlineLevel="1" x14ac:dyDescent="0.25">
      <c r="F9" s="27"/>
      <c r="G9" s="27"/>
      <c r="H9" s="27"/>
      <c r="I9" s="24"/>
      <c r="J9" s="29"/>
    </row>
    <row r="10" spans="2:12" s="18" customFormat="1" hidden="1" outlineLevel="1" x14ac:dyDescent="0.25">
      <c r="F10" s="27"/>
      <c r="G10" s="27"/>
      <c r="H10" s="27"/>
      <c r="I10" s="24"/>
      <c r="J10" s="29"/>
    </row>
    <row r="11" spans="2:12" s="18" customFormat="1" hidden="1" outlineLevel="1" x14ac:dyDescent="0.25">
      <c r="F11" s="27"/>
      <c r="G11" s="27"/>
      <c r="H11" s="27"/>
      <c r="I11" s="24"/>
      <c r="J11" s="29"/>
    </row>
    <row r="12" spans="2:12" s="18" customFormat="1" hidden="1" outlineLevel="1" x14ac:dyDescent="0.25">
      <c r="F12" s="27"/>
      <c r="G12" s="27"/>
      <c r="H12" s="27"/>
      <c r="I12" s="24"/>
      <c r="J12" s="29"/>
    </row>
    <row r="13" spans="2:12" s="18" customFormat="1" hidden="1" outlineLevel="1" x14ac:dyDescent="0.25">
      <c r="F13" s="27"/>
      <c r="G13" s="27"/>
      <c r="H13" s="27"/>
      <c r="I13" s="24"/>
      <c r="J13" s="29"/>
    </row>
    <row r="14" spans="2:12" s="18" customFormat="1" hidden="1" outlineLevel="1" x14ac:dyDescent="0.25">
      <c r="F14" s="27"/>
      <c r="G14" s="27"/>
      <c r="H14" s="27"/>
      <c r="I14" s="24"/>
      <c r="J14" s="29"/>
    </row>
    <row r="15" spans="2:12" s="18" customFormat="1" hidden="1" outlineLevel="1" x14ac:dyDescent="0.25">
      <c r="F15" s="27"/>
      <c r="G15" s="27"/>
      <c r="H15" s="27"/>
      <c r="I15" s="24"/>
      <c r="J15" s="29"/>
    </row>
    <row r="16" spans="2:12" s="18" customFormat="1" hidden="1" outlineLevel="1" x14ac:dyDescent="0.25">
      <c r="F16" s="27"/>
      <c r="G16" s="27"/>
      <c r="H16" s="27"/>
      <c r="I16" s="24"/>
      <c r="J16" s="29"/>
    </row>
    <row r="17" spans="6:10" s="18" customFormat="1" hidden="1" outlineLevel="1" x14ac:dyDescent="0.25">
      <c r="F17" s="27"/>
      <c r="G17" s="27"/>
      <c r="H17" s="27"/>
      <c r="I17" s="24"/>
      <c r="J17" s="29"/>
    </row>
    <row r="18" spans="6:10" s="18" customFormat="1" hidden="1" outlineLevel="1" x14ac:dyDescent="0.25">
      <c r="F18" s="27"/>
      <c r="G18" s="27"/>
      <c r="H18" s="27"/>
      <c r="I18" s="24"/>
      <c r="J18" s="29"/>
    </row>
    <row r="19" spans="6:10" s="18" customFormat="1" hidden="1" outlineLevel="1" x14ac:dyDescent="0.25">
      <c r="F19" s="27"/>
      <c r="G19" s="27"/>
      <c r="H19" s="27"/>
      <c r="I19" s="24"/>
      <c r="J19" s="29"/>
    </row>
    <row r="20" spans="6:10" s="18" customFormat="1" hidden="1" outlineLevel="1" x14ac:dyDescent="0.25">
      <c r="F20" s="27"/>
      <c r="G20" s="27"/>
      <c r="H20" s="27"/>
      <c r="I20" s="24"/>
      <c r="J20" s="29"/>
    </row>
    <row r="21" spans="6:10" s="18" customFormat="1" hidden="1" outlineLevel="1" x14ac:dyDescent="0.25">
      <c r="F21" s="27"/>
      <c r="G21" s="27"/>
      <c r="H21" s="27"/>
      <c r="I21" s="24"/>
      <c r="J21" s="29"/>
    </row>
    <row r="22" spans="6:10" s="18" customFormat="1" hidden="1" outlineLevel="1" x14ac:dyDescent="0.25">
      <c r="F22" s="27"/>
      <c r="G22" s="27"/>
      <c r="H22" s="27"/>
      <c r="I22" s="24"/>
      <c r="J22" s="29"/>
    </row>
    <row r="23" spans="6:10" s="18" customFormat="1" hidden="1" outlineLevel="1" x14ac:dyDescent="0.25">
      <c r="F23" s="27"/>
      <c r="G23" s="27"/>
      <c r="H23" s="27"/>
      <c r="I23" s="24"/>
      <c r="J23" s="29"/>
    </row>
    <row r="24" spans="6:10" s="18" customFormat="1" hidden="1" outlineLevel="1" x14ac:dyDescent="0.25">
      <c r="F24" s="27"/>
      <c r="G24" s="27"/>
      <c r="H24" s="27"/>
      <c r="I24" s="24"/>
      <c r="J24" s="29"/>
    </row>
    <row r="25" spans="6:10" s="18" customFormat="1" hidden="1" outlineLevel="1" x14ac:dyDescent="0.25">
      <c r="F25" s="27"/>
      <c r="G25" s="27"/>
      <c r="H25" s="27"/>
      <c r="I25" s="24"/>
      <c r="J25" s="29"/>
    </row>
    <row r="26" spans="6:10" s="18" customFormat="1" hidden="1" outlineLevel="1" x14ac:dyDescent="0.25">
      <c r="F26" s="27"/>
      <c r="G26" s="27"/>
      <c r="H26" s="27"/>
      <c r="I26" s="24"/>
      <c r="J26" s="29"/>
    </row>
    <row r="27" spans="6:10" s="18" customFormat="1" hidden="1" outlineLevel="1" x14ac:dyDescent="0.25">
      <c r="F27" s="27"/>
      <c r="G27" s="27"/>
      <c r="H27" s="27"/>
      <c r="I27" s="24"/>
      <c r="J27" s="29"/>
    </row>
    <row r="28" spans="6:10" s="18" customFormat="1" hidden="1" outlineLevel="1" x14ac:dyDescent="0.25">
      <c r="F28" s="27"/>
      <c r="G28" s="27"/>
      <c r="H28" s="27"/>
      <c r="I28" s="24"/>
      <c r="J28" s="29"/>
    </row>
    <row r="29" spans="6:10" s="18" customFormat="1" hidden="1" outlineLevel="1" x14ac:dyDescent="0.25">
      <c r="F29" s="27"/>
      <c r="G29" s="27"/>
      <c r="H29" s="27"/>
      <c r="I29" s="24"/>
      <c r="J29" s="29"/>
    </row>
    <row r="30" spans="6:10" s="18" customFormat="1" hidden="1" outlineLevel="1" x14ac:dyDescent="0.25">
      <c r="F30" s="27"/>
      <c r="G30" s="27"/>
      <c r="H30" s="27"/>
      <c r="I30" s="24"/>
      <c r="J30" s="29"/>
    </row>
    <row r="31" spans="6:10" s="18" customFormat="1" hidden="1" outlineLevel="1" x14ac:dyDescent="0.25">
      <c r="F31" s="27"/>
      <c r="G31" s="27"/>
      <c r="H31" s="27"/>
      <c r="I31" s="24"/>
      <c r="J31" s="29"/>
    </row>
    <row r="32" spans="6:10" s="18" customFormat="1" hidden="1" outlineLevel="1" x14ac:dyDescent="0.25">
      <c r="F32" s="27"/>
      <c r="G32" s="27"/>
      <c r="H32" s="27"/>
      <c r="I32" s="24"/>
      <c r="J32" s="29"/>
    </row>
    <row r="33" spans="1:14" s="18" customFormat="1" hidden="1" outlineLevel="1" x14ac:dyDescent="0.25">
      <c r="F33" s="27"/>
      <c r="G33" s="27"/>
      <c r="H33" s="27"/>
      <c r="I33" s="24"/>
      <c r="J33" s="29"/>
    </row>
    <row r="34" spans="1:14" s="18" customFormat="1" hidden="1" outlineLevel="1" x14ac:dyDescent="0.25">
      <c r="F34" s="27"/>
      <c r="G34" s="27"/>
      <c r="H34" s="27"/>
      <c r="I34" s="24"/>
      <c r="J34" s="29"/>
    </row>
    <row r="35" spans="1:14" s="18" customFormat="1" hidden="1" outlineLevel="1" x14ac:dyDescent="0.25">
      <c r="F35" s="27"/>
      <c r="G35" s="27"/>
      <c r="H35" s="27"/>
      <c r="I35" s="24"/>
      <c r="J35" s="29"/>
    </row>
    <row r="36" spans="1:14" s="18" customFormat="1" hidden="1" outlineLevel="1" x14ac:dyDescent="0.25">
      <c r="F36" s="27"/>
      <c r="G36" s="27"/>
      <c r="H36" s="27"/>
      <c r="I36" s="24"/>
      <c r="J36" s="29"/>
    </row>
    <row r="37" spans="1:14" s="18" customFormat="1" hidden="1" outlineLevel="1" x14ac:dyDescent="0.25">
      <c r="F37" s="27"/>
      <c r="G37" s="27"/>
      <c r="H37" s="27"/>
      <c r="I37" s="24"/>
      <c r="J37" s="29"/>
      <c r="L37" s="27"/>
    </row>
    <row r="38" spans="1:14" s="18" customFormat="1" hidden="1" outlineLevel="1" x14ac:dyDescent="0.25">
      <c r="F38" s="27"/>
      <c r="G38" s="27"/>
      <c r="H38" s="27"/>
      <c r="I38" s="24"/>
      <c r="J38" s="29"/>
      <c r="L38" s="27"/>
    </row>
    <row r="39" spans="1:14" s="18" customFormat="1" hidden="1" outlineLevel="1" x14ac:dyDescent="0.25">
      <c r="F39" s="27"/>
      <c r="G39" s="27"/>
      <c r="H39" s="27"/>
      <c r="I39" s="24"/>
      <c r="J39" s="29"/>
      <c r="L39" s="27"/>
    </row>
    <row r="40" spans="1:14" collapsed="1" x14ac:dyDescent="0.25">
      <c r="J40" s="111"/>
      <c r="K40" s="112"/>
    </row>
    <row r="41" spans="1:14" s="25" customFormat="1" ht="30" x14ac:dyDescent="0.25">
      <c r="A41" s="26" t="s">
        <v>17</v>
      </c>
      <c r="B41" s="26" t="s">
        <v>25</v>
      </c>
      <c r="C41" s="102" t="s">
        <v>28</v>
      </c>
      <c r="D41" s="102" t="s">
        <v>6</v>
      </c>
      <c r="E41" s="102" t="s">
        <v>7</v>
      </c>
      <c r="F41" s="103" t="s">
        <v>154</v>
      </c>
      <c r="G41" s="103" t="s">
        <v>156</v>
      </c>
      <c r="H41" s="103" t="s">
        <v>157</v>
      </c>
      <c r="I41" s="104" t="s">
        <v>5</v>
      </c>
      <c r="J41" s="102" t="s">
        <v>16</v>
      </c>
      <c r="K41" s="103" t="s">
        <v>95</v>
      </c>
      <c r="L41" s="102" t="s">
        <v>8</v>
      </c>
      <c r="M41" s="105" t="s">
        <v>15</v>
      </c>
    </row>
    <row r="42" spans="1:14" s="37" customFormat="1" ht="30" customHeight="1" x14ac:dyDescent="0.25">
      <c r="A42" s="32"/>
      <c r="B42" s="31" t="s">
        <v>128</v>
      </c>
      <c r="C42" s="34" t="s">
        <v>166</v>
      </c>
      <c r="D42" s="33" t="s">
        <v>162</v>
      </c>
      <c r="E42" s="33" t="s">
        <v>147</v>
      </c>
      <c r="F42" s="31" t="s">
        <v>167</v>
      </c>
      <c r="G42" s="54">
        <v>44700</v>
      </c>
      <c r="H42" s="54">
        <v>44875</v>
      </c>
      <c r="I42" s="184">
        <v>445244</v>
      </c>
      <c r="J42" s="31" t="s">
        <v>11</v>
      </c>
      <c r="K42" s="54">
        <v>44739</v>
      </c>
      <c r="L42" s="31" t="s">
        <v>130</v>
      </c>
      <c r="M42" s="38" t="s">
        <v>146</v>
      </c>
      <c r="N42" s="37" t="s">
        <v>140</v>
      </c>
    </row>
    <row r="43" spans="1:14" s="37" customFormat="1" ht="15" customHeight="1" x14ac:dyDescent="0.25">
      <c r="A43" s="32"/>
      <c r="B43" s="31" t="s">
        <v>119</v>
      </c>
      <c r="C43" s="34"/>
      <c r="D43" s="33"/>
      <c r="E43" s="33" t="s">
        <v>148</v>
      </c>
      <c r="F43" s="31" t="s">
        <v>2065</v>
      </c>
      <c r="G43" s="31"/>
      <c r="H43" s="31"/>
      <c r="I43" s="184">
        <v>101433</v>
      </c>
      <c r="J43" s="31" t="s">
        <v>11</v>
      </c>
      <c r="K43" s="31"/>
      <c r="L43" s="31" t="s">
        <v>130</v>
      </c>
      <c r="M43" s="36" t="s">
        <v>145</v>
      </c>
    </row>
    <row r="44" spans="1:14" s="37" customFormat="1" ht="15" customHeight="1" x14ac:dyDescent="0.25">
      <c r="A44" s="32"/>
      <c r="B44" s="31" t="s">
        <v>126</v>
      </c>
      <c r="C44" s="34"/>
      <c r="D44" s="33"/>
      <c r="E44" s="33" t="s">
        <v>2064</v>
      </c>
      <c r="F44" s="31" t="s">
        <v>2065</v>
      </c>
      <c r="G44" s="31"/>
      <c r="H44" s="31"/>
      <c r="I44" s="184">
        <f>I43*0.7*0.13</f>
        <v>9230.4029999999984</v>
      </c>
      <c r="J44" s="31" t="s">
        <v>11</v>
      </c>
      <c r="K44" s="31"/>
      <c r="L44" s="31" t="s">
        <v>130</v>
      </c>
      <c r="M44" s="36"/>
    </row>
    <row r="45" spans="1:14" s="37" customFormat="1" ht="15" customHeight="1" x14ac:dyDescent="0.25">
      <c r="A45" s="32"/>
      <c r="B45" s="31" t="s">
        <v>126</v>
      </c>
      <c r="C45" s="34"/>
      <c r="D45" s="33"/>
      <c r="E45" s="33" t="s">
        <v>149</v>
      </c>
      <c r="F45" s="31"/>
      <c r="G45" s="31"/>
      <c r="H45" s="31"/>
      <c r="I45" s="35">
        <f>65000-57594</f>
        <v>7406</v>
      </c>
      <c r="J45" s="31" t="s">
        <v>12</v>
      </c>
      <c r="K45" s="31"/>
      <c r="L45" s="31" t="s">
        <v>130</v>
      </c>
      <c r="M45" s="36" t="s">
        <v>251</v>
      </c>
    </row>
    <row r="46" spans="1:14" s="37" customFormat="1" ht="15" customHeight="1" x14ac:dyDescent="0.25">
      <c r="A46" s="32"/>
      <c r="B46" s="31" t="s">
        <v>126</v>
      </c>
      <c r="C46" s="34" t="s">
        <v>159</v>
      </c>
      <c r="D46" s="33" t="s">
        <v>153</v>
      </c>
      <c r="E46" s="33" t="s">
        <v>158</v>
      </c>
      <c r="F46" s="31" t="s">
        <v>160</v>
      </c>
      <c r="G46" s="54">
        <v>44705</v>
      </c>
      <c r="H46" s="54">
        <v>44705</v>
      </c>
      <c r="I46" s="184">
        <v>57594</v>
      </c>
      <c r="J46" s="31" t="s">
        <v>11</v>
      </c>
      <c r="K46" s="54">
        <v>44728</v>
      </c>
      <c r="L46" s="31" t="s">
        <v>130</v>
      </c>
      <c r="M46" s="36" t="s">
        <v>251</v>
      </c>
      <c r="N46" s="37" t="s">
        <v>140</v>
      </c>
    </row>
    <row r="47" spans="1:14" s="37" customFormat="1" ht="15" customHeight="1" x14ac:dyDescent="0.25">
      <c r="A47" s="32"/>
      <c r="B47" s="31" t="s">
        <v>126</v>
      </c>
      <c r="C47" s="34" t="s">
        <v>152</v>
      </c>
      <c r="D47" s="33" t="s">
        <v>153</v>
      </c>
      <c r="E47" s="33" t="s">
        <v>151</v>
      </c>
      <c r="F47" s="31" t="s">
        <v>155</v>
      </c>
      <c r="G47" s="54">
        <v>44705</v>
      </c>
      <c r="H47" s="54">
        <v>44705</v>
      </c>
      <c r="I47" s="184">
        <v>2913</v>
      </c>
      <c r="J47" s="31" t="s">
        <v>11</v>
      </c>
      <c r="K47" s="54">
        <v>44728</v>
      </c>
      <c r="L47" s="31" t="s">
        <v>130</v>
      </c>
      <c r="M47" s="36" t="s">
        <v>251</v>
      </c>
      <c r="N47" s="37" t="s">
        <v>140</v>
      </c>
    </row>
    <row r="48" spans="1:14" s="37" customFormat="1" ht="15" customHeight="1" x14ac:dyDescent="0.25">
      <c r="A48" s="32"/>
      <c r="B48" s="31" t="s">
        <v>126</v>
      </c>
      <c r="C48" s="34" t="s">
        <v>161</v>
      </c>
      <c r="D48" s="33" t="s">
        <v>162</v>
      </c>
      <c r="E48" s="33" t="s">
        <v>163</v>
      </c>
      <c r="F48" s="31" t="s">
        <v>164</v>
      </c>
      <c r="G48" s="54">
        <v>44705</v>
      </c>
      <c r="H48" s="54">
        <v>44705</v>
      </c>
      <c r="I48" s="184">
        <v>2298</v>
      </c>
      <c r="J48" s="31" t="s">
        <v>11</v>
      </c>
      <c r="K48" s="54">
        <v>44733</v>
      </c>
      <c r="L48" s="31" t="s">
        <v>130</v>
      </c>
      <c r="M48" s="36" t="s">
        <v>251</v>
      </c>
      <c r="N48" s="37" t="s">
        <v>140</v>
      </c>
    </row>
    <row r="49" spans="1:14" s="37" customFormat="1" ht="15" customHeight="1" x14ac:dyDescent="0.25">
      <c r="A49" s="32"/>
      <c r="B49" s="31" t="s">
        <v>126</v>
      </c>
      <c r="C49" s="34" t="s">
        <v>195</v>
      </c>
      <c r="D49" s="33" t="s">
        <v>153</v>
      </c>
      <c r="E49" s="33" t="s">
        <v>196</v>
      </c>
      <c r="F49" s="31" t="s">
        <v>197</v>
      </c>
      <c r="G49" s="54">
        <v>44760</v>
      </c>
      <c r="H49" s="54">
        <v>44760</v>
      </c>
      <c r="I49" s="184">
        <v>3999</v>
      </c>
      <c r="J49" s="31" t="s">
        <v>11</v>
      </c>
      <c r="K49" s="54">
        <v>44806</v>
      </c>
      <c r="L49" s="31" t="s">
        <v>130</v>
      </c>
      <c r="M49" s="36" t="s">
        <v>251</v>
      </c>
      <c r="N49" s="37" t="s">
        <v>140</v>
      </c>
    </row>
    <row r="50" spans="1:14" s="37" customFormat="1" ht="15" customHeight="1" x14ac:dyDescent="0.25">
      <c r="A50" s="32"/>
      <c r="B50" s="31" t="s">
        <v>128</v>
      </c>
      <c r="C50" s="34" t="s">
        <v>188</v>
      </c>
      <c r="D50" s="33" t="s">
        <v>162</v>
      </c>
      <c r="E50" s="33" t="s">
        <v>169</v>
      </c>
      <c r="F50" s="31" t="s">
        <v>189</v>
      </c>
      <c r="G50" s="54">
        <v>44750</v>
      </c>
      <c r="H50" s="54">
        <v>44784</v>
      </c>
      <c r="I50" s="184">
        <v>201906</v>
      </c>
      <c r="J50" s="31" t="s">
        <v>11</v>
      </c>
      <c r="K50" s="54">
        <v>44799</v>
      </c>
      <c r="L50" s="31" t="s">
        <v>130</v>
      </c>
      <c r="M50" s="36" t="s">
        <v>168</v>
      </c>
      <c r="N50" s="37" t="s">
        <v>140</v>
      </c>
    </row>
    <row r="51" spans="1:14" s="37" customFormat="1" ht="15" customHeight="1" x14ac:dyDescent="0.25">
      <c r="A51" s="32">
        <v>1</v>
      </c>
      <c r="B51" s="31" t="s">
        <v>127</v>
      </c>
      <c r="C51" s="34" t="s">
        <v>175</v>
      </c>
      <c r="D51" s="33" t="s">
        <v>173</v>
      </c>
      <c r="E51" s="33" t="s">
        <v>252</v>
      </c>
      <c r="F51" s="170" t="s">
        <v>176</v>
      </c>
      <c r="G51" s="54">
        <v>44516</v>
      </c>
      <c r="H51" s="54">
        <v>44536</v>
      </c>
      <c r="I51" s="184">
        <f>216000+216000</f>
        <v>432000</v>
      </c>
      <c r="J51" s="31" t="s">
        <v>11</v>
      </c>
      <c r="K51" s="54">
        <v>44532</v>
      </c>
      <c r="L51" s="31" t="s">
        <v>130</v>
      </c>
      <c r="M51" s="36"/>
      <c r="N51" s="37" t="s">
        <v>140</v>
      </c>
    </row>
    <row r="52" spans="1:14" s="37" customFormat="1" ht="15" customHeight="1" x14ac:dyDescent="0.25">
      <c r="A52" s="32">
        <v>1</v>
      </c>
      <c r="B52" s="31" t="s">
        <v>127</v>
      </c>
      <c r="C52" s="34" t="s">
        <v>2073</v>
      </c>
      <c r="D52" s="33" t="s">
        <v>173</v>
      </c>
      <c r="E52" s="33" t="s">
        <v>253</v>
      </c>
      <c r="F52" s="30" t="s">
        <v>174</v>
      </c>
      <c r="G52" s="54">
        <v>44448</v>
      </c>
      <c r="H52" s="54">
        <v>44473</v>
      </c>
      <c r="I52" s="184">
        <f>152001+151998</f>
        <v>303999</v>
      </c>
      <c r="J52" s="31" t="s">
        <v>11</v>
      </c>
      <c r="K52" s="54">
        <v>44470</v>
      </c>
      <c r="L52" s="31" t="s">
        <v>130</v>
      </c>
      <c r="M52" s="36"/>
      <c r="N52" s="37" t="s">
        <v>140</v>
      </c>
    </row>
    <row r="53" spans="1:14" s="37" customFormat="1" ht="15" customHeight="1" x14ac:dyDescent="0.25">
      <c r="A53" s="32">
        <v>1</v>
      </c>
      <c r="B53" s="31" t="s">
        <v>127</v>
      </c>
      <c r="C53" s="34" t="s">
        <v>170</v>
      </c>
      <c r="D53" s="33" t="s">
        <v>171</v>
      </c>
      <c r="E53" s="33" t="s">
        <v>254</v>
      </c>
      <c r="F53" s="30" t="s">
        <v>172</v>
      </c>
      <c r="G53" s="54">
        <v>44522</v>
      </c>
      <c r="H53" s="54">
        <v>44540</v>
      </c>
      <c r="I53" s="184">
        <f>32000+31998</f>
        <v>63998</v>
      </c>
      <c r="J53" s="31" t="s">
        <v>11</v>
      </c>
      <c r="K53" s="54">
        <v>44538</v>
      </c>
      <c r="L53" s="31" t="s">
        <v>130</v>
      </c>
      <c r="M53" s="36"/>
      <c r="N53" s="37" t="s">
        <v>140</v>
      </c>
    </row>
    <row r="54" spans="1:14" s="37" customFormat="1" ht="15" customHeight="1" x14ac:dyDescent="0.25">
      <c r="A54" s="32"/>
      <c r="B54" s="31" t="s">
        <v>127</v>
      </c>
      <c r="C54" s="34"/>
      <c r="D54" s="33"/>
      <c r="E54" s="33" t="s">
        <v>255</v>
      </c>
      <c r="F54" s="31"/>
      <c r="G54" s="54"/>
      <c r="H54" s="54"/>
      <c r="I54" s="184">
        <v>246023</v>
      </c>
      <c r="J54" s="31" t="s">
        <v>11</v>
      </c>
      <c r="K54" s="54"/>
      <c r="L54" s="31" t="s">
        <v>130</v>
      </c>
      <c r="M54" s="36"/>
    </row>
    <row r="55" spans="1:14" s="37" customFormat="1" ht="15" customHeight="1" x14ac:dyDescent="0.25">
      <c r="A55" s="32"/>
      <c r="B55" s="31" t="s">
        <v>127</v>
      </c>
      <c r="C55" s="34"/>
      <c r="D55" s="33"/>
      <c r="E55" s="33" t="s">
        <v>256</v>
      </c>
      <c r="F55" s="31"/>
      <c r="G55" s="54"/>
      <c r="H55" s="54"/>
      <c r="I55" s="184">
        <v>122340</v>
      </c>
      <c r="J55" s="31" t="s">
        <v>11</v>
      </c>
      <c r="K55" s="54"/>
      <c r="L55" s="31" t="s">
        <v>130</v>
      </c>
      <c r="M55" s="36"/>
    </row>
    <row r="56" spans="1:14" s="37" customFormat="1" ht="15" customHeight="1" x14ac:dyDescent="0.25">
      <c r="A56" s="32"/>
      <c r="B56" s="31" t="s">
        <v>127</v>
      </c>
      <c r="C56" s="34"/>
      <c r="D56" s="33"/>
      <c r="E56" s="33" t="s">
        <v>257</v>
      </c>
      <c r="F56" s="31"/>
      <c r="G56" s="54"/>
      <c r="H56" s="54"/>
      <c r="I56" s="184">
        <v>31639</v>
      </c>
      <c r="J56" s="31" t="s">
        <v>11</v>
      </c>
      <c r="K56" s="54"/>
      <c r="L56" s="31" t="s">
        <v>130</v>
      </c>
      <c r="M56" s="36"/>
    </row>
    <row r="57" spans="1:14" s="37" customFormat="1" ht="15" customHeight="1" x14ac:dyDescent="0.25">
      <c r="A57" s="32"/>
      <c r="B57" s="31" t="s">
        <v>119</v>
      </c>
      <c r="C57" s="34"/>
      <c r="D57" s="33"/>
      <c r="E57" s="33" t="s">
        <v>183</v>
      </c>
      <c r="F57" s="31" t="s">
        <v>249</v>
      </c>
      <c r="G57" s="54"/>
      <c r="H57" s="54"/>
      <c r="I57" s="184">
        <v>104903</v>
      </c>
      <c r="J57" s="31" t="s">
        <v>11</v>
      </c>
      <c r="K57" s="54"/>
      <c r="L57" s="31" t="s">
        <v>130</v>
      </c>
      <c r="M57" s="36" t="s">
        <v>185</v>
      </c>
    </row>
    <row r="58" spans="1:14" s="37" customFormat="1" ht="15" customHeight="1" x14ac:dyDescent="0.25">
      <c r="A58" s="32"/>
      <c r="B58" s="31" t="s">
        <v>126</v>
      </c>
      <c r="C58" s="34"/>
      <c r="D58" s="33"/>
      <c r="E58" s="33" t="s">
        <v>184</v>
      </c>
      <c r="F58" s="31" t="s">
        <v>249</v>
      </c>
      <c r="G58" s="54"/>
      <c r="H58" s="54"/>
      <c r="I58" s="184">
        <v>9546</v>
      </c>
      <c r="J58" s="31" t="s">
        <v>11</v>
      </c>
      <c r="K58" s="54"/>
      <c r="L58" s="31" t="s">
        <v>130</v>
      </c>
      <c r="M58" s="36" t="s">
        <v>182</v>
      </c>
    </row>
    <row r="59" spans="1:14" s="37" customFormat="1" ht="15" customHeight="1" x14ac:dyDescent="0.25">
      <c r="A59" s="32"/>
      <c r="B59" s="31" t="s">
        <v>126</v>
      </c>
      <c r="C59" s="34" t="s">
        <v>241</v>
      </c>
      <c r="D59" s="33" t="s">
        <v>242</v>
      </c>
      <c r="E59" s="33" t="s">
        <v>178</v>
      </c>
      <c r="F59" s="31" t="s">
        <v>243</v>
      </c>
      <c r="G59" s="54">
        <v>44834</v>
      </c>
      <c r="H59" s="54">
        <v>44834</v>
      </c>
      <c r="I59" s="184">
        <v>204671</v>
      </c>
      <c r="J59" s="31" t="s">
        <v>11</v>
      </c>
      <c r="K59" s="54">
        <v>44881</v>
      </c>
      <c r="L59" s="31" t="s">
        <v>130</v>
      </c>
      <c r="M59" s="36" t="s">
        <v>182</v>
      </c>
      <c r="N59" s="37" t="s">
        <v>140</v>
      </c>
    </row>
    <row r="60" spans="1:14" s="37" customFormat="1" ht="15" customHeight="1" x14ac:dyDescent="0.25">
      <c r="A60" s="32"/>
      <c r="B60" s="31" t="s">
        <v>128</v>
      </c>
      <c r="C60" s="34" t="s">
        <v>218</v>
      </c>
      <c r="D60" s="33" t="s">
        <v>219</v>
      </c>
      <c r="E60" s="33" t="s">
        <v>179</v>
      </c>
      <c r="F60" s="31" t="s">
        <v>220</v>
      </c>
      <c r="G60" s="54">
        <v>44802</v>
      </c>
      <c r="H60" s="54">
        <v>44860</v>
      </c>
      <c r="I60" s="184">
        <v>337885</v>
      </c>
      <c r="J60" s="31" t="s">
        <v>11</v>
      </c>
      <c r="K60" s="54">
        <v>44834</v>
      </c>
      <c r="L60" s="31" t="s">
        <v>130</v>
      </c>
      <c r="M60" s="36" t="s">
        <v>182</v>
      </c>
      <c r="N60" s="37" t="s">
        <v>140</v>
      </c>
    </row>
    <row r="61" spans="1:14" s="37" customFormat="1" ht="15" customHeight="1" x14ac:dyDescent="0.25">
      <c r="A61" s="32"/>
      <c r="B61" s="31" t="s">
        <v>126</v>
      </c>
      <c r="C61" s="34" t="s">
        <v>232</v>
      </c>
      <c r="D61" s="33" t="s">
        <v>219</v>
      </c>
      <c r="E61" s="33" t="s">
        <v>158</v>
      </c>
      <c r="F61" s="31" t="s">
        <v>233</v>
      </c>
      <c r="G61" s="54">
        <v>44834</v>
      </c>
      <c r="H61" s="54">
        <v>44834</v>
      </c>
      <c r="I61" s="184">
        <v>109424</v>
      </c>
      <c r="J61" s="31" t="s">
        <v>11</v>
      </c>
      <c r="K61" s="54">
        <v>44861</v>
      </c>
      <c r="L61" s="31" t="s">
        <v>130</v>
      </c>
      <c r="M61" s="36" t="s">
        <v>182</v>
      </c>
      <c r="N61" s="37" t="s">
        <v>140</v>
      </c>
    </row>
    <row r="62" spans="1:14" s="37" customFormat="1" ht="15" customHeight="1" x14ac:dyDescent="0.25">
      <c r="A62" s="32"/>
      <c r="B62" s="31" t="s">
        <v>126</v>
      </c>
      <c r="C62" s="34" t="s">
        <v>234</v>
      </c>
      <c r="D62" s="33" t="s">
        <v>219</v>
      </c>
      <c r="E62" s="33" t="s">
        <v>225</v>
      </c>
      <c r="F62" s="31" t="s">
        <v>235</v>
      </c>
      <c r="G62" s="54">
        <v>44835</v>
      </c>
      <c r="H62" s="54">
        <v>44834</v>
      </c>
      <c r="I62" s="184">
        <v>5216</v>
      </c>
      <c r="J62" s="31" t="s">
        <v>11</v>
      </c>
      <c r="K62" s="54">
        <v>44861</v>
      </c>
      <c r="L62" s="31" t="s">
        <v>130</v>
      </c>
      <c r="M62" s="36" t="s">
        <v>182</v>
      </c>
      <c r="N62" s="37" t="s">
        <v>140</v>
      </c>
    </row>
    <row r="63" spans="1:14" s="37" customFormat="1" ht="15" customHeight="1" x14ac:dyDescent="0.25">
      <c r="A63" s="32"/>
      <c r="B63" s="31" t="s">
        <v>126</v>
      </c>
      <c r="C63" s="34" t="s">
        <v>236</v>
      </c>
      <c r="D63" s="33" t="s">
        <v>162</v>
      </c>
      <c r="E63" s="33" t="s">
        <v>163</v>
      </c>
      <c r="F63" s="31" t="s">
        <v>237</v>
      </c>
      <c r="G63" s="54">
        <v>44827</v>
      </c>
      <c r="H63" s="54">
        <v>44857</v>
      </c>
      <c r="I63" s="184">
        <v>2298</v>
      </c>
      <c r="J63" s="31" t="s">
        <v>11</v>
      </c>
      <c r="K63" s="54">
        <v>44859</v>
      </c>
      <c r="L63" s="31" t="s">
        <v>130</v>
      </c>
      <c r="M63" s="36" t="s">
        <v>182</v>
      </c>
      <c r="N63" s="37" t="s">
        <v>140</v>
      </c>
    </row>
    <row r="64" spans="1:14" s="37" customFormat="1" ht="15" customHeight="1" x14ac:dyDescent="0.25">
      <c r="A64" s="32"/>
      <c r="B64" s="31" t="s">
        <v>126</v>
      </c>
      <c r="C64" s="34" t="s">
        <v>239</v>
      </c>
      <c r="D64" s="33" t="s">
        <v>162</v>
      </c>
      <c r="E64" s="33" t="s">
        <v>163</v>
      </c>
      <c r="F64" s="31" t="s">
        <v>240</v>
      </c>
      <c r="G64" s="54">
        <v>44837</v>
      </c>
      <c r="H64" s="54">
        <v>44837</v>
      </c>
      <c r="I64" s="184">
        <v>1642</v>
      </c>
      <c r="J64" s="31" t="s">
        <v>11</v>
      </c>
      <c r="K64" s="54">
        <v>44876</v>
      </c>
      <c r="L64" s="31" t="s">
        <v>130</v>
      </c>
      <c r="M64" s="36" t="s">
        <v>182</v>
      </c>
      <c r="N64" s="37" t="s">
        <v>140</v>
      </c>
    </row>
    <row r="65" spans="1:14" s="37" customFormat="1" ht="15" customHeight="1" x14ac:dyDescent="0.25">
      <c r="A65" s="32"/>
      <c r="B65" s="31" t="s">
        <v>126</v>
      </c>
      <c r="C65" s="34"/>
      <c r="D65" s="33" t="s">
        <v>162</v>
      </c>
      <c r="E65" s="33" t="s">
        <v>258</v>
      </c>
      <c r="F65" s="31" t="s">
        <v>249</v>
      </c>
      <c r="G65" s="54">
        <v>44896</v>
      </c>
      <c r="H65" s="54"/>
      <c r="I65" s="184">
        <v>8113</v>
      </c>
      <c r="J65" s="31" t="s">
        <v>11</v>
      </c>
      <c r="K65" s="54">
        <v>44902</v>
      </c>
      <c r="L65" s="31" t="s">
        <v>130</v>
      </c>
      <c r="M65" s="36" t="s">
        <v>182</v>
      </c>
      <c r="N65" s="37" t="s">
        <v>140</v>
      </c>
    </row>
    <row r="66" spans="1:14" s="37" customFormat="1" ht="15" customHeight="1" x14ac:dyDescent="0.25">
      <c r="A66" s="32"/>
      <c r="B66" s="31" t="s">
        <v>126</v>
      </c>
      <c r="C66" s="34"/>
      <c r="D66" s="33"/>
      <c r="E66" s="33" t="s">
        <v>181</v>
      </c>
      <c r="F66" s="31"/>
      <c r="G66" s="54"/>
      <c r="H66" s="54"/>
      <c r="I66" s="35">
        <f>20000-5216-2298-1642-8113</f>
        <v>2731</v>
      </c>
      <c r="J66" s="31" t="s">
        <v>12</v>
      </c>
      <c r="K66" s="54"/>
      <c r="L66" s="31" t="s">
        <v>130</v>
      </c>
      <c r="M66" s="36" t="s">
        <v>182</v>
      </c>
    </row>
    <row r="67" spans="1:14" s="37" customFormat="1" ht="15" customHeight="1" x14ac:dyDescent="0.25">
      <c r="A67" s="32"/>
      <c r="B67" s="31" t="s">
        <v>119</v>
      </c>
      <c r="C67" s="34"/>
      <c r="D67" s="33"/>
      <c r="E67" s="33" t="s">
        <v>198</v>
      </c>
      <c r="F67" s="31" t="s">
        <v>250</v>
      </c>
      <c r="G67" s="54"/>
      <c r="H67" s="54"/>
      <c r="I67" s="184">
        <v>146864</v>
      </c>
      <c r="J67" s="31" t="s">
        <v>11</v>
      </c>
      <c r="K67" s="54"/>
      <c r="L67" s="31" t="s">
        <v>130</v>
      </c>
      <c r="M67" s="36" t="s">
        <v>199</v>
      </c>
    </row>
    <row r="68" spans="1:14" s="37" customFormat="1" ht="15" customHeight="1" x14ac:dyDescent="0.25">
      <c r="A68" s="32"/>
      <c r="B68" s="31" t="s">
        <v>126</v>
      </c>
      <c r="C68" s="34"/>
      <c r="D68" s="33"/>
      <c r="E68" s="33" t="s">
        <v>184</v>
      </c>
      <c r="F68" s="31" t="s">
        <v>250</v>
      </c>
      <c r="G68" s="54"/>
      <c r="H68" s="54"/>
      <c r="I68" s="184">
        <v>13365</v>
      </c>
      <c r="J68" s="31" t="s">
        <v>11</v>
      </c>
      <c r="K68" s="54"/>
      <c r="L68" s="31" t="s">
        <v>130</v>
      </c>
      <c r="M68" s="36" t="s">
        <v>200</v>
      </c>
    </row>
    <row r="69" spans="1:14" s="37" customFormat="1" ht="15" customHeight="1" x14ac:dyDescent="0.25">
      <c r="A69" s="32"/>
      <c r="B69" s="31" t="s">
        <v>126</v>
      </c>
      <c r="C69" s="34"/>
      <c r="D69" s="33"/>
      <c r="E69" s="33" t="s">
        <v>178</v>
      </c>
      <c r="F69" s="31"/>
      <c r="G69" s="54"/>
      <c r="H69" s="54"/>
      <c r="I69" s="35">
        <v>0</v>
      </c>
      <c r="J69" s="31" t="s">
        <v>12</v>
      </c>
      <c r="K69" s="54"/>
      <c r="L69" s="31" t="s">
        <v>130</v>
      </c>
      <c r="M69" s="36" t="s">
        <v>131</v>
      </c>
    </row>
    <row r="70" spans="1:14" s="37" customFormat="1" ht="15" customHeight="1" x14ac:dyDescent="0.25">
      <c r="A70" s="32"/>
      <c r="B70" s="31" t="s">
        <v>128</v>
      </c>
      <c r="C70" s="34" t="s">
        <v>221</v>
      </c>
      <c r="D70" s="33" t="s">
        <v>219</v>
      </c>
      <c r="E70" s="33" t="s">
        <v>179</v>
      </c>
      <c r="F70" s="31" t="s">
        <v>222</v>
      </c>
      <c r="G70" s="54">
        <v>44812</v>
      </c>
      <c r="H70" s="54">
        <v>44875</v>
      </c>
      <c r="I70" s="184">
        <v>447409</v>
      </c>
      <c r="J70" s="31" t="s">
        <v>11</v>
      </c>
      <c r="K70" s="54">
        <v>44840</v>
      </c>
      <c r="L70" s="31" t="s">
        <v>130</v>
      </c>
      <c r="M70" s="36" t="s">
        <v>200</v>
      </c>
      <c r="N70" s="37" t="s">
        <v>140</v>
      </c>
    </row>
    <row r="71" spans="1:14" s="37" customFormat="1" ht="15" customHeight="1" x14ac:dyDescent="0.25">
      <c r="A71" s="32"/>
      <c r="B71" s="31" t="s">
        <v>126</v>
      </c>
      <c r="C71" s="34"/>
      <c r="D71" s="33"/>
      <c r="E71" s="33" t="s">
        <v>180</v>
      </c>
      <c r="F71" s="31"/>
      <c r="G71" s="54"/>
      <c r="H71" s="54"/>
      <c r="I71" s="35">
        <f>150000-49052</f>
        <v>100948</v>
      </c>
      <c r="J71" s="31" t="s">
        <v>12</v>
      </c>
      <c r="K71" s="54"/>
      <c r="L71" s="31" t="s">
        <v>130</v>
      </c>
      <c r="M71" s="36" t="s">
        <v>200</v>
      </c>
    </row>
    <row r="72" spans="1:14" s="37" customFormat="1" ht="15" customHeight="1" x14ac:dyDescent="0.25">
      <c r="A72" s="32"/>
      <c r="B72" s="31" t="s">
        <v>126</v>
      </c>
      <c r="C72" s="34" t="s">
        <v>226</v>
      </c>
      <c r="D72" s="33" t="s">
        <v>153</v>
      </c>
      <c r="E72" s="33" t="s">
        <v>158</v>
      </c>
      <c r="F72" s="31" t="s">
        <v>227</v>
      </c>
      <c r="G72" s="54">
        <v>44817</v>
      </c>
      <c r="H72" s="54">
        <v>44817</v>
      </c>
      <c r="I72" s="184">
        <v>49052</v>
      </c>
      <c r="J72" s="31" t="s">
        <v>11</v>
      </c>
      <c r="K72" s="54">
        <v>44859</v>
      </c>
      <c r="L72" s="31" t="s">
        <v>130</v>
      </c>
      <c r="M72" s="36" t="s">
        <v>200</v>
      </c>
      <c r="N72" s="37" t="s">
        <v>140</v>
      </c>
    </row>
    <row r="73" spans="1:14" s="37" customFormat="1" ht="15" customHeight="1" x14ac:dyDescent="0.25">
      <c r="A73" s="32"/>
      <c r="B73" s="31" t="s">
        <v>126</v>
      </c>
      <c r="C73" s="34"/>
      <c r="D73" s="33"/>
      <c r="E73" s="33" t="s">
        <v>181</v>
      </c>
      <c r="F73" s="31"/>
      <c r="G73" s="54"/>
      <c r="H73" s="54"/>
      <c r="I73" s="35">
        <f>20000-2442</f>
        <v>17558</v>
      </c>
      <c r="J73" s="31" t="s">
        <v>12</v>
      </c>
      <c r="K73" s="54"/>
      <c r="L73" s="31" t="s">
        <v>130</v>
      </c>
      <c r="M73" s="36" t="s">
        <v>200</v>
      </c>
    </row>
    <row r="74" spans="1:14" s="37" customFormat="1" ht="15" customHeight="1" x14ac:dyDescent="0.25">
      <c r="A74" s="32"/>
      <c r="B74" s="31" t="s">
        <v>126</v>
      </c>
      <c r="C74" s="34" t="s">
        <v>223</v>
      </c>
      <c r="D74" s="33" t="s">
        <v>153</v>
      </c>
      <c r="E74" s="33" t="s">
        <v>225</v>
      </c>
      <c r="F74" s="31" t="s">
        <v>224</v>
      </c>
      <c r="G74" s="54">
        <v>44817</v>
      </c>
      <c r="H74" s="54">
        <v>44817</v>
      </c>
      <c r="I74" s="184">
        <v>2442</v>
      </c>
      <c r="J74" s="31" t="s">
        <v>11</v>
      </c>
      <c r="K74" s="54">
        <v>44859</v>
      </c>
      <c r="L74" s="31" t="s">
        <v>130</v>
      </c>
      <c r="M74" s="36" t="s">
        <v>200</v>
      </c>
      <c r="N74" s="37" t="s">
        <v>140</v>
      </c>
    </row>
    <row r="75" spans="1:14" s="37" customFormat="1" ht="15" customHeight="1" x14ac:dyDescent="0.25">
      <c r="A75" s="32"/>
      <c r="B75" s="31" t="s">
        <v>128</v>
      </c>
      <c r="C75" s="34" t="s">
        <v>246</v>
      </c>
      <c r="D75" s="33" t="s">
        <v>162</v>
      </c>
      <c r="E75" s="33" t="s">
        <v>229</v>
      </c>
      <c r="F75" s="31" t="s">
        <v>247</v>
      </c>
      <c r="G75" s="54">
        <v>44854</v>
      </c>
      <c r="H75" s="54">
        <v>44863</v>
      </c>
      <c r="I75" s="184">
        <v>74260</v>
      </c>
      <c r="J75" s="31" t="s">
        <v>11</v>
      </c>
      <c r="K75" s="54">
        <v>44886</v>
      </c>
      <c r="L75" s="31" t="s">
        <v>130</v>
      </c>
      <c r="M75" s="36" t="s">
        <v>228</v>
      </c>
      <c r="N75" s="37" t="s">
        <v>140</v>
      </c>
    </row>
    <row r="76" spans="1:14" s="37" customFormat="1" ht="15" customHeight="1" x14ac:dyDescent="0.25">
      <c r="A76" s="32"/>
      <c r="B76" s="31" t="s">
        <v>119</v>
      </c>
      <c r="C76" s="34"/>
      <c r="D76" s="33"/>
      <c r="E76" s="33" t="s">
        <v>198</v>
      </c>
      <c r="F76" s="31" t="s">
        <v>248</v>
      </c>
      <c r="G76" s="54"/>
      <c r="H76" s="54"/>
      <c r="I76" s="184">
        <v>83922</v>
      </c>
      <c r="J76" s="31" t="s">
        <v>11</v>
      </c>
      <c r="K76" s="54"/>
      <c r="L76" s="31" t="s">
        <v>130</v>
      </c>
      <c r="M76" s="36" t="s">
        <v>228</v>
      </c>
    </row>
    <row r="77" spans="1:14" s="37" customFormat="1" ht="15" customHeight="1" x14ac:dyDescent="0.25">
      <c r="A77" s="32"/>
      <c r="B77" s="31" t="s">
        <v>126</v>
      </c>
      <c r="C77" s="34"/>
      <c r="D77" s="33"/>
      <c r="E77" s="33" t="s">
        <v>230</v>
      </c>
      <c r="F77" s="31" t="s">
        <v>248</v>
      </c>
      <c r="G77" s="54"/>
      <c r="H77" s="54"/>
      <c r="I77" s="184">
        <f>I76*0.7*0.13</f>
        <v>7636.9019999999991</v>
      </c>
      <c r="J77" s="31" t="s">
        <v>11</v>
      </c>
      <c r="K77" s="54"/>
      <c r="L77" s="31" t="s">
        <v>130</v>
      </c>
      <c r="M77" s="36" t="s">
        <v>228</v>
      </c>
    </row>
    <row r="78" spans="1:14" s="37" customFormat="1" ht="15" customHeight="1" x14ac:dyDescent="0.25">
      <c r="A78" s="32"/>
      <c r="B78" s="31" t="s">
        <v>126</v>
      </c>
      <c r="C78" s="34" t="s">
        <v>259</v>
      </c>
      <c r="D78" s="33" t="s">
        <v>242</v>
      </c>
      <c r="E78" s="33" t="s">
        <v>178</v>
      </c>
      <c r="F78" s="31" t="s">
        <v>260</v>
      </c>
      <c r="G78" s="54">
        <v>44852</v>
      </c>
      <c r="H78" s="54">
        <v>44852</v>
      </c>
      <c r="I78" s="184">
        <v>93399</v>
      </c>
      <c r="J78" s="31" t="s">
        <v>11</v>
      </c>
      <c r="K78" s="54">
        <v>44900</v>
      </c>
      <c r="L78" s="31" t="s">
        <v>130</v>
      </c>
      <c r="M78" s="36" t="s">
        <v>228</v>
      </c>
    </row>
    <row r="79" spans="1:14" s="37" customFormat="1" ht="15" customHeight="1" x14ac:dyDescent="0.25">
      <c r="A79" s="32"/>
      <c r="B79" s="31" t="s">
        <v>126</v>
      </c>
      <c r="C79" s="34" t="s">
        <v>244</v>
      </c>
      <c r="D79" s="33" t="s">
        <v>162</v>
      </c>
      <c r="E79" s="33" t="s">
        <v>163</v>
      </c>
      <c r="F79" s="31" t="s">
        <v>245</v>
      </c>
      <c r="G79" s="54">
        <v>44855</v>
      </c>
      <c r="H79" s="54">
        <v>44855</v>
      </c>
      <c r="I79" s="184">
        <v>1314</v>
      </c>
      <c r="J79" s="31" t="s">
        <v>11</v>
      </c>
      <c r="K79" s="54">
        <v>44886</v>
      </c>
      <c r="L79" s="31" t="s">
        <v>130</v>
      </c>
      <c r="M79" s="36" t="s">
        <v>228</v>
      </c>
      <c r="N79" s="37" t="s">
        <v>140</v>
      </c>
    </row>
    <row r="80" spans="1:14" s="37" customFormat="1" ht="15" customHeight="1" x14ac:dyDescent="0.25">
      <c r="A80" s="32"/>
      <c r="B80" s="31" t="s">
        <v>126</v>
      </c>
      <c r="C80" s="34"/>
      <c r="D80" s="33"/>
      <c r="E80" s="33" t="s">
        <v>181</v>
      </c>
      <c r="F80" s="31"/>
      <c r="G80" s="54"/>
      <c r="H80" s="54"/>
      <c r="I80" s="35">
        <f>6000-1314</f>
        <v>4686</v>
      </c>
      <c r="J80" s="31" t="s">
        <v>12</v>
      </c>
      <c r="K80" s="54"/>
      <c r="L80" s="31" t="s">
        <v>130</v>
      </c>
      <c r="M80" s="36" t="s">
        <v>228</v>
      </c>
    </row>
    <row r="81" spans="1:13" s="37" customFormat="1" ht="15" customHeight="1" x14ac:dyDescent="0.25">
      <c r="A81" s="32"/>
      <c r="B81" s="31" t="s">
        <v>129</v>
      </c>
      <c r="C81" s="34" t="s">
        <v>2070</v>
      </c>
      <c r="D81" s="33" t="s">
        <v>2071</v>
      </c>
      <c r="E81" s="33" t="s">
        <v>2067</v>
      </c>
      <c r="F81" s="31" t="s">
        <v>2069</v>
      </c>
      <c r="G81" s="54">
        <v>44995</v>
      </c>
      <c r="H81" s="54">
        <v>45009</v>
      </c>
      <c r="I81" s="35">
        <v>83316</v>
      </c>
      <c r="J81" s="31" t="s">
        <v>11</v>
      </c>
      <c r="K81" s="54">
        <v>45015</v>
      </c>
      <c r="L81" s="31" t="s">
        <v>130</v>
      </c>
      <c r="M81" s="36" t="s">
        <v>2068</v>
      </c>
    </row>
    <row r="82" spans="1:13" s="37" customFormat="1" ht="15" customHeight="1" x14ac:dyDescent="0.25">
      <c r="A82" s="32"/>
      <c r="B82" s="31" t="s">
        <v>119</v>
      </c>
      <c r="C82" s="34"/>
      <c r="D82" s="33"/>
      <c r="E82" s="33" t="s">
        <v>198</v>
      </c>
      <c r="F82" s="31"/>
      <c r="G82" s="54"/>
      <c r="H82" s="54"/>
      <c r="I82" s="35">
        <v>140000</v>
      </c>
      <c r="J82" s="31" t="s">
        <v>12</v>
      </c>
      <c r="K82" s="54"/>
      <c r="L82" s="31" t="s">
        <v>130</v>
      </c>
      <c r="M82" s="36" t="s">
        <v>2075</v>
      </c>
    </row>
    <row r="83" spans="1:13" s="37" customFormat="1" ht="15" customHeight="1" x14ac:dyDescent="0.25">
      <c r="A83" s="32"/>
      <c r="B83" s="31" t="s">
        <v>126</v>
      </c>
      <c r="C83" s="34"/>
      <c r="D83" s="33"/>
      <c r="E83" s="33" t="s">
        <v>230</v>
      </c>
      <c r="F83" s="31"/>
      <c r="G83" s="54"/>
      <c r="H83" s="54"/>
      <c r="I83" s="35">
        <f>I82*0.7*0.13</f>
        <v>12740</v>
      </c>
      <c r="J83" s="31" t="s">
        <v>12</v>
      </c>
      <c r="K83" s="54"/>
      <c r="L83" s="31" t="s">
        <v>130</v>
      </c>
      <c r="M83" s="36" t="s">
        <v>2075</v>
      </c>
    </row>
    <row r="84" spans="1:13" s="37" customFormat="1" ht="15" customHeight="1" x14ac:dyDescent="0.25">
      <c r="A84" s="32"/>
      <c r="B84" s="31" t="s">
        <v>126</v>
      </c>
      <c r="C84" s="34"/>
      <c r="D84" s="33"/>
      <c r="E84" s="33" t="s">
        <v>178</v>
      </c>
      <c r="F84" s="31"/>
      <c r="G84" s="54"/>
      <c r="H84" s="54"/>
      <c r="I84" s="35">
        <v>250000</v>
      </c>
      <c r="J84" s="31" t="s">
        <v>12</v>
      </c>
      <c r="K84" s="54"/>
      <c r="L84" s="31" t="s">
        <v>130</v>
      </c>
      <c r="M84" s="36" t="s">
        <v>2075</v>
      </c>
    </row>
    <row r="85" spans="1:13" s="37" customFormat="1" ht="15" customHeight="1" x14ac:dyDescent="0.25">
      <c r="A85" s="32"/>
      <c r="B85" s="31" t="s">
        <v>128</v>
      </c>
      <c r="C85" s="34"/>
      <c r="D85" s="33"/>
      <c r="E85" s="33" t="s">
        <v>229</v>
      </c>
      <c r="F85" s="31"/>
      <c r="G85" s="54"/>
      <c r="H85" s="54"/>
      <c r="I85" s="35">
        <v>340000</v>
      </c>
      <c r="J85" s="31" t="s">
        <v>12</v>
      </c>
      <c r="K85" s="54"/>
      <c r="L85" s="31" t="s">
        <v>130</v>
      </c>
      <c r="M85" s="36" t="s">
        <v>2075</v>
      </c>
    </row>
    <row r="86" spans="1:13" s="37" customFormat="1" ht="15" customHeight="1" x14ac:dyDescent="0.25">
      <c r="A86" s="32"/>
      <c r="B86" s="31" t="s">
        <v>126</v>
      </c>
      <c r="C86" s="34"/>
      <c r="D86" s="33"/>
      <c r="E86" s="33" t="s">
        <v>180</v>
      </c>
      <c r="F86" s="31"/>
      <c r="G86" s="54"/>
      <c r="H86" s="54"/>
      <c r="I86" s="35">
        <f>150000-96061</f>
        <v>53939</v>
      </c>
      <c r="J86" s="31" t="s">
        <v>12</v>
      </c>
      <c r="K86" s="54"/>
      <c r="L86" s="31" t="s">
        <v>130</v>
      </c>
      <c r="M86" s="36" t="s">
        <v>2075</v>
      </c>
    </row>
    <row r="87" spans="1:13" s="37" customFormat="1" ht="15" customHeight="1" x14ac:dyDescent="0.25">
      <c r="A87" s="32"/>
      <c r="B87" s="31" t="s">
        <v>126</v>
      </c>
      <c r="C87" s="34" t="s">
        <v>2076</v>
      </c>
      <c r="D87" s="33" t="s">
        <v>2077</v>
      </c>
      <c r="E87" s="33" t="s">
        <v>158</v>
      </c>
      <c r="F87" s="31" t="s">
        <v>2078</v>
      </c>
      <c r="G87" s="54">
        <v>45036</v>
      </c>
      <c r="H87" s="54">
        <v>45033</v>
      </c>
      <c r="I87" s="35">
        <v>96061</v>
      </c>
      <c r="J87" s="31" t="s">
        <v>12</v>
      </c>
      <c r="K87" s="54"/>
      <c r="L87" s="31" t="s">
        <v>130</v>
      </c>
      <c r="M87" s="36" t="s">
        <v>2075</v>
      </c>
    </row>
    <row r="88" spans="1:13" s="37" customFormat="1" ht="15" customHeight="1" x14ac:dyDescent="0.25">
      <c r="A88" s="32"/>
      <c r="B88" s="31" t="s">
        <v>126</v>
      </c>
      <c r="C88" s="34"/>
      <c r="D88" s="33"/>
      <c r="E88" s="33" t="s">
        <v>181</v>
      </c>
      <c r="F88" s="31"/>
      <c r="G88" s="54"/>
      <c r="H88" s="54"/>
      <c r="I88" s="35">
        <f>20000-1770</f>
        <v>18230</v>
      </c>
      <c r="J88" s="31" t="s">
        <v>12</v>
      </c>
      <c r="K88" s="54"/>
      <c r="L88" s="31" t="s">
        <v>130</v>
      </c>
      <c r="M88" s="36" t="s">
        <v>2075</v>
      </c>
    </row>
    <row r="89" spans="1:13" s="37" customFormat="1" ht="15" customHeight="1" x14ac:dyDescent="0.25">
      <c r="A89" s="32"/>
      <c r="B89" s="31" t="s">
        <v>126</v>
      </c>
      <c r="C89" s="34" t="s">
        <v>2079</v>
      </c>
      <c r="D89" s="33" t="s">
        <v>2077</v>
      </c>
      <c r="E89" s="33" t="s">
        <v>181</v>
      </c>
      <c r="F89" s="31" t="s">
        <v>2080</v>
      </c>
      <c r="G89" s="54">
        <v>45034</v>
      </c>
      <c r="H89" s="54">
        <v>45033</v>
      </c>
      <c r="I89" s="35">
        <v>1770</v>
      </c>
      <c r="J89" s="31" t="s">
        <v>12</v>
      </c>
      <c r="K89" s="54"/>
      <c r="L89" s="31" t="s">
        <v>130</v>
      </c>
      <c r="M89" s="36" t="s">
        <v>2075</v>
      </c>
    </row>
    <row r="90" spans="1:13" s="37" customFormat="1" x14ac:dyDescent="0.25">
      <c r="A90" s="48"/>
      <c r="B90" s="31"/>
      <c r="C90" s="50"/>
      <c r="D90" s="49"/>
      <c r="E90" s="49"/>
      <c r="F90" s="52"/>
      <c r="G90" s="52"/>
      <c r="H90" s="52"/>
      <c r="I90" s="51"/>
      <c r="J90" s="52"/>
      <c r="K90" s="52"/>
      <c r="L90" s="31"/>
      <c r="M90" s="53"/>
    </row>
    <row r="91" spans="1:13" s="37" customFormat="1" ht="15" customHeight="1" x14ac:dyDescent="0.25">
      <c r="A91" s="32"/>
      <c r="B91" s="31"/>
      <c r="C91" s="34"/>
      <c r="D91" s="33"/>
      <c r="E91" s="33"/>
      <c r="F91" s="31"/>
      <c r="G91" s="54"/>
      <c r="H91" s="54"/>
      <c r="I91" s="35"/>
      <c r="J91" s="31"/>
      <c r="K91" s="54"/>
      <c r="L91" s="31"/>
      <c r="M91" s="36"/>
    </row>
    <row r="92" spans="1:13" s="37" customFormat="1" ht="15" customHeight="1" x14ac:dyDescent="0.25">
      <c r="A92" s="32"/>
      <c r="B92" s="31"/>
      <c r="C92" s="34"/>
      <c r="D92" s="33"/>
      <c r="E92" s="33"/>
      <c r="F92" s="31"/>
      <c r="G92" s="54"/>
      <c r="H92" s="54"/>
      <c r="I92" s="35"/>
      <c r="J92" s="31"/>
      <c r="K92" s="54"/>
      <c r="L92" s="31"/>
      <c r="M92" s="36"/>
    </row>
    <row r="93" spans="1:13" s="37" customFormat="1" x14ac:dyDescent="0.25">
      <c r="A93" s="41"/>
      <c r="B93" s="41"/>
      <c r="C93" s="43"/>
      <c r="D93" s="42"/>
      <c r="E93" s="42"/>
      <c r="F93" s="45"/>
      <c r="G93" s="45"/>
      <c r="H93" s="45"/>
      <c r="I93" s="44"/>
      <c r="J93" s="45"/>
      <c r="K93" s="45"/>
      <c r="L93" s="45"/>
      <c r="M93" s="46"/>
    </row>
    <row r="94" spans="1:13" x14ac:dyDescent="0.25">
      <c r="I94" s="17">
        <f>SUBTOTAL(109,I42:I93)</f>
        <v>4857363.3049999997</v>
      </c>
    </row>
    <row r="99" spans="5:10" x14ac:dyDescent="0.25">
      <c r="H99" s="28">
        <v>399996</v>
      </c>
    </row>
    <row r="100" spans="5:10" x14ac:dyDescent="0.25">
      <c r="H100" s="28">
        <v>400002</v>
      </c>
      <c r="J100" s="181">
        <f>H100*0.62</f>
        <v>248001.24</v>
      </c>
    </row>
    <row r="101" spans="5:10" x14ac:dyDescent="0.25">
      <c r="E101">
        <v>143929015</v>
      </c>
      <c r="F101" s="28">
        <f>E101/$E$104</f>
        <v>0.6150540064316552</v>
      </c>
      <c r="G101" s="182">
        <f>$H$100*F101</f>
        <v>246022.83268067494</v>
      </c>
      <c r="H101" s="28">
        <f>SUM(H99:H100)</f>
        <v>799998</v>
      </c>
      <c r="J101" s="181">
        <f>H100*0.31</f>
        <v>124000.62</v>
      </c>
    </row>
    <row r="102" spans="5:10" x14ac:dyDescent="0.25">
      <c r="E102">
        <v>71571629</v>
      </c>
      <c r="F102" s="28">
        <f t="shared" ref="F102:F104" si="0">E102/$E$104</f>
        <v>0.3058481096621834</v>
      </c>
      <c r="G102" s="182">
        <f t="shared" ref="G102:G104" si="1">$H$100*F102</f>
        <v>122339.85556109269</v>
      </c>
      <c r="J102" s="181">
        <f>H100*0.08</f>
        <v>32000.16</v>
      </c>
    </row>
    <row r="103" spans="5:10" x14ac:dyDescent="0.25">
      <c r="E103">
        <v>18509725</v>
      </c>
      <c r="F103" s="28">
        <f t="shared" si="0"/>
        <v>7.9097883906161445E-2</v>
      </c>
      <c r="G103" s="182">
        <f t="shared" si="1"/>
        <v>31639.31175823239</v>
      </c>
    </row>
    <row r="104" spans="5:10" x14ac:dyDescent="0.25">
      <c r="E104">
        <v>234010369</v>
      </c>
      <c r="F104" s="28">
        <f t="shared" si="0"/>
        <v>1</v>
      </c>
      <c r="G104" s="28">
        <f t="shared" si="1"/>
        <v>400002</v>
      </c>
    </row>
  </sheetData>
  <autoFilter ref="A41:N89" xr:uid="{00000000-0001-0000-0200-000000000000}"/>
  <customSheetViews>
    <customSheetView guid="{B3053EE5-F487-4331-B4B6-28A1F2EF1617}" showAutoFilter="1" hiddenRows="1" topLeftCell="A40">
      <selection activeCell="L44" sqref="L44"/>
      <pageMargins left="0.7" right="0.7" top="0.75" bottom="0.75" header="0.3" footer="0.3"/>
      <pageSetup paperSize="9" orientation="portrait" r:id="rId1"/>
      <autoFilter ref="A41:N455" xr:uid="{2B3FC35C-23D9-4262-A351-1F3D2E194EF0}"/>
    </customSheetView>
  </customSheetViews>
  <dataValidations count="5">
    <dataValidation type="list" allowBlank="1" showInputMessage="1" showErrorMessage="1" sqref="L93" xr:uid="{00000000-0002-0000-0200-000000000000}">
      <formula1>$L$1:$L$2</formula1>
    </dataValidation>
    <dataValidation type="list" allowBlank="1" showInputMessage="1" showErrorMessage="1" sqref="L90:L92" xr:uid="{00000000-0002-0000-0200-000002000000}">
      <formula1>$L$1:$L$8</formula1>
    </dataValidation>
    <dataValidation type="list" allowBlank="1" showInputMessage="1" showErrorMessage="1" sqref="L42:L89" xr:uid="{00000000-0002-0000-0200-000001000000}">
      <formula1>$L$1:$L$5</formula1>
    </dataValidation>
    <dataValidation type="list" allowBlank="1" showInputMessage="1" showErrorMessage="1" sqref="J42:J93" xr:uid="{00000000-0002-0000-0200-000003000000}">
      <formula1>$J$1:$J$2</formula1>
    </dataValidation>
    <dataValidation type="list" allowBlank="1" showInputMessage="1" showErrorMessage="1" sqref="B42:B93" xr:uid="{00000000-0002-0000-0200-000004000000}">
      <formula1>$B$1:$B$8</formula1>
    </dataValidation>
  </dataValidations>
  <pageMargins left="0.70866141732283472" right="0.70866141732283472" top="0.19685039370078741" bottom="0.19685039370078741" header="0.31496062992125984" footer="0.31496062992125984"/>
  <pageSetup paperSize="9" scale="39" fitToHeight="0" orientation="landscape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8"/>
  <sheetViews>
    <sheetView workbookViewId="0">
      <selection activeCell="A25" sqref="A25:A28"/>
    </sheetView>
  </sheetViews>
  <sheetFormatPr defaultRowHeight="15" x14ac:dyDescent="0.25"/>
  <sheetData>
    <row r="1" spans="1:1" x14ac:dyDescent="0.25">
      <c r="A1" t="s">
        <v>73</v>
      </c>
    </row>
    <row r="2" spans="1:1" x14ac:dyDescent="0.25">
      <c r="A2" t="s">
        <v>74</v>
      </c>
    </row>
    <row r="3" spans="1:1" x14ac:dyDescent="0.25">
      <c r="A3" t="s">
        <v>75</v>
      </c>
    </row>
    <row r="4" spans="1:1" x14ac:dyDescent="0.25">
      <c r="A4" t="s">
        <v>76</v>
      </c>
    </row>
    <row r="5" spans="1:1" x14ac:dyDescent="0.25">
      <c r="A5" t="s">
        <v>77</v>
      </c>
    </row>
    <row r="6" spans="1:1" x14ac:dyDescent="0.25">
      <c r="A6" t="s">
        <v>78</v>
      </c>
    </row>
    <row r="7" spans="1:1" x14ac:dyDescent="0.25">
      <c r="A7" t="s">
        <v>79</v>
      </c>
    </row>
    <row r="8" spans="1:1" x14ac:dyDescent="0.25">
      <c r="A8" t="s">
        <v>80</v>
      </c>
    </row>
    <row r="9" spans="1:1" x14ac:dyDescent="0.25">
      <c r="A9" s="169" t="s">
        <v>81</v>
      </c>
    </row>
    <row r="10" spans="1:1" x14ac:dyDescent="0.25">
      <c r="A10" s="169" t="s">
        <v>82</v>
      </c>
    </row>
    <row r="11" spans="1:1" x14ac:dyDescent="0.25">
      <c r="A11" s="169" t="s">
        <v>83</v>
      </c>
    </row>
    <row r="12" spans="1:1" x14ac:dyDescent="0.25">
      <c r="A12" s="169" t="s">
        <v>84</v>
      </c>
    </row>
    <row r="13" spans="1:1" x14ac:dyDescent="0.25">
      <c r="A13" s="169" t="s">
        <v>85</v>
      </c>
    </row>
    <row r="14" spans="1:1" x14ac:dyDescent="0.25">
      <c r="A14" s="169" t="s">
        <v>86</v>
      </c>
    </row>
    <row r="15" spans="1:1" x14ac:dyDescent="0.25">
      <c r="A15" s="169" t="s">
        <v>87</v>
      </c>
    </row>
    <row r="16" spans="1:1" x14ac:dyDescent="0.25">
      <c r="A16" s="169" t="s">
        <v>88</v>
      </c>
    </row>
    <row r="17" spans="1:1" x14ac:dyDescent="0.25">
      <c r="A17" s="169" t="s">
        <v>89</v>
      </c>
    </row>
    <row r="18" spans="1:1" x14ac:dyDescent="0.25">
      <c r="A18" s="169" t="s">
        <v>90</v>
      </c>
    </row>
    <row r="19" spans="1:1" x14ac:dyDescent="0.25">
      <c r="A19" s="169" t="s">
        <v>91</v>
      </c>
    </row>
    <row r="20" spans="1:1" x14ac:dyDescent="0.25">
      <c r="A20" s="169" t="s">
        <v>92</v>
      </c>
    </row>
    <row r="21" spans="1:1" x14ac:dyDescent="0.25">
      <c r="A21" s="169" t="s">
        <v>93</v>
      </c>
    </row>
    <row r="22" spans="1:1" x14ac:dyDescent="0.25">
      <c r="A22" s="169" t="s">
        <v>94</v>
      </c>
    </row>
    <row r="23" spans="1:1" x14ac:dyDescent="0.25">
      <c r="A23" s="172" t="s">
        <v>186</v>
      </c>
    </row>
    <row r="24" spans="1:1" x14ac:dyDescent="0.25">
      <c r="A24" s="169" t="s">
        <v>187</v>
      </c>
    </row>
    <row r="25" spans="1:1" x14ac:dyDescent="0.25">
      <c r="A25" s="172" t="s">
        <v>191</v>
      </c>
    </row>
    <row r="26" spans="1:1" x14ac:dyDescent="0.25">
      <c r="A26" s="169" t="s">
        <v>192</v>
      </c>
    </row>
    <row r="27" spans="1:1" x14ac:dyDescent="0.25">
      <c r="A27" s="172" t="s">
        <v>193</v>
      </c>
    </row>
    <row r="28" spans="1:1" x14ac:dyDescent="0.25">
      <c r="A28" s="169" t="s">
        <v>194</v>
      </c>
    </row>
  </sheetData>
  <customSheetViews>
    <customSheetView guid="{B3053EE5-F487-4331-B4B6-28A1F2EF1617}">
      <selection activeCell="A7" sqref="A7:A13"/>
      <pageMargins left="0.7" right="0.7" top="0.75" bottom="0.75" header="0.3" footer="0.3"/>
    </customSheetView>
  </customSheetViews>
  <phoneticPr fontId="4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5"/>
  <sheetViews>
    <sheetView topLeftCell="A10" workbookViewId="0">
      <selection activeCell="Q40" sqref="Q40"/>
    </sheetView>
  </sheetViews>
  <sheetFormatPr defaultRowHeight="15" x14ac:dyDescent="0.25"/>
  <cols>
    <col min="1" max="1" width="27.42578125" customWidth="1"/>
  </cols>
  <sheetData>
    <row r="1" spans="1:15" s="37" customFormat="1" ht="18.75" customHeight="1" x14ac:dyDescent="0.25">
      <c r="A1" s="37" t="s">
        <v>130</v>
      </c>
    </row>
    <row r="2" spans="1:15" s="37" customFormat="1" ht="18.75" customHeight="1" x14ac:dyDescent="0.25"/>
    <row r="3" spans="1:15" s="37" customFormat="1" ht="18.75" customHeight="1" x14ac:dyDescent="0.25"/>
    <row r="4" spans="1:15" s="37" customFormat="1" ht="18.75" customHeight="1" x14ac:dyDescent="0.25"/>
    <row r="5" spans="1:15" s="37" customFormat="1" ht="18.75" customHeight="1" x14ac:dyDescent="0.25"/>
    <row r="6" spans="1:15" s="37" customFormat="1" ht="18.75" customHeight="1" x14ac:dyDescent="0.25"/>
    <row r="7" spans="1:15" s="37" customFormat="1" ht="18.75" customHeight="1" x14ac:dyDescent="0.25"/>
    <row r="8" spans="1:15" s="37" customFormat="1" ht="18.75" customHeight="1" x14ac:dyDescent="0.25"/>
    <row r="9" spans="1:15" s="37" customFormat="1" ht="18.75" customHeight="1" x14ac:dyDescent="0.25"/>
    <row r="10" spans="1:15" s="37" customFormat="1" ht="18.75" customHeight="1" x14ac:dyDescent="0.25"/>
    <row r="11" spans="1:15" x14ac:dyDescent="0.25">
      <c r="D11" s="37" t="s">
        <v>216</v>
      </c>
    </row>
    <row r="12" spans="1:15" x14ac:dyDescent="0.25">
      <c r="D12" s="176"/>
    </row>
    <row r="13" spans="1:15" x14ac:dyDescent="0.25">
      <c r="D13" s="176"/>
    </row>
    <row r="14" spans="1:15" x14ac:dyDescent="0.25">
      <c r="D14" s="37" t="s">
        <v>203</v>
      </c>
      <c r="E14" s="37"/>
      <c r="M14" s="177" t="s">
        <v>204</v>
      </c>
      <c r="N14" s="177"/>
      <c r="O14" s="177"/>
    </row>
    <row r="15" spans="1:15" x14ac:dyDescent="0.25">
      <c r="M15" s="179" t="s">
        <v>205</v>
      </c>
      <c r="N15" s="180"/>
      <c r="O15" s="180"/>
    </row>
    <row r="16" spans="1:15" x14ac:dyDescent="0.25">
      <c r="M16" s="178" t="s">
        <v>206</v>
      </c>
      <c r="N16" s="177"/>
      <c r="O16" s="177"/>
    </row>
    <row r="17" spans="4:15" x14ac:dyDescent="0.25">
      <c r="M17" s="177" t="s">
        <v>206</v>
      </c>
      <c r="N17" s="177"/>
      <c r="O17" s="177"/>
    </row>
    <row r="18" spans="4:15" x14ac:dyDescent="0.25">
      <c r="M18" s="177" t="s">
        <v>206</v>
      </c>
      <c r="N18" s="177"/>
      <c r="O18" s="177"/>
    </row>
    <row r="19" spans="4:15" x14ac:dyDescent="0.25">
      <c r="M19" s="179" t="s">
        <v>207</v>
      </c>
      <c r="N19" s="180"/>
      <c r="O19" s="180"/>
    </row>
    <row r="20" spans="4:15" x14ac:dyDescent="0.25">
      <c r="M20" s="179" t="s">
        <v>207</v>
      </c>
      <c r="N20" s="180"/>
      <c r="O20" s="180"/>
    </row>
    <row r="21" spans="4:15" x14ac:dyDescent="0.25">
      <c r="D21" s="176"/>
      <c r="M21" s="179" t="s">
        <v>207</v>
      </c>
      <c r="N21" s="180"/>
      <c r="O21" s="180"/>
    </row>
    <row r="22" spans="4:15" x14ac:dyDescent="0.25">
      <c r="D22" s="176"/>
      <c r="M22" s="178" t="s">
        <v>208</v>
      </c>
      <c r="N22" s="177"/>
      <c r="O22" s="177"/>
    </row>
    <row r="23" spans="4:15" x14ac:dyDescent="0.25">
      <c r="D23" s="37" t="s">
        <v>212</v>
      </c>
      <c r="F23" s="37"/>
      <c r="M23" s="178" t="s">
        <v>208</v>
      </c>
      <c r="N23" s="177"/>
      <c r="O23" s="177"/>
    </row>
    <row r="24" spans="4:15" x14ac:dyDescent="0.25">
      <c r="M24" s="178" t="s">
        <v>208</v>
      </c>
      <c r="N24" s="177"/>
      <c r="O24" s="177"/>
    </row>
    <row r="25" spans="4:15" x14ac:dyDescent="0.25">
      <c r="M25" s="179" t="s">
        <v>209</v>
      </c>
      <c r="N25" s="180"/>
      <c r="O25" s="180"/>
    </row>
    <row r="26" spans="4:15" x14ac:dyDescent="0.25">
      <c r="M26" s="179" t="s">
        <v>209</v>
      </c>
      <c r="N26" s="180"/>
      <c r="O26" s="180"/>
    </row>
    <row r="27" spans="4:15" x14ac:dyDescent="0.25">
      <c r="M27" s="179" t="s">
        <v>209</v>
      </c>
      <c r="N27" s="180"/>
      <c r="O27" s="180"/>
    </row>
    <row r="28" spans="4:15" x14ac:dyDescent="0.25">
      <c r="D28" s="37"/>
      <c r="M28" s="178" t="s">
        <v>210</v>
      </c>
      <c r="N28" s="177"/>
      <c r="O28" s="177"/>
    </row>
    <row r="29" spans="4:15" x14ac:dyDescent="0.25">
      <c r="D29" s="37" t="s">
        <v>213</v>
      </c>
      <c r="F29" s="37"/>
      <c r="M29" s="178" t="s">
        <v>210</v>
      </c>
      <c r="N29" s="177"/>
      <c r="O29" s="177"/>
    </row>
    <row r="30" spans="4:15" x14ac:dyDescent="0.25">
      <c r="D30" s="176"/>
      <c r="M30" s="178" t="s">
        <v>210</v>
      </c>
      <c r="N30" s="177"/>
      <c r="O30" s="177"/>
    </row>
    <row r="31" spans="4:15" x14ac:dyDescent="0.25">
      <c r="D31" s="176"/>
      <c r="M31" s="180" t="s">
        <v>211</v>
      </c>
      <c r="N31" s="180"/>
      <c r="O31" s="180"/>
    </row>
    <row r="32" spans="4:15" x14ac:dyDescent="0.25">
      <c r="D32" s="37" t="s">
        <v>132</v>
      </c>
      <c r="E32" s="37"/>
      <c r="M32" s="177" t="s">
        <v>214</v>
      </c>
      <c r="N32" s="177"/>
      <c r="O32" s="177"/>
    </row>
    <row r="33" spans="13:15" x14ac:dyDescent="0.25">
      <c r="M33" s="177" t="s">
        <v>217</v>
      </c>
      <c r="N33" s="177"/>
      <c r="O33" s="177"/>
    </row>
    <row r="34" spans="13:15" x14ac:dyDescent="0.25">
      <c r="M34" s="180" t="s">
        <v>215</v>
      </c>
      <c r="N34" s="180"/>
      <c r="O34" s="180"/>
    </row>
    <row r="35" spans="13:15" x14ac:dyDescent="0.25">
      <c r="M35" s="180" t="s">
        <v>202</v>
      </c>
      <c r="N35" s="180"/>
      <c r="O35" s="180"/>
    </row>
  </sheetData>
  <sortState xmlns:xlrd2="http://schemas.microsoft.com/office/spreadsheetml/2017/richdata2" ref="M14:M35">
    <sortCondition ref="M14:M35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CB9CF-3868-4F92-9F5D-D0E497D235DD}">
  <dimension ref="A1:B906"/>
  <sheetViews>
    <sheetView workbookViewId="0">
      <selection activeCell="B923" sqref="B923"/>
    </sheetView>
  </sheetViews>
  <sheetFormatPr defaultRowHeight="15" x14ac:dyDescent="0.25"/>
  <cols>
    <col min="1" max="1" width="33.42578125" bestFit="1" customWidth="1"/>
    <col min="2" max="2" width="15.85546875" bestFit="1" customWidth="1"/>
  </cols>
  <sheetData>
    <row r="1" spans="1:2" x14ac:dyDescent="0.25">
      <c r="A1" t="s">
        <v>2058</v>
      </c>
      <c r="B1" t="s">
        <v>261</v>
      </c>
    </row>
    <row r="2" spans="1:2" x14ac:dyDescent="0.25">
      <c r="A2" s="183" t="s">
        <v>262</v>
      </c>
      <c r="B2" s="183" t="s">
        <v>263</v>
      </c>
    </row>
    <row r="3" spans="1:2" x14ac:dyDescent="0.25">
      <c r="A3" s="183" t="s">
        <v>264</v>
      </c>
      <c r="B3" s="183" t="s">
        <v>265</v>
      </c>
    </row>
    <row r="4" spans="1:2" x14ac:dyDescent="0.25">
      <c r="A4" s="183" t="s">
        <v>266</v>
      </c>
      <c r="B4" s="183" t="s">
        <v>267</v>
      </c>
    </row>
    <row r="5" spans="1:2" x14ac:dyDescent="0.25">
      <c r="A5" s="183" t="s">
        <v>268</v>
      </c>
      <c r="B5" s="183" t="s">
        <v>269</v>
      </c>
    </row>
    <row r="6" spans="1:2" x14ac:dyDescent="0.25">
      <c r="A6" s="183" t="s">
        <v>270</v>
      </c>
      <c r="B6" s="183" t="s">
        <v>271</v>
      </c>
    </row>
    <row r="7" spans="1:2" x14ac:dyDescent="0.25">
      <c r="A7" s="183" t="s">
        <v>272</v>
      </c>
      <c r="B7" s="183" t="s">
        <v>273</v>
      </c>
    </row>
    <row r="8" spans="1:2" x14ac:dyDescent="0.25">
      <c r="A8" s="183" t="s">
        <v>274</v>
      </c>
      <c r="B8" s="183" t="s">
        <v>275</v>
      </c>
    </row>
    <row r="9" spans="1:2" x14ac:dyDescent="0.25">
      <c r="A9" s="183" t="s">
        <v>276</v>
      </c>
      <c r="B9" s="183" t="s">
        <v>277</v>
      </c>
    </row>
    <row r="10" spans="1:2" x14ac:dyDescent="0.25">
      <c r="A10" s="183" t="s">
        <v>278</v>
      </c>
      <c r="B10" s="183" t="s">
        <v>279</v>
      </c>
    </row>
    <row r="11" spans="1:2" x14ac:dyDescent="0.25">
      <c r="A11" s="183" t="s">
        <v>280</v>
      </c>
      <c r="B11" s="183" t="s">
        <v>281</v>
      </c>
    </row>
    <row r="12" spans="1:2" x14ac:dyDescent="0.25">
      <c r="A12" s="183" t="s">
        <v>282</v>
      </c>
      <c r="B12" s="183" t="s">
        <v>283</v>
      </c>
    </row>
    <row r="13" spans="1:2" x14ac:dyDescent="0.25">
      <c r="A13" s="183" t="s">
        <v>284</v>
      </c>
      <c r="B13" s="183" t="s">
        <v>285</v>
      </c>
    </row>
    <row r="14" spans="1:2" x14ac:dyDescent="0.25">
      <c r="A14" s="183" t="s">
        <v>286</v>
      </c>
      <c r="B14" s="183" t="s">
        <v>287</v>
      </c>
    </row>
    <row r="15" spans="1:2" x14ac:dyDescent="0.25">
      <c r="A15" s="183" t="s">
        <v>288</v>
      </c>
      <c r="B15" s="183" t="s">
        <v>289</v>
      </c>
    </row>
    <row r="16" spans="1:2" x14ac:dyDescent="0.25">
      <c r="A16" s="183" t="s">
        <v>290</v>
      </c>
      <c r="B16" s="183" t="s">
        <v>291</v>
      </c>
    </row>
    <row r="17" spans="1:2" x14ac:dyDescent="0.25">
      <c r="A17" s="183" t="s">
        <v>292</v>
      </c>
      <c r="B17" s="183" t="s">
        <v>293</v>
      </c>
    </row>
    <row r="18" spans="1:2" x14ac:dyDescent="0.25">
      <c r="A18" s="183" t="s">
        <v>294</v>
      </c>
      <c r="B18" s="183" t="s">
        <v>295</v>
      </c>
    </row>
    <row r="19" spans="1:2" x14ac:dyDescent="0.25">
      <c r="A19" s="183" t="s">
        <v>296</v>
      </c>
      <c r="B19" s="183" t="s">
        <v>297</v>
      </c>
    </row>
    <row r="20" spans="1:2" x14ac:dyDescent="0.25">
      <c r="A20" s="183" t="s">
        <v>298</v>
      </c>
      <c r="B20" s="183" t="s">
        <v>299</v>
      </c>
    </row>
    <row r="21" spans="1:2" x14ac:dyDescent="0.25">
      <c r="A21" s="183" t="s">
        <v>300</v>
      </c>
      <c r="B21" s="183" t="s">
        <v>301</v>
      </c>
    </row>
    <row r="22" spans="1:2" x14ac:dyDescent="0.25">
      <c r="A22" s="183" t="s">
        <v>302</v>
      </c>
      <c r="B22" s="183" t="s">
        <v>303</v>
      </c>
    </row>
    <row r="23" spans="1:2" x14ac:dyDescent="0.25">
      <c r="A23" s="183" t="s">
        <v>304</v>
      </c>
      <c r="B23" s="183" t="s">
        <v>305</v>
      </c>
    </row>
    <row r="24" spans="1:2" x14ac:dyDescent="0.25">
      <c r="A24" s="183" t="s">
        <v>306</v>
      </c>
      <c r="B24" s="183" t="s">
        <v>307</v>
      </c>
    </row>
    <row r="25" spans="1:2" x14ac:dyDescent="0.25">
      <c r="A25" s="183" t="s">
        <v>308</v>
      </c>
      <c r="B25" s="183" t="s">
        <v>309</v>
      </c>
    </row>
    <row r="26" spans="1:2" x14ac:dyDescent="0.25">
      <c r="A26" s="183" t="s">
        <v>310</v>
      </c>
      <c r="B26" s="183" t="s">
        <v>311</v>
      </c>
    </row>
    <row r="27" spans="1:2" x14ac:dyDescent="0.25">
      <c r="A27" s="183" t="s">
        <v>312</v>
      </c>
      <c r="B27" s="183" t="s">
        <v>313</v>
      </c>
    </row>
    <row r="28" spans="1:2" x14ac:dyDescent="0.25">
      <c r="A28" s="183" t="s">
        <v>314</v>
      </c>
      <c r="B28" s="183" t="s">
        <v>315</v>
      </c>
    </row>
    <row r="29" spans="1:2" x14ac:dyDescent="0.25">
      <c r="A29" s="183" t="s">
        <v>316</v>
      </c>
      <c r="B29" s="183" t="s">
        <v>317</v>
      </c>
    </row>
    <row r="30" spans="1:2" x14ac:dyDescent="0.25">
      <c r="A30" s="183" t="s">
        <v>318</v>
      </c>
      <c r="B30" s="183" t="s">
        <v>319</v>
      </c>
    </row>
    <row r="31" spans="1:2" x14ac:dyDescent="0.25">
      <c r="A31" s="183" t="s">
        <v>320</v>
      </c>
      <c r="B31" s="183" t="s">
        <v>321</v>
      </c>
    </row>
    <row r="32" spans="1:2" x14ac:dyDescent="0.25">
      <c r="A32" s="183" t="s">
        <v>322</v>
      </c>
      <c r="B32" s="183" t="s">
        <v>323</v>
      </c>
    </row>
    <row r="33" spans="1:2" x14ac:dyDescent="0.25">
      <c r="A33" s="183" t="s">
        <v>324</v>
      </c>
      <c r="B33" s="183" t="s">
        <v>325</v>
      </c>
    </row>
    <row r="34" spans="1:2" x14ac:dyDescent="0.25">
      <c r="A34" s="183" t="s">
        <v>326</v>
      </c>
      <c r="B34" s="183" t="s">
        <v>327</v>
      </c>
    </row>
    <row r="35" spans="1:2" x14ac:dyDescent="0.25">
      <c r="A35" s="183" t="s">
        <v>328</v>
      </c>
      <c r="B35" s="183" t="s">
        <v>329</v>
      </c>
    </row>
    <row r="36" spans="1:2" x14ac:dyDescent="0.25">
      <c r="A36" s="183" t="s">
        <v>330</v>
      </c>
      <c r="B36" s="183" t="s">
        <v>331</v>
      </c>
    </row>
    <row r="37" spans="1:2" x14ac:dyDescent="0.25">
      <c r="A37" s="183" t="s">
        <v>332</v>
      </c>
      <c r="B37" s="183" t="s">
        <v>333</v>
      </c>
    </row>
    <row r="38" spans="1:2" x14ac:dyDescent="0.25">
      <c r="A38" s="183" t="s">
        <v>334</v>
      </c>
      <c r="B38" s="183" t="s">
        <v>335</v>
      </c>
    </row>
    <row r="39" spans="1:2" x14ac:dyDescent="0.25">
      <c r="A39" s="183" t="s">
        <v>336</v>
      </c>
      <c r="B39" s="183" t="s">
        <v>337</v>
      </c>
    </row>
    <row r="40" spans="1:2" x14ac:dyDescent="0.25">
      <c r="A40" s="183" t="s">
        <v>338</v>
      </c>
      <c r="B40" s="183" t="s">
        <v>339</v>
      </c>
    </row>
    <row r="41" spans="1:2" x14ac:dyDescent="0.25">
      <c r="A41" s="183" t="s">
        <v>340</v>
      </c>
      <c r="B41" s="183" t="s">
        <v>341</v>
      </c>
    </row>
    <row r="42" spans="1:2" x14ac:dyDescent="0.25">
      <c r="A42" s="183" t="s">
        <v>342</v>
      </c>
      <c r="B42" s="183" t="s">
        <v>343</v>
      </c>
    </row>
    <row r="43" spans="1:2" x14ac:dyDescent="0.25">
      <c r="A43" s="183" t="s">
        <v>344</v>
      </c>
      <c r="B43" s="183" t="s">
        <v>345</v>
      </c>
    </row>
    <row r="44" spans="1:2" x14ac:dyDescent="0.25">
      <c r="A44" s="183" t="s">
        <v>346</v>
      </c>
      <c r="B44" s="183" t="s">
        <v>347</v>
      </c>
    </row>
    <row r="45" spans="1:2" x14ac:dyDescent="0.25">
      <c r="A45" s="183" t="s">
        <v>348</v>
      </c>
      <c r="B45" s="183" t="s">
        <v>349</v>
      </c>
    </row>
    <row r="46" spans="1:2" x14ac:dyDescent="0.25">
      <c r="A46" s="183" t="s">
        <v>350</v>
      </c>
      <c r="B46" s="183" t="s">
        <v>351</v>
      </c>
    </row>
    <row r="47" spans="1:2" x14ac:dyDescent="0.25">
      <c r="A47" s="183" t="s">
        <v>352</v>
      </c>
      <c r="B47" s="183" t="s">
        <v>353</v>
      </c>
    </row>
    <row r="48" spans="1:2" x14ac:dyDescent="0.25">
      <c r="A48" s="183" t="s">
        <v>354</v>
      </c>
      <c r="B48" s="183" t="s">
        <v>355</v>
      </c>
    </row>
    <row r="49" spans="1:2" x14ac:dyDescent="0.25">
      <c r="A49" s="183" t="s">
        <v>356</v>
      </c>
      <c r="B49" s="183" t="s">
        <v>357</v>
      </c>
    </row>
    <row r="50" spans="1:2" x14ac:dyDescent="0.25">
      <c r="A50" s="183" t="s">
        <v>358</v>
      </c>
      <c r="B50" s="183" t="s">
        <v>359</v>
      </c>
    </row>
    <row r="51" spans="1:2" x14ac:dyDescent="0.25">
      <c r="A51" s="183" t="s">
        <v>360</v>
      </c>
      <c r="B51" s="183" t="s">
        <v>361</v>
      </c>
    </row>
    <row r="52" spans="1:2" x14ac:dyDescent="0.25">
      <c r="A52" s="183" t="s">
        <v>362</v>
      </c>
      <c r="B52" s="183" t="s">
        <v>363</v>
      </c>
    </row>
    <row r="53" spans="1:2" x14ac:dyDescent="0.25">
      <c r="A53" s="183" t="s">
        <v>364</v>
      </c>
      <c r="B53" s="183" t="s">
        <v>365</v>
      </c>
    </row>
    <row r="54" spans="1:2" x14ac:dyDescent="0.25">
      <c r="A54" s="183" t="s">
        <v>366</v>
      </c>
      <c r="B54" s="183" t="s">
        <v>367</v>
      </c>
    </row>
    <row r="55" spans="1:2" x14ac:dyDescent="0.25">
      <c r="A55" s="183" t="s">
        <v>368</v>
      </c>
      <c r="B55" s="183" t="s">
        <v>369</v>
      </c>
    </row>
    <row r="56" spans="1:2" x14ac:dyDescent="0.25">
      <c r="A56" s="183" t="s">
        <v>370</v>
      </c>
      <c r="B56" s="183" t="s">
        <v>371</v>
      </c>
    </row>
    <row r="57" spans="1:2" x14ac:dyDescent="0.25">
      <c r="A57" s="183" t="s">
        <v>372</v>
      </c>
      <c r="B57" s="183" t="s">
        <v>373</v>
      </c>
    </row>
    <row r="58" spans="1:2" x14ac:dyDescent="0.25">
      <c r="A58" s="183" t="s">
        <v>374</v>
      </c>
      <c r="B58" s="183" t="s">
        <v>375</v>
      </c>
    </row>
    <row r="59" spans="1:2" x14ac:dyDescent="0.25">
      <c r="A59" s="183" t="s">
        <v>376</v>
      </c>
      <c r="B59" s="183" t="s">
        <v>377</v>
      </c>
    </row>
    <row r="60" spans="1:2" x14ac:dyDescent="0.25">
      <c r="A60" s="183" t="s">
        <v>378</v>
      </c>
      <c r="B60" s="183" t="s">
        <v>379</v>
      </c>
    </row>
    <row r="61" spans="1:2" x14ac:dyDescent="0.25">
      <c r="A61" s="183" t="s">
        <v>380</v>
      </c>
      <c r="B61" s="183" t="s">
        <v>381</v>
      </c>
    </row>
    <row r="62" spans="1:2" x14ac:dyDescent="0.25">
      <c r="A62" s="183" t="s">
        <v>382</v>
      </c>
      <c r="B62" s="183" t="s">
        <v>383</v>
      </c>
    </row>
    <row r="63" spans="1:2" x14ac:dyDescent="0.25">
      <c r="A63" s="183" t="s">
        <v>384</v>
      </c>
      <c r="B63" s="183" t="s">
        <v>385</v>
      </c>
    </row>
    <row r="64" spans="1:2" x14ac:dyDescent="0.25">
      <c r="A64" s="183" t="s">
        <v>386</v>
      </c>
      <c r="B64" s="183" t="s">
        <v>387</v>
      </c>
    </row>
    <row r="65" spans="1:2" x14ac:dyDescent="0.25">
      <c r="A65" s="183" t="s">
        <v>388</v>
      </c>
      <c r="B65" s="183" t="s">
        <v>389</v>
      </c>
    </row>
    <row r="66" spans="1:2" x14ac:dyDescent="0.25">
      <c r="A66" s="183" t="s">
        <v>390</v>
      </c>
      <c r="B66" s="183" t="s">
        <v>391</v>
      </c>
    </row>
    <row r="67" spans="1:2" x14ac:dyDescent="0.25">
      <c r="A67" s="183" t="s">
        <v>392</v>
      </c>
      <c r="B67" s="183" t="s">
        <v>393</v>
      </c>
    </row>
    <row r="68" spans="1:2" x14ac:dyDescent="0.25">
      <c r="A68" s="183" t="s">
        <v>394</v>
      </c>
      <c r="B68" s="183" t="s">
        <v>395</v>
      </c>
    </row>
    <row r="69" spans="1:2" x14ac:dyDescent="0.25">
      <c r="A69" s="183" t="s">
        <v>396</v>
      </c>
      <c r="B69" s="183" t="s">
        <v>397</v>
      </c>
    </row>
    <row r="70" spans="1:2" x14ac:dyDescent="0.25">
      <c r="A70" s="183" t="s">
        <v>398</v>
      </c>
      <c r="B70" s="183" t="s">
        <v>399</v>
      </c>
    </row>
    <row r="71" spans="1:2" x14ac:dyDescent="0.25">
      <c r="A71" s="183" t="s">
        <v>400</v>
      </c>
      <c r="B71" s="183" t="s">
        <v>401</v>
      </c>
    </row>
    <row r="72" spans="1:2" x14ac:dyDescent="0.25">
      <c r="A72" s="183" t="s">
        <v>402</v>
      </c>
      <c r="B72" s="183" t="s">
        <v>403</v>
      </c>
    </row>
    <row r="73" spans="1:2" x14ac:dyDescent="0.25">
      <c r="A73" s="183" t="s">
        <v>404</v>
      </c>
      <c r="B73" s="183" t="s">
        <v>405</v>
      </c>
    </row>
    <row r="74" spans="1:2" x14ac:dyDescent="0.25">
      <c r="A74" s="183" t="s">
        <v>406</v>
      </c>
      <c r="B74" s="183" t="s">
        <v>407</v>
      </c>
    </row>
    <row r="75" spans="1:2" x14ac:dyDescent="0.25">
      <c r="A75" s="183" t="s">
        <v>408</v>
      </c>
      <c r="B75" s="183" t="s">
        <v>409</v>
      </c>
    </row>
    <row r="76" spans="1:2" x14ac:dyDescent="0.25">
      <c r="A76" s="183" t="s">
        <v>410</v>
      </c>
      <c r="B76" s="183" t="s">
        <v>411</v>
      </c>
    </row>
    <row r="77" spans="1:2" x14ac:dyDescent="0.25">
      <c r="A77" s="183" t="s">
        <v>412</v>
      </c>
      <c r="B77" s="183" t="s">
        <v>413</v>
      </c>
    </row>
    <row r="78" spans="1:2" x14ac:dyDescent="0.25">
      <c r="A78" s="183" t="s">
        <v>414</v>
      </c>
      <c r="B78" s="183" t="s">
        <v>415</v>
      </c>
    </row>
    <row r="79" spans="1:2" x14ac:dyDescent="0.25">
      <c r="A79" s="183" t="s">
        <v>416</v>
      </c>
      <c r="B79" s="183" t="s">
        <v>417</v>
      </c>
    </row>
    <row r="80" spans="1:2" x14ac:dyDescent="0.25">
      <c r="A80" s="183" t="s">
        <v>418</v>
      </c>
      <c r="B80" s="183" t="s">
        <v>419</v>
      </c>
    </row>
    <row r="81" spans="1:2" x14ac:dyDescent="0.25">
      <c r="A81" s="183" t="s">
        <v>420</v>
      </c>
      <c r="B81" s="183" t="s">
        <v>421</v>
      </c>
    </row>
    <row r="82" spans="1:2" x14ac:dyDescent="0.25">
      <c r="A82" s="183" t="s">
        <v>422</v>
      </c>
      <c r="B82" s="183" t="s">
        <v>423</v>
      </c>
    </row>
    <row r="83" spans="1:2" x14ac:dyDescent="0.25">
      <c r="A83" s="183" t="s">
        <v>424</v>
      </c>
      <c r="B83" s="183" t="s">
        <v>425</v>
      </c>
    </row>
    <row r="84" spans="1:2" x14ac:dyDescent="0.25">
      <c r="A84" s="183" t="s">
        <v>426</v>
      </c>
      <c r="B84" s="183" t="s">
        <v>427</v>
      </c>
    </row>
    <row r="85" spans="1:2" x14ac:dyDescent="0.25">
      <c r="A85" s="183" t="s">
        <v>428</v>
      </c>
      <c r="B85" s="183" t="s">
        <v>429</v>
      </c>
    </row>
    <row r="86" spans="1:2" x14ac:dyDescent="0.25">
      <c r="A86" s="183" t="s">
        <v>430</v>
      </c>
      <c r="B86" s="183" t="s">
        <v>431</v>
      </c>
    </row>
    <row r="87" spans="1:2" x14ac:dyDescent="0.25">
      <c r="A87" s="183" t="s">
        <v>432</v>
      </c>
      <c r="B87" s="183" t="s">
        <v>433</v>
      </c>
    </row>
    <row r="88" spans="1:2" x14ac:dyDescent="0.25">
      <c r="A88" s="183" t="s">
        <v>434</v>
      </c>
      <c r="B88" s="183" t="s">
        <v>435</v>
      </c>
    </row>
    <row r="89" spans="1:2" x14ac:dyDescent="0.25">
      <c r="A89" s="183" t="s">
        <v>436</v>
      </c>
      <c r="B89" s="183" t="s">
        <v>437</v>
      </c>
    </row>
    <row r="90" spans="1:2" x14ac:dyDescent="0.25">
      <c r="A90" s="183" t="s">
        <v>438</v>
      </c>
      <c r="B90" s="183" t="s">
        <v>439</v>
      </c>
    </row>
    <row r="91" spans="1:2" x14ac:dyDescent="0.25">
      <c r="A91" s="183" t="s">
        <v>440</v>
      </c>
      <c r="B91" s="183" t="s">
        <v>441</v>
      </c>
    </row>
    <row r="92" spans="1:2" x14ac:dyDescent="0.25">
      <c r="A92" s="183" t="s">
        <v>442</v>
      </c>
      <c r="B92" s="183" t="s">
        <v>443</v>
      </c>
    </row>
    <row r="93" spans="1:2" x14ac:dyDescent="0.25">
      <c r="A93" s="183" t="s">
        <v>444</v>
      </c>
      <c r="B93" s="183" t="s">
        <v>445</v>
      </c>
    </row>
    <row r="94" spans="1:2" x14ac:dyDescent="0.25">
      <c r="A94" s="183" t="s">
        <v>446</v>
      </c>
      <c r="B94" s="183" t="s">
        <v>447</v>
      </c>
    </row>
    <row r="95" spans="1:2" x14ac:dyDescent="0.25">
      <c r="A95" s="183" t="s">
        <v>448</v>
      </c>
      <c r="B95" s="183" t="s">
        <v>449</v>
      </c>
    </row>
    <row r="96" spans="1:2" x14ac:dyDescent="0.25">
      <c r="A96" s="183" t="s">
        <v>450</v>
      </c>
      <c r="B96" s="183" t="s">
        <v>451</v>
      </c>
    </row>
    <row r="97" spans="1:2" x14ac:dyDescent="0.25">
      <c r="A97" s="183" t="s">
        <v>452</v>
      </c>
      <c r="B97" s="183" t="s">
        <v>453</v>
      </c>
    </row>
    <row r="98" spans="1:2" x14ac:dyDescent="0.25">
      <c r="A98" s="183" t="s">
        <v>454</v>
      </c>
      <c r="B98" s="183" t="s">
        <v>455</v>
      </c>
    </row>
    <row r="99" spans="1:2" x14ac:dyDescent="0.25">
      <c r="A99" s="183" t="s">
        <v>456</v>
      </c>
      <c r="B99" s="183" t="s">
        <v>457</v>
      </c>
    </row>
    <row r="100" spans="1:2" x14ac:dyDescent="0.25">
      <c r="A100" s="183" t="s">
        <v>458</v>
      </c>
      <c r="B100" s="183" t="s">
        <v>459</v>
      </c>
    </row>
    <row r="101" spans="1:2" x14ac:dyDescent="0.25">
      <c r="A101" s="183" t="s">
        <v>460</v>
      </c>
      <c r="B101" s="183" t="s">
        <v>461</v>
      </c>
    </row>
    <row r="102" spans="1:2" x14ac:dyDescent="0.25">
      <c r="A102" s="183" t="s">
        <v>462</v>
      </c>
      <c r="B102" s="183" t="s">
        <v>463</v>
      </c>
    </row>
    <row r="103" spans="1:2" x14ac:dyDescent="0.25">
      <c r="A103" s="183" t="s">
        <v>464</v>
      </c>
      <c r="B103" s="183" t="s">
        <v>465</v>
      </c>
    </row>
    <row r="104" spans="1:2" x14ac:dyDescent="0.25">
      <c r="A104" s="183" t="s">
        <v>131</v>
      </c>
      <c r="B104" s="183" t="s">
        <v>466</v>
      </c>
    </row>
    <row r="105" spans="1:2" x14ac:dyDescent="0.25">
      <c r="A105" s="183" t="s">
        <v>467</v>
      </c>
      <c r="B105" s="183" t="s">
        <v>468</v>
      </c>
    </row>
    <row r="106" spans="1:2" x14ac:dyDescent="0.25">
      <c r="A106" s="183" t="s">
        <v>469</v>
      </c>
      <c r="B106" s="183" t="s">
        <v>470</v>
      </c>
    </row>
    <row r="107" spans="1:2" x14ac:dyDescent="0.25">
      <c r="A107" s="183" t="s">
        <v>471</v>
      </c>
      <c r="B107" s="183" t="s">
        <v>472</v>
      </c>
    </row>
    <row r="108" spans="1:2" x14ac:dyDescent="0.25">
      <c r="A108" s="183" t="s">
        <v>473</v>
      </c>
      <c r="B108" s="183" t="s">
        <v>474</v>
      </c>
    </row>
    <row r="109" spans="1:2" x14ac:dyDescent="0.25">
      <c r="A109" s="183" t="s">
        <v>475</v>
      </c>
      <c r="B109" s="183" t="s">
        <v>476</v>
      </c>
    </row>
    <row r="110" spans="1:2" x14ac:dyDescent="0.25">
      <c r="A110" s="183" t="s">
        <v>477</v>
      </c>
      <c r="B110" s="183" t="s">
        <v>478</v>
      </c>
    </row>
    <row r="111" spans="1:2" x14ac:dyDescent="0.25">
      <c r="A111" s="183" t="s">
        <v>479</v>
      </c>
      <c r="B111" s="183" t="s">
        <v>480</v>
      </c>
    </row>
    <row r="112" spans="1:2" x14ac:dyDescent="0.25">
      <c r="A112" s="183" t="s">
        <v>481</v>
      </c>
      <c r="B112" s="183" t="s">
        <v>482</v>
      </c>
    </row>
    <row r="113" spans="1:2" x14ac:dyDescent="0.25">
      <c r="A113" s="183" t="s">
        <v>483</v>
      </c>
      <c r="B113" s="183" t="s">
        <v>484</v>
      </c>
    </row>
    <row r="114" spans="1:2" x14ac:dyDescent="0.25">
      <c r="A114" s="183" t="s">
        <v>485</v>
      </c>
      <c r="B114" s="183" t="s">
        <v>486</v>
      </c>
    </row>
    <row r="115" spans="1:2" x14ac:dyDescent="0.25">
      <c r="A115" s="183" t="s">
        <v>487</v>
      </c>
      <c r="B115" s="183" t="s">
        <v>488</v>
      </c>
    </row>
    <row r="116" spans="1:2" x14ac:dyDescent="0.25">
      <c r="A116" s="183" t="s">
        <v>489</v>
      </c>
      <c r="B116" s="183" t="s">
        <v>490</v>
      </c>
    </row>
    <row r="117" spans="1:2" x14ac:dyDescent="0.25">
      <c r="A117" s="183" t="s">
        <v>491</v>
      </c>
      <c r="B117" s="183" t="s">
        <v>492</v>
      </c>
    </row>
    <row r="118" spans="1:2" x14ac:dyDescent="0.25">
      <c r="A118" s="183" t="s">
        <v>493</v>
      </c>
      <c r="B118" s="183" t="s">
        <v>494</v>
      </c>
    </row>
    <row r="119" spans="1:2" x14ac:dyDescent="0.25">
      <c r="A119" s="183" t="s">
        <v>495</v>
      </c>
      <c r="B119" s="183" t="s">
        <v>496</v>
      </c>
    </row>
    <row r="120" spans="1:2" x14ac:dyDescent="0.25">
      <c r="A120" s="183" t="s">
        <v>497</v>
      </c>
      <c r="B120" s="183" t="s">
        <v>498</v>
      </c>
    </row>
    <row r="121" spans="1:2" x14ac:dyDescent="0.25">
      <c r="A121" s="183" t="s">
        <v>499</v>
      </c>
      <c r="B121" s="183" t="s">
        <v>500</v>
      </c>
    </row>
    <row r="122" spans="1:2" x14ac:dyDescent="0.25">
      <c r="A122" s="183" t="s">
        <v>501</v>
      </c>
      <c r="B122" s="183" t="s">
        <v>502</v>
      </c>
    </row>
    <row r="123" spans="1:2" x14ac:dyDescent="0.25">
      <c r="A123" s="183" t="s">
        <v>503</v>
      </c>
      <c r="B123" s="183" t="s">
        <v>504</v>
      </c>
    </row>
    <row r="124" spans="1:2" x14ac:dyDescent="0.25">
      <c r="A124" s="183" t="s">
        <v>505</v>
      </c>
      <c r="B124" s="183" t="s">
        <v>506</v>
      </c>
    </row>
    <row r="125" spans="1:2" x14ac:dyDescent="0.25">
      <c r="A125" s="183" t="s">
        <v>507</v>
      </c>
      <c r="B125" s="183" t="s">
        <v>508</v>
      </c>
    </row>
    <row r="126" spans="1:2" x14ac:dyDescent="0.25">
      <c r="A126" s="183" t="s">
        <v>509</v>
      </c>
      <c r="B126" s="183" t="s">
        <v>510</v>
      </c>
    </row>
    <row r="127" spans="1:2" x14ac:dyDescent="0.25">
      <c r="A127" s="183" t="s">
        <v>511</v>
      </c>
      <c r="B127" s="183" t="s">
        <v>512</v>
      </c>
    </row>
    <row r="128" spans="1:2" x14ac:dyDescent="0.25">
      <c r="A128" s="183" t="s">
        <v>513</v>
      </c>
      <c r="B128" s="183" t="s">
        <v>514</v>
      </c>
    </row>
    <row r="129" spans="1:2" x14ac:dyDescent="0.25">
      <c r="A129" s="183" t="s">
        <v>515</v>
      </c>
      <c r="B129" s="183" t="s">
        <v>516</v>
      </c>
    </row>
    <row r="130" spans="1:2" x14ac:dyDescent="0.25">
      <c r="A130" s="183" t="s">
        <v>517</v>
      </c>
      <c r="B130" s="183" t="s">
        <v>518</v>
      </c>
    </row>
    <row r="131" spans="1:2" x14ac:dyDescent="0.25">
      <c r="A131" s="183" t="s">
        <v>519</v>
      </c>
      <c r="B131" s="183" t="s">
        <v>520</v>
      </c>
    </row>
    <row r="132" spans="1:2" x14ac:dyDescent="0.25">
      <c r="A132" s="183" t="s">
        <v>521</v>
      </c>
      <c r="B132" s="183" t="s">
        <v>522</v>
      </c>
    </row>
    <row r="133" spans="1:2" x14ac:dyDescent="0.25">
      <c r="A133" s="183" t="s">
        <v>523</v>
      </c>
      <c r="B133" s="183" t="s">
        <v>524</v>
      </c>
    </row>
    <row r="134" spans="1:2" x14ac:dyDescent="0.25">
      <c r="A134" s="183" t="s">
        <v>525</v>
      </c>
      <c r="B134" s="183" t="s">
        <v>526</v>
      </c>
    </row>
    <row r="135" spans="1:2" x14ac:dyDescent="0.25">
      <c r="A135" s="183" t="s">
        <v>527</v>
      </c>
      <c r="B135" s="183" t="s">
        <v>528</v>
      </c>
    </row>
    <row r="136" spans="1:2" x14ac:dyDescent="0.25">
      <c r="A136" s="183" t="s">
        <v>529</v>
      </c>
      <c r="B136" s="183" t="s">
        <v>530</v>
      </c>
    </row>
    <row r="137" spans="1:2" x14ac:dyDescent="0.25">
      <c r="A137" s="183" t="s">
        <v>531</v>
      </c>
      <c r="B137" s="183" t="s">
        <v>532</v>
      </c>
    </row>
    <row r="138" spans="1:2" x14ac:dyDescent="0.25">
      <c r="A138" s="183" t="s">
        <v>533</v>
      </c>
      <c r="B138" s="183" t="s">
        <v>534</v>
      </c>
    </row>
    <row r="139" spans="1:2" x14ac:dyDescent="0.25">
      <c r="A139" s="183" t="s">
        <v>535</v>
      </c>
      <c r="B139" s="183" t="s">
        <v>536</v>
      </c>
    </row>
    <row r="140" spans="1:2" x14ac:dyDescent="0.25">
      <c r="A140" s="183" t="s">
        <v>537</v>
      </c>
      <c r="B140" s="183" t="s">
        <v>538</v>
      </c>
    </row>
    <row r="141" spans="1:2" x14ac:dyDescent="0.25">
      <c r="A141" s="183" t="s">
        <v>539</v>
      </c>
      <c r="B141" s="183" t="s">
        <v>540</v>
      </c>
    </row>
    <row r="142" spans="1:2" x14ac:dyDescent="0.25">
      <c r="A142" s="183" t="s">
        <v>541</v>
      </c>
      <c r="B142" s="183" t="s">
        <v>542</v>
      </c>
    </row>
    <row r="143" spans="1:2" x14ac:dyDescent="0.25">
      <c r="A143" s="183" t="s">
        <v>543</v>
      </c>
      <c r="B143" s="183" t="s">
        <v>544</v>
      </c>
    </row>
    <row r="144" spans="1:2" x14ac:dyDescent="0.25">
      <c r="A144" s="183" t="s">
        <v>545</v>
      </c>
      <c r="B144" s="183" t="s">
        <v>546</v>
      </c>
    </row>
    <row r="145" spans="1:2" x14ac:dyDescent="0.25">
      <c r="A145" s="183" t="s">
        <v>547</v>
      </c>
      <c r="B145" s="183" t="s">
        <v>548</v>
      </c>
    </row>
    <row r="146" spans="1:2" x14ac:dyDescent="0.25">
      <c r="A146" s="183" t="s">
        <v>549</v>
      </c>
      <c r="B146" s="183" t="s">
        <v>550</v>
      </c>
    </row>
    <row r="147" spans="1:2" x14ac:dyDescent="0.25">
      <c r="A147" s="183" t="s">
        <v>551</v>
      </c>
      <c r="B147" s="183" t="s">
        <v>552</v>
      </c>
    </row>
    <row r="148" spans="1:2" x14ac:dyDescent="0.25">
      <c r="A148" s="183" t="s">
        <v>553</v>
      </c>
      <c r="B148" s="183" t="s">
        <v>554</v>
      </c>
    </row>
    <row r="149" spans="1:2" x14ac:dyDescent="0.25">
      <c r="A149" s="183" t="s">
        <v>555</v>
      </c>
      <c r="B149" s="183" t="s">
        <v>556</v>
      </c>
    </row>
    <row r="150" spans="1:2" x14ac:dyDescent="0.25">
      <c r="A150" s="183" t="s">
        <v>557</v>
      </c>
      <c r="B150" s="183" t="s">
        <v>558</v>
      </c>
    </row>
    <row r="151" spans="1:2" x14ac:dyDescent="0.25">
      <c r="A151" s="183" t="s">
        <v>559</v>
      </c>
      <c r="B151" s="183" t="s">
        <v>560</v>
      </c>
    </row>
    <row r="152" spans="1:2" x14ac:dyDescent="0.25">
      <c r="A152" s="183" t="s">
        <v>561</v>
      </c>
      <c r="B152" s="183" t="s">
        <v>562</v>
      </c>
    </row>
    <row r="153" spans="1:2" x14ac:dyDescent="0.25">
      <c r="A153" s="183" t="s">
        <v>563</v>
      </c>
      <c r="B153" s="183" t="s">
        <v>564</v>
      </c>
    </row>
    <row r="154" spans="1:2" x14ac:dyDescent="0.25">
      <c r="A154" s="183" t="s">
        <v>565</v>
      </c>
      <c r="B154" s="183" t="s">
        <v>566</v>
      </c>
    </row>
    <row r="155" spans="1:2" x14ac:dyDescent="0.25">
      <c r="A155" s="183" t="s">
        <v>567</v>
      </c>
      <c r="B155" s="183" t="s">
        <v>568</v>
      </c>
    </row>
    <row r="156" spans="1:2" x14ac:dyDescent="0.25">
      <c r="A156" s="183" t="s">
        <v>569</v>
      </c>
      <c r="B156" s="183" t="s">
        <v>570</v>
      </c>
    </row>
    <row r="157" spans="1:2" x14ac:dyDescent="0.25">
      <c r="A157" s="183" t="s">
        <v>571</v>
      </c>
      <c r="B157" s="183" t="s">
        <v>572</v>
      </c>
    </row>
    <row r="158" spans="1:2" x14ac:dyDescent="0.25">
      <c r="A158" s="183" t="s">
        <v>573</v>
      </c>
      <c r="B158" s="183" t="s">
        <v>574</v>
      </c>
    </row>
    <row r="159" spans="1:2" x14ac:dyDescent="0.25">
      <c r="A159" s="183" t="s">
        <v>575</v>
      </c>
      <c r="B159" s="183" t="s">
        <v>576</v>
      </c>
    </row>
    <row r="160" spans="1:2" x14ac:dyDescent="0.25">
      <c r="A160" s="183" t="s">
        <v>577</v>
      </c>
      <c r="B160" s="183" t="s">
        <v>578</v>
      </c>
    </row>
    <row r="161" spans="1:2" x14ac:dyDescent="0.25">
      <c r="A161" s="183" t="s">
        <v>579</v>
      </c>
      <c r="B161" s="183" t="s">
        <v>580</v>
      </c>
    </row>
    <row r="162" spans="1:2" x14ac:dyDescent="0.25">
      <c r="A162" s="183" t="s">
        <v>581</v>
      </c>
      <c r="B162" s="183" t="s">
        <v>582</v>
      </c>
    </row>
    <row r="163" spans="1:2" x14ac:dyDescent="0.25">
      <c r="A163" s="183" t="s">
        <v>583</v>
      </c>
      <c r="B163" s="183" t="s">
        <v>584</v>
      </c>
    </row>
    <row r="164" spans="1:2" x14ac:dyDescent="0.25">
      <c r="A164" s="183" t="s">
        <v>585</v>
      </c>
      <c r="B164" s="183" t="s">
        <v>586</v>
      </c>
    </row>
    <row r="165" spans="1:2" x14ac:dyDescent="0.25">
      <c r="A165" s="183" t="s">
        <v>587</v>
      </c>
      <c r="B165" s="183" t="s">
        <v>588</v>
      </c>
    </row>
    <row r="166" spans="1:2" x14ac:dyDescent="0.25">
      <c r="A166" s="183" t="s">
        <v>589</v>
      </c>
      <c r="B166" s="183" t="s">
        <v>590</v>
      </c>
    </row>
    <row r="167" spans="1:2" x14ac:dyDescent="0.25">
      <c r="A167" s="183" t="s">
        <v>591</v>
      </c>
      <c r="B167" s="183" t="s">
        <v>592</v>
      </c>
    </row>
    <row r="168" spans="1:2" x14ac:dyDescent="0.25">
      <c r="A168" s="183" t="s">
        <v>593</v>
      </c>
      <c r="B168" s="183" t="s">
        <v>594</v>
      </c>
    </row>
    <row r="169" spans="1:2" x14ac:dyDescent="0.25">
      <c r="A169" s="183" t="s">
        <v>595</v>
      </c>
      <c r="B169" s="183" t="s">
        <v>596</v>
      </c>
    </row>
    <row r="170" spans="1:2" x14ac:dyDescent="0.25">
      <c r="A170" s="183" t="s">
        <v>597</v>
      </c>
      <c r="B170" s="183" t="s">
        <v>598</v>
      </c>
    </row>
    <row r="171" spans="1:2" x14ac:dyDescent="0.25">
      <c r="A171" s="183" t="s">
        <v>599</v>
      </c>
      <c r="B171" s="183" t="s">
        <v>600</v>
      </c>
    </row>
    <row r="172" spans="1:2" x14ac:dyDescent="0.25">
      <c r="A172" s="183" t="s">
        <v>601</v>
      </c>
      <c r="B172" s="183" t="s">
        <v>602</v>
      </c>
    </row>
    <row r="173" spans="1:2" x14ac:dyDescent="0.25">
      <c r="A173" s="183" t="s">
        <v>603</v>
      </c>
      <c r="B173" s="183" t="s">
        <v>604</v>
      </c>
    </row>
    <row r="174" spans="1:2" x14ac:dyDescent="0.25">
      <c r="A174" s="183" t="s">
        <v>605</v>
      </c>
      <c r="B174" s="183" t="s">
        <v>606</v>
      </c>
    </row>
    <row r="175" spans="1:2" x14ac:dyDescent="0.25">
      <c r="A175" s="183" t="s">
        <v>607</v>
      </c>
      <c r="B175" s="183" t="s">
        <v>608</v>
      </c>
    </row>
    <row r="176" spans="1:2" x14ac:dyDescent="0.25">
      <c r="A176" s="183" t="s">
        <v>609</v>
      </c>
      <c r="B176" s="183" t="s">
        <v>610</v>
      </c>
    </row>
    <row r="177" spans="1:2" x14ac:dyDescent="0.25">
      <c r="A177" s="183" t="s">
        <v>611</v>
      </c>
      <c r="B177" s="183" t="s">
        <v>612</v>
      </c>
    </row>
    <row r="178" spans="1:2" x14ac:dyDescent="0.25">
      <c r="A178" s="183" t="s">
        <v>613</v>
      </c>
      <c r="B178" s="183" t="s">
        <v>614</v>
      </c>
    </row>
    <row r="179" spans="1:2" x14ac:dyDescent="0.25">
      <c r="A179" s="183" t="s">
        <v>615</v>
      </c>
      <c r="B179" s="183" t="s">
        <v>616</v>
      </c>
    </row>
    <row r="180" spans="1:2" x14ac:dyDescent="0.25">
      <c r="A180" s="183" t="s">
        <v>617</v>
      </c>
      <c r="B180" s="183" t="s">
        <v>618</v>
      </c>
    </row>
    <row r="181" spans="1:2" x14ac:dyDescent="0.25">
      <c r="A181" s="183" t="s">
        <v>619</v>
      </c>
      <c r="B181" s="183" t="s">
        <v>620</v>
      </c>
    </row>
    <row r="182" spans="1:2" x14ac:dyDescent="0.25">
      <c r="A182" s="183" t="s">
        <v>621</v>
      </c>
      <c r="B182" s="183" t="s">
        <v>622</v>
      </c>
    </row>
    <row r="183" spans="1:2" x14ac:dyDescent="0.25">
      <c r="A183" s="183" t="s">
        <v>623</v>
      </c>
      <c r="B183" s="183" t="s">
        <v>624</v>
      </c>
    </row>
    <row r="184" spans="1:2" x14ac:dyDescent="0.25">
      <c r="A184" s="183" t="s">
        <v>625</v>
      </c>
      <c r="B184" s="183" t="s">
        <v>626</v>
      </c>
    </row>
    <row r="185" spans="1:2" x14ac:dyDescent="0.25">
      <c r="A185" s="183" t="s">
        <v>627</v>
      </c>
      <c r="B185" s="183" t="s">
        <v>628</v>
      </c>
    </row>
    <row r="186" spans="1:2" x14ac:dyDescent="0.25">
      <c r="A186" s="183" t="s">
        <v>629</v>
      </c>
      <c r="B186" s="183" t="s">
        <v>630</v>
      </c>
    </row>
    <row r="187" spans="1:2" x14ac:dyDescent="0.25">
      <c r="A187" s="183" t="s">
        <v>631</v>
      </c>
      <c r="B187" s="183" t="s">
        <v>632</v>
      </c>
    </row>
    <row r="188" spans="1:2" x14ac:dyDescent="0.25">
      <c r="A188" s="183" t="s">
        <v>633</v>
      </c>
      <c r="B188" s="183" t="s">
        <v>634</v>
      </c>
    </row>
    <row r="189" spans="1:2" x14ac:dyDescent="0.25">
      <c r="A189" s="183" t="s">
        <v>635</v>
      </c>
      <c r="B189" s="183" t="s">
        <v>636</v>
      </c>
    </row>
    <row r="190" spans="1:2" x14ac:dyDescent="0.25">
      <c r="A190" s="183" t="s">
        <v>637</v>
      </c>
      <c r="B190" s="183" t="s">
        <v>638</v>
      </c>
    </row>
    <row r="191" spans="1:2" x14ac:dyDescent="0.25">
      <c r="A191" s="183" t="s">
        <v>639</v>
      </c>
      <c r="B191" s="183" t="s">
        <v>640</v>
      </c>
    </row>
    <row r="192" spans="1:2" x14ac:dyDescent="0.25">
      <c r="A192" s="183" t="s">
        <v>641</v>
      </c>
      <c r="B192" s="183" t="s">
        <v>642</v>
      </c>
    </row>
    <row r="193" spans="1:2" x14ac:dyDescent="0.25">
      <c r="A193" s="183" t="s">
        <v>643</v>
      </c>
      <c r="B193" s="183" t="s">
        <v>644</v>
      </c>
    </row>
    <row r="194" spans="1:2" x14ac:dyDescent="0.25">
      <c r="A194" s="183" t="s">
        <v>645</v>
      </c>
      <c r="B194" s="183" t="s">
        <v>646</v>
      </c>
    </row>
    <row r="195" spans="1:2" x14ac:dyDescent="0.25">
      <c r="A195" s="183" t="s">
        <v>647</v>
      </c>
      <c r="B195" s="183" t="s">
        <v>648</v>
      </c>
    </row>
    <row r="196" spans="1:2" x14ac:dyDescent="0.25">
      <c r="A196" s="183" t="s">
        <v>649</v>
      </c>
      <c r="B196" s="183" t="s">
        <v>650</v>
      </c>
    </row>
    <row r="197" spans="1:2" x14ac:dyDescent="0.25">
      <c r="A197" s="183" t="s">
        <v>651</v>
      </c>
      <c r="B197" s="183" t="s">
        <v>652</v>
      </c>
    </row>
    <row r="198" spans="1:2" x14ac:dyDescent="0.25">
      <c r="A198" s="183" t="s">
        <v>653</v>
      </c>
      <c r="B198" s="183" t="s">
        <v>654</v>
      </c>
    </row>
    <row r="199" spans="1:2" x14ac:dyDescent="0.25">
      <c r="A199" s="183" t="s">
        <v>655</v>
      </c>
      <c r="B199" s="183" t="s">
        <v>656</v>
      </c>
    </row>
    <row r="200" spans="1:2" x14ac:dyDescent="0.25">
      <c r="A200" s="183" t="s">
        <v>657</v>
      </c>
      <c r="B200" s="183" t="s">
        <v>658</v>
      </c>
    </row>
    <row r="201" spans="1:2" x14ac:dyDescent="0.25">
      <c r="A201" s="183" t="s">
        <v>659</v>
      </c>
      <c r="B201" s="183" t="s">
        <v>660</v>
      </c>
    </row>
    <row r="202" spans="1:2" x14ac:dyDescent="0.25">
      <c r="A202" s="183" t="s">
        <v>661</v>
      </c>
      <c r="B202" s="183" t="s">
        <v>662</v>
      </c>
    </row>
    <row r="203" spans="1:2" x14ac:dyDescent="0.25">
      <c r="A203" s="183" t="s">
        <v>663</v>
      </c>
      <c r="B203" s="183" t="s">
        <v>664</v>
      </c>
    </row>
    <row r="204" spans="1:2" x14ac:dyDescent="0.25">
      <c r="A204" s="183" t="s">
        <v>665</v>
      </c>
      <c r="B204" s="183" t="s">
        <v>666</v>
      </c>
    </row>
    <row r="205" spans="1:2" x14ac:dyDescent="0.25">
      <c r="A205" s="183" t="s">
        <v>667</v>
      </c>
      <c r="B205" s="183" t="s">
        <v>668</v>
      </c>
    </row>
    <row r="206" spans="1:2" x14ac:dyDescent="0.25">
      <c r="A206" s="183" t="s">
        <v>669</v>
      </c>
      <c r="B206" s="183" t="s">
        <v>670</v>
      </c>
    </row>
    <row r="207" spans="1:2" x14ac:dyDescent="0.25">
      <c r="A207" s="183" t="s">
        <v>671</v>
      </c>
      <c r="B207" s="183" t="s">
        <v>672</v>
      </c>
    </row>
    <row r="208" spans="1:2" x14ac:dyDescent="0.25">
      <c r="A208" s="183" t="s">
        <v>673</v>
      </c>
      <c r="B208" s="183" t="s">
        <v>674</v>
      </c>
    </row>
    <row r="209" spans="1:2" x14ac:dyDescent="0.25">
      <c r="A209" s="183" t="s">
        <v>675</v>
      </c>
      <c r="B209" s="183" t="s">
        <v>676</v>
      </c>
    </row>
    <row r="210" spans="1:2" x14ac:dyDescent="0.25">
      <c r="A210" s="183" t="s">
        <v>677</v>
      </c>
      <c r="B210" s="183" t="s">
        <v>678</v>
      </c>
    </row>
    <row r="211" spans="1:2" x14ac:dyDescent="0.25">
      <c r="A211" s="183" t="s">
        <v>679</v>
      </c>
      <c r="B211" s="183" t="s">
        <v>680</v>
      </c>
    </row>
    <row r="212" spans="1:2" x14ac:dyDescent="0.25">
      <c r="A212" s="183" t="s">
        <v>681</v>
      </c>
      <c r="B212" s="183" t="s">
        <v>682</v>
      </c>
    </row>
    <row r="213" spans="1:2" x14ac:dyDescent="0.25">
      <c r="A213" s="183" t="s">
        <v>683</v>
      </c>
      <c r="B213" s="183" t="s">
        <v>684</v>
      </c>
    </row>
    <row r="214" spans="1:2" x14ac:dyDescent="0.25">
      <c r="A214" s="183" t="s">
        <v>685</v>
      </c>
      <c r="B214" s="183" t="s">
        <v>686</v>
      </c>
    </row>
    <row r="215" spans="1:2" x14ac:dyDescent="0.25">
      <c r="A215" s="183" t="s">
        <v>687</v>
      </c>
      <c r="B215" s="183" t="s">
        <v>688</v>
      </c>
    </row>
    <row r="216" spans="1:2" x14ac:dyDescent="0.25">
      <c r="A216" s="183" t="s">
        <v>689</v>
      </c>
      <c r="B216" s="183" t="s">
        <v>690</v>
      </c>
    </row>
    <row r="217" spans="1:2" x14ac:dyDescent="0.25">
      <c r="A217" s="183" t="s">
        <v>691</v>
      </c>
      <c r="B217" s="183" t="s">
        <v>692</v>
      </c>
    </row>
    <row r="218" spans="1:2" x14ac:dyDescent="0.25">
      <c r="A218" s="183" t="s">
        <v>693</v>
      </c>
      <c r="B218" s="183" t="s">
        <v>694</v>
      </c>
    </row>
    <row r="219" spans="1:2" x14ac:dyDescent="0.25">
      <c r="A219" s="183" t="s">
        <v>695</v>
      </c>
      <c r="B219" s="183" t="s">
        <v>696</v>
      </c>
    </row>
    <row r="220" spans="1:2" x14ac:dyDescent="0.25">
      <c r="A220" s="183" t="s">
        <v>697</v>
      </c>
      <c r="B220" s="183" t="s">
        <v>698</v>
      </c>
    </row>
    <row r="221" spans="1:2" x14ac:dyDescent="0.25">
      <c r="A221" s="183" t="s">
        <v>699</v>
      </c>
      <c r="B221" s="183" t="s">
        <v>700</v>
      </c>
    </row>
    <row r="222" spans="1:2" x14ac:dyDescent="0.25">
      <c r="A222" s="183" t="s">
        <v>701</v>
      </c>
      <c r="B222" s="183" t="s">
        <v>702</v>
      </c>
    </row>
    <row r="223" spans="1:2" x14ac:dyDescent="0.25">
      <c r="A223" s="183" t="s">
        <v>703</v>
      </c>
      <c r="B223" s="183" t="s">
        <v>704</v>
      </c>
    </row>
    <row r="224" spans="1:2" x14ac:dyDescent="0.25">
      <c r="A224" s="183" t="s">
        <v>705</v>
      </c>
      <c r="B224" s="183" t="s">
        <v>706</v>
      </c>
    </row>
    <row r="225" spans="1:2" x14ac:dyDescent="0.25">
      <c r="A225" s="183" t="s">
        <v>707</v>
      </c>
      <c r="B225" s="183" t="s">
        <v>708</v>
      </c>
    </row>
    <row r="226" spans="1:2" x14ac:dyDescent="0.25">
      <c r="A226" s="183" t="s">
        <v>709</v>
      </c>
      <c r="B226" s="183" t="s">
        <v>710</v>
      </c>
    </row>
    <row r="227" spans="1:2" x14ac:dyDescent="0.25">
      <c r="A227" s="183" t="s">
        <v>711</v>
      </c>
      <c r="B227" s="183" t="s">
        <v>712</v>
      </c>
    </row>
    <row r="228" spans="1:2" x14ac:dyDescent="0.25">
      <c r="A228" s="183" t="s">
        <v>713</v>
      </c>
      <c r="B228" s="183" t="s">
        <v>714</v>
      </c>
    </row>
    <row r="229" spans="1:2" x14ac:dyDescent="0.25">
      <c r="A229" s="183" t="s">
        <v>715</v>
      </c>
      <c r="B229" s="183" t="s">
        <v>716</v>
      </c>
    </row>
    <row r="230" spans="1:2" x14ac:dyDescent="0.25">
      <c r="A230" s="183" t="s">
        <v>717</v>
      </c>
      <c r="B230" s="183" t="s">
        <v>718</v>
      </c>
    </row>
    <row r="231" spans="1:2" x14ac:dyDescent="0.25">
      <c r="A231" s="183" t="s">
        <v>719</v>
      </c>
      <c r="B231" s="183" t="s">
        <v>720</v>
      </c>
    </row>
    <row r="232" spans="1:2" x14ac:dyDescent="0.25">
      <c r="A232" s="183" t="s">
        <v>721</v>
      </c>
      <c r="B232" s="183" t="s">
        <v>722</v>
      </c>
    </row>
    <row r="233" spans="1:2" x14ac:dyDescent="0.25">
      <c r="A233" s="183" t="s">
        <v>723</v>
      </c>
      <c r="B233" s="183" t="s">
        <v>724</v>
      </c>
    </row>
    <row r="234" spans="1:2" x14ac:dyDescent="0.25">
      <c r="A234" s="183" t="s">
        <v>725</v>
      </c>
      <c r="B234" s="183" t="s">
        <v>726</v>
      </c>
    </row>
    <row r="235" spans="1:2" x14ac:dyDescent="0.25">
      <c r="A235" s="183" t="s">
        <v>727</v>
      </c>
      <c r="B235" s="183" t="s">
        <v>728</v>
      </c>
    </row>
    <row r="236" spans="1:2" x14ac:dyDescent="0.25">
      <c r="A236" s="183" t="s">
        <v>729</v>
      </c>
      <c r="B236" s="183" t="s">
        <v>730</v>
      </c>
    </row>
    <row r="237" spans="1:2" x14ac:dyDescent="0.25">
      <c r="A237" s="183" t="s">
        <v>731</v>
      </c>
      <c r="B237" s="183" t="s">
        <v>732</v>
      </c>
    </row>
    <row r="238" spans="1:2" x14ac:dyDescent="0.25">
      <c r="A238" s="183" t="s">
        <v>733</v>
      </c>
      <c r="B238" s="183" t="s">
        <v>734</v>
      </c>
    </row>
    <row r="239" spans="1:2" x14ac:dyDescent="0.25">
      <c r="A239" s="183" t="s">
        <v>735</v>
      </c>
      <c r="B239" s="183" t="s">
        <v>736</v>
      </c>
    </row>
    <row r="240" spans="1:2" x14ac:dyDescent="0.25">
      <c r="A240" s="183" t="s">
        <v>737</v>
      </c>
      <c r="B240" s="183" t="s">
        <v>738</v>
      </c>
    </row>
    <row r="241" spans="1:2" x14ac:dyDescent="0.25">
      <c r="A241" s="183" t="s">
        <v>739</v>
      </c>
      <c r="B241" s="183" t="s">
        <v>740</v>
      </c>
    </row>
    <row r="242" spans="1:2" x14ac:dyDescent="0.25">
      <c r="A242" s="183" t="s">
        <v>741</v>
      </c>
      <c r="B242" s="183" t="s">
        <v>742</v>
      </c>
    </row>
    <row r="243" spans="1:2" x14ac:dyDescent="0.25">
      <c r="A243" s="183" t="s">
        <v>743</v>
      </c>
      <c r="B243" s="183" t="s">
        <v>744</v>
      </c>
    </row>
    <row r="244" spans="1:2" x14ac:dyDescent="0.25">
      <c r="A244" s="183" t="s">
        <v>745</v>
      </c>
      <c r="B244" s="183" t="s">
        <v>746</v>
      </c>
    </row>
    <row r="245" spans="1:2" x14ac:dyDescent="0.25">
      <c r="A245" s="183" t="s">
        <v>747</v>
      </c>
      <c r="B245" s="183" t="s">
        <v>748</v>
      </c>
    </row>
    <row r="246" spans="1:2" x14ac:dyDescent="0.25">
      <c r="A246" s="183" t="s">
        <v>749</v>
      </c>
      <c r="B246" s="183" t="s">
        <v>750</v>
      </c>
    </row>
    <row r="247" spans="1:2" x14ac:dyDescent="0.25">
      <c r="A247" s="183" t="s">
        <v>751</v>
      </c>
      <c r="B247" s="183" t="s">
        <v>752</v>
      </c>
    </row>
    <row r="248" spans="1:2" x14ac:dyDescent="0.25">
      <c r="A248" s="183" t="s">
        <v>753</v>
      </c>
      <c r="B248" s="183" t="s">
        <v>754</v>
      </c>
    </row>
    <row r="249" spans="1:2" x14ac:dyDescent="0.25">
      <c r="A249" s="183" t="s">
        <v>755</v>
      </c>
      <c r="B249" s="183" t="s">
        <v>756</v>
      </c>
    </row>
    <row r="250" spans="1:2" x14ac:dyDescent="0.25">
      <c r="A250" s="183" t="s">
        <v>757</v>
      </c>
      <c r="B250" s="183" t="s">
        <v>758</v>
      </c>
    </row>
    <row r="251" spans="1:2" x14ac:dyDescent="0.25">
      <c r="A251" s="183" t="s">
        <v>759</v>
      </c>
      <c r="B251" s="183" t="s">
        <v>760</v>
      </c>
    </row>
    <row r="252" spans="1:2" x14ac:dyDescent="0.25">
      <c r="A252" s="183" t="s">
        <v>761</v>
      </c>
      <c r="B252" s="183" t="s">
        <v>762</v>
      </c>
    </row>
    <row r="253" spans="1:2" x14ac:dyDescent="0.25">
      <c r="A253" s="183" t="s">
        <v>763</v>
      </c>
      <c r="B253" s="183" t="s">
        <v>764</v>
      </c>
    </row>
    <row r="254" spans="1:2" x14ac:dyDescent="0.25">
      <c r="A254" s="183" t="s">
        <v>765</v>
      </c>
      <c r="B254" s="183" t="s">
        <v>766</v>
      </c>
    </row>
    <row r="255" spans="1:2" x14ac:dyDescent="0.25">
      <c r="A255" s="183" t="s">
        <v>767</v>
      </c>
      <c r="B255" s="183" t="s">
        <v>768</v>
      </c>
    </row>
    <row r="256" spans="1:2" x14ac:dyDescent="0.25">
      <c r="A256" s="183" t="s">
        <v>769</v>
      </c>
      <c r="B256" s="183" t="s">
        <v>770</v>
      </c>
    </row>
    <row r="257" spans="1:2" x14ac:dyDescent="0.25">
      <c r="A257" s="183" t="s">
        <v>771</v>
      </c>
      <c r="B257" s="183" t="s">
        <v>772</v>
      </c>
    </row>
    <row r="258" spans="1:2" x14ac:dyDescent="0.25">
      <c r="A258" s="183" t="s">
        <v>773</v>
      </c>
      <c r="B258" s="183" t="s">
        <v>774</v>
      </c>
    </row>
    <row r="259" spans="1:2" x14ac:dyDescent="0.25">
      <c r="A259" s="183" t="s">
        <v>775</v>
      </c>
      <c r="B259" s="183" t="s">
        <v>776</v>
      </c>
    </row>
    <row r="260" spans="1:2" x14ac:dyDescent="0.25">
      <c r="A260" s="183" t="s">
        <v>777</v>
      </c>
      <c r="B260" s="183" t="s">
        <v>778</v>
      </c>
    </row>
    <row r="261" spans="1:2" x14ac:dyDescent="0.25">
      <c r="A261" s="183" t="s">
        <v>779</v>
      </c>
      <c r="B261" s="183" t="s">
        <v>780</v>
      </c>
    </row>
    <row r="262" spans="1:2" x14ac:dyDescent="0.25">
      <c r="A262" s="183" t="s">
        <v>781</v>
      </c>
      <c r="B262" s="183" t="s">
        <v>782</v>
      </c>
    </row>
    <row r="263" spans="1:2" x14ac:dyDescent="0.25">
      <c r="A263" s="183" t="s">
        <v>783</v>
      </c>
      <c r="B263" s="183" t="s">
        <v>784</v>
      </c>
    </row>
    <row r="264" spans="1:2" x14ac:dyDescent="0.25">
      <c r="A264" s="183" t="s">
        <v>785</v>
      </c>
      <c r="B264" s="183" t="s">
        <v>786</v>
      </c>
    </row>
    <row r="265" spans="1:2" x14ac:dyDescent="0.25">
      <c r="A265" s="183" t="s">
        <v>787</v>
      </c>
      <c r="B265" s="183" t="s">
        <v>788</v>
      </c>
    </row>
    <row r="266" spans="1:2" x14ac:dyDescent="0.25">
      <c r="A266" s="183" t="s">
        <v>789</v>
      </c>
      <c r="B266" s="183" t="s">
        <v>790</v>
      </c>
    </row>
    <row r="267" spans="1:2" x14ac:dyDescent="0.25">
      <c r="A267" s="183" t="s">
        <v>791</v>
      </c>
      <c r="B267" s="183" t="s">
        <v>792</v>
      </c>
    </row>
    <row r="268" spans="1:2" x14ac:dyDescent="0.25">
      <c r="A268" s="183" t="s">
        <v>793</v>
      </c>
      <c r="B268" s="183" t="s">
        <v>794</v>
      </c>
    </row>
    <row r="269" spans="1:2" x14ac:dyDescent="0.25">
      <c r="A269" s="183" t="s">
        <v>795</v>
      </c>
      <c r="B269" s="183" t="s">
        <v>796</v>
      </c>
    </row>
    <row r="270" spans="1:2" x14ac:dyDescent="0.25">
      <c r="A270" s="183" t="s">
        <v>797</v>
      </c>
      <c r="B270" s="183" t="s">
        <v>798</v>
      </c>
    </row>
    <row r="271" spans="1:2" x14ac:dyDescent="0.25">
      <c r="A271" s="183" t="s">
        <v>799</v>
      </c>
      <c r="B271" s="183" t="s">
        <v>800</v>
      </c>
    </row>
    <row r="272" spans="1:2" x14ac:dyDescent="0.25">
      <c r="A272" s="183" t="s">
        <v>801</v>
      </c>
      <c r="B272" s="183" t="s">
        <v>802</v>
      </c>
    </row>
    <row r="273" spans="1:2" x14ac:dyDescent="0.25">
      <c r="A273" s="183" t="s">
        <v>803</v>
      </c>
      <c r="B273" s="183" t="s">
        <v>804</v>
      </c>
    </row>
    <row r="274" spans="1:2" x14ac:dyDescent="0.25">
      <c r="A274" s="183" t="s">
        <v>805</v>
      </c>
      <c r="B274" s="183" t="s">
        <v>806</v>
      </c>
    </row>
    <row r="275" spans="1:2" x14ac:dyDescent="0.25">
      <c r="A275" s="183" t="s">
        <v>807</v>
      </c>
      <c r="B275" s="183" t="s">
        <v>808</v>
      </c>
    </row>
    <row r="276" spans="1:2" x14ac:dyDescent="0.25">
      <c r="A276" s="183" t="s">
        <v>809</v>
      </c>
      <c r="B276" s="183" t="s">
        <v>810</v>
      </c>
    </row>
    <row r="277" spans="1:2" x14ac:dyDescent="0.25">
      <c r="A277" s="183" t="s">
        <v>811</v>
      </c>
      <c r="B277" s="183" t="s">
        <v>812</v>
      </c>
    </row>
    <row r="278" spans="1:2" x14ac:dyDescent="0.25">
      <c r="A278" s="183" t="s">
        <v>813</v>
      </c>
      <c r="B278" s="183" t="s">
        <v>814</v>
      </c>
    </row>
    <row r="279" spans="1:2" x14ac:dyDescent="0.25">
      <c r="A279" s="183" t="s">
        <v>815</v>
      </c>
      <c r="B279" s="183" t="s">
        <v>816</v>
      </c>
    </row>
    <row r="280" spans="1:2" x14ac:dyDescent="0.25">
      <c r="A280" s="183" t="s">
        <v>817</v>
      </c>
      <c r="B280" s="183" t="s">
        <v>818</v>
      </c>
    </row>
    <row r="281" spans="1:2" x14ac:dyDescent="0.25">
      <c r="A281" s="183" t="s">
        <v>819</v>
      </c>
      <c r="B281" s="183" t="s">
        <v>820</v>
      </c>
    </row>
    <row r="282" spans="1:2" x14ac:dyDescent="0.25">
      <c r="A282" s="183" t="s">
        <v>821</v>
      </c>
      <c r="B282" s="183" t="s">
        <v>822</v>
      </c>
    </row>
    <row r="283" spans="1:2" x14ac:dyDescent="0.25">
      <c r="A283" s="183" t="s">
        <v>823</v>
      </c>
      <c r="B283" s="183" t="s">
        <v>824</v>
      </c>
    </row>
    <row r="284" spans="1:2" x14ac:dyDescent="0.25">
      <c r="A284" s="183" t="s">
        <v>825</v>
      </c>
      <c r="B284" s="183" t="s">
        <v>826</v>
      </c>
    </row>
    <row r="285" spans="1:2" x14ac:dyDescent="0.25">
      <c r="A285" s="183" t="s">
        <v>420</v>
      </c>
      <c r="B285" s="183" t="s">
        <v>827</v>
      </c>
    </row>
    <row r="286" spans="1:2" x14ac:dyDescent="0.25">
      <c r="A286" s="183" t="s">
        <v>828</v>
      </c>
      <c r="B286" s="183" t="s">
        <v>829</v>
      </c>
    </row>
    <row r="287" spans="1:2" x14ac:dyDescent="0.25">
      <c r="A287" s="183" t="s">
        <v>830</v>
      </c>
      <c r="B287" s="183" t="s">
        <v>831</v>
      </c>
    </row>
    <row r="288" spans="1:2" x14ac:dyDescent="0.25">
      <c r="A288" s="183" t="s">
        <v>832</v>
      </c>
      <c r="B288" s="183" t="s">
        <v>833</v>
      </c>
    </row>
    <row r="289" spans="1:2" x14ac:dyDescent="0.25">
      <c r="A289" s="183" t="s">
        <v>834</v>
      </c>
      <c r="B289" s="183" t="s">
        <v>835</v>
      </c>
    </row>
    <row r="290" spans="1:2" x14ac:dyDescent="0.25">
      <c r="A290" s="183" t="s">
        <v>836</v>
      </c>
      <c r="B290" s="183" t="s">
        <v>837</v>
      </c>
    </row>
    <row r="291" spans="1:2" x14ac:dyDescent="0.25">
      <c r="A291" s="183" t="s">
        <v>838</v>
      </c>
      <c r="B291" s="183" t="s">
        <v>839</v>
      </c>
    </row>
    <row r="292" spans="1:2" x14ac:dyDescent="0.25">
      <c r="A292" s="183" t="s">
        <v>840</v>
      </c>
      <c r="B292" s="183" t="s">
        <v>841</v>
      </c>
    </row>
    <row r="293" spans="1:2" x14ac:dyDescent="0.25">
      <c r="A293" s="183" t="s">
        <v>842</v>
      </c>
      <c r="B293" s="183" t="s">
        <v>843</v>
      </c>
    </row>
    <row r="294" spans="1:2" x14ac:dyDescent="0.25">
      <c r="A294" s="183" t="s">
        <v>844</v>
      </c>
      <c r="B294" s="183" t="s">
        <v>845</v>
      </c>
    </row>
    <row r="295" spans="1:2" x14ac:dyDescent="0.25">
      <c r="A295" s="183" t="s">
        <v>846</v>
      </c>
      <c r="B295" s="183" t="s">
        <v>847</v>
      </c>
    </row>
    <row r="296" spans="1:2" x14ac:dyDescent="0.25">
      <c r="A296" s="183" t="s">
        <v>848</v>
      </c>
      <c r="B296" s="183" t="s">
        <v>849</v>
      </c>
    </row>
    <row r="297" spans="1:2" x14ac:dyDescent="0.25">
      <c r="A297" s="183" t="s">
        <v>850</v>
      </c>
      <c r="B297" s="183" t="s">
        <v>851</v>
      </c>
    </row>
    <row r="298" spans="1:2" x14ac:dyDescent="0.25">
      <c r="A298" s="183" t="s">
        <v>852</v>
      </c>
      <c r="B298" s="183" t="s">
        <v>853</v>
      </c>
    </row>
    <row r="299" spans="1:2" x14ac:dyDescent="0.25">
      <c r="A299" s="183" t="s">
        <v>854</v>
      </c>
      <c r="B299" s="183" t="s">
        <v>855</v>
      </c>
    </row>
    <row r="300" spans="1:2" x14ac:dyDescent="0.25">
      <c r="A300" s="183" t="s">
        <v>856</v>
      </c>
      <c r="B300" s="183" t="s">
        <v>857</v>
      </c>
    </row>
    <row r="301" spans="1:2" x14ac:dyDescent="0.25">
      <c r="A301" s="183" t="s">
        <v>858</v>
      </c>
      <c r="B301" s="183" t="s">
        <v>859</v>
      </c>
    </row>
    <row r="302" spans="1:2" x14ac:dyDescent="0.25">
      <c r="A302" s="183" t="s">
        <v>860</v>
      </c>
      <c r="B302" s="183" t="s">
        <v>861</v>
      </c>
    </row>
    <row r="303" spans="1:2" x14ac:dyDescent="0.25">
      <c r="A303" s="183" t="s">
        <v>862</v>
      </c>
      <c r="B303" s="183" t="s">
        <v>863</v>
      </c>
    </row>
    <row r="304" spans="1:2" x14ac:dyDescent="0.25">
      <c r="A304" s="183" t="s">
        <v>864</v>
      </c>
      <c r="B304" s="183" t="s">
        <v>865</v>
      </c>
    </row>
    <row r="305" spans="1:2" x14ac:dyDescent="0.25">
      <c r="A305" s="183" t="s">
        <v>866</v>
      </c>
      <c r="B305" s="183" t="s">
        <v>867</v>
      </c>
    </row>
    <row r="306" spans="1:2" x14ac:dyDescent="0.25">
      <c r="A306" s="183" t="s">
        <v>868</v>
      </c>
      <c r="B306" s="183" t="s">
        <v>869</v>
      </c>
    </row>
    <row r="307" spans="1:2" x14ac:dyDescent="0.25">
      <c r="A307" s="183" t="s">
        <v>870</v>
      </c>
      <c r="B307" s="183" t="s">
        <v>871</v>
      </c>
    </row>
    <row r="308" spans="1:2" x14ac:dyDescent="0.25">
      <c r="A308" s="183" t="s">
        <v>872</v>
      </c>
      <c r="B308" s="183" t="s">
        <v>873</v>
      </c>
    </row>
    <row r="309" spans="1:2" x14ac:dyDescent="0.25">
      <c r="A309" s="183" t="s">
        <v>874</v>
      </c>
      <c r="B309" s="183" t="s">
        <v>875</v>
      </c>
    </row>
    <row r="310" spans="1:2" x14ac:dyDescent="0.25">
      <c r="A310" s="183" t="s">
        <v>876</v>
      </c>
      <c r="B310" s="183" t="s">
        <v>877</v>
      </c>
    </row>
    <row r="311" spans="1:2" x14ac:dyDescent="0.25">
      <c r="A311" s="183" t="s">
        <v>878</v>
      </c>
      <c r="B311" s="183" t="s">
        <v>879</v>
      </c>
    </row>
    <row r="312" spans="1:2" x14ac:dyDescent="0.25">
      <c r="A312" s="183" t="s">
        <v>880</v>
      </c>
      <c r="B312" s="183" t="s">
        <v>881</v>
      </c>
    </row>
    <row r="313" spans="1:2" x14ac:dyDescent="0.25">
      <c r="A313" s="183" t="s">
        <v>882</v>
      </c>
      <c r="B313" s="183" t="s">
        <v>883</v>
      </c>
    </row>
    <row r="314" spans="1:2" x14ac:dyDescent="0.25">
      <c r="A314" s="183" t="s">
        <v>884</v>
      </c>
      <c r="B314" s="183" t="s">
        <v>885</v>
      </c>
    </row>
    <row r="315" spans="1:2" x14ac:dyDescent="0.25">
      <c r="A315" s="183" t="s">
        <v>886</v>
      </c>
      <c r="B315" s="183" t="s">
        <v>887</v>
      </c>
    </row>
    <row r="316" spans="1:2" x14ac:dyDescent="0.25">
      <c r="A316" s="183" t="s">
        <v>888</v>
      </c>
      <c r="B316" s="183" t="s">
        <v>889</v>
      </c>
    </row>
    <row r="317" spans="1:2" x14ac:dyDescent="0.25">
      <c r="A317" s="183" t="s">
        <v>890</v>
      </c>
      <c r="B317" s="183" t="s">
        <v>891</v>
      </c>
    </row>
    <row r="318" spans="1:2" x14ac:dyDescent="0.25">
      <c r="A318" s="183" t="s">
        <v>892</v>
      </c>
      <c r="B318" s="183" t="s">
        <v>893</v>
      </c>
    </row>
    <row r="319" spans="1:2" x14ac:dyDescent="0.25">
      <c r="A319" s="183" t="s">
        <v>894</v>
      </c>
      <c r="B319" s="183" t="s">
        <v>895</v>
      </c>
    </row>
    <row r="320" spans="1:2" x14ac:dyDescent="0.25">
      <c r="A320" s="183" t="s">
        <v>896</v>
      </c>
      <c r="B320" s="183" t="s">
        <v>897</v>
      </c>
    </row>
    <row r="321" spans="1:2" x14ac:dyDescent="0.25">
      <c r="A321" s="183" t="s">
        <v>898</v>
      </c>
      <c r="B321" s="183" t="s">
        <v>899</v>
      </c>
    </row>
    <row r="322" spans="1:2" x14ac:dyDescent="0.25">
      <c r="A322" s="183" t="s">
        <v>900</v>
      </c>
      <c r="B322" s="183" t="s">
        <v>901</v>
      </c>
    </row>
    <row r="323" spans="1:2" x14ac:dyDescent="0.25">
      <c r="A323" s="183" t="s">
        <v>902</v>
      </c>
      <c r="B323" s="183" t="s">
        <v>903</v>
      </c>
    </row>
    <row r="324" spans="1:2" x14ac:dyDescent="0.25">
      <c r="A324" s="183" t="s">
        <v>904</v>
      </c>
      <c r="B324" s="183" t="s">
        <v>905</v>
      </c>
    </row>
    <row r="325" spans="1:2" x14ac:dyDescent="0.25">
      <c r="A325" s="183" t="s">
        <v>906</v>
      </c>
      <c r="B325" s="183" t="s">
        <v>907</v>
      </c>
    </row>
    <row r="326" spans="1:2" x14ac:dyDescent="0.25">
      <c r="A326" s="183" t="s">
        <v>908</v>
      </c>
      <c r="B326" s="183" t="s">
        <v>909</v>
      </c>
    </row>
    <row r="327" spans="1:2" x14ac:dyDescent="0.25">
      <c r="A327" s="183" t="s">
        <v>910</v>
      </c>
      <c r="B327" s="183" t="s">
        <v>911</v>
      </c>
    </row>
    <row r="328" spans="1:2" x14ac:dyDescent="0.25">
      <c r="A328" s="183" t="s">
        <v>912</v>
      </c>
      <c r="B328" s="183" t="s">
        <v>913</v>
      </c>
    </row>
    <row r="329" spans="1:2" x14ac:dyDescent="0.25">
      <c r="A329" s="183" t="s">
        <v>914</v>
      </c>
      <c r="B329" s="183" t="s">
        <v>915</v>
      </c>
    </row>
    <row r="330" spans="1:2" x14ac:dyDescent="0.25">
      <c r="A330" s="183" t="s">
        <v>916</v>
      </c>
      <c r="B330" s="183" t="s">
        <v>917</v>
      </c>
    </row>
    <row r="331" spans="1:2" x14ac:dyDescent="0.25">
      <c r="A331" s="183" t="s">
        <v>918</v>
      </c>
      <c r="B331" s="183" t="s">
        <v>919</v>
      </c>
    </row>
    <row r="332" spans="1:2" x14ac:dyDescent="0.25">
      <c r="A332" s="183" t="s">
        <v>920</v>
      </c>
      <c r="B332" s="183" t="s">
        <v>921</v>
      </c>
    </row>
    <row r="333" spans="1:2" x14ac:dyDescent="0.25">
      <c r="A333" s="183" t="s">
        <v>922</v>
      </c>
      <c r="B333" s="183" t="s">
        <v>923</v>
      </c>
    </row>
    <row r="334" spans="1:2" x14ac:dyDescent="0.25">
      <c r="A334" s="183" t="s">
        <v>924</v>
      </c>
      <c r="B334" s="183" t="s">
        <v>925</v>
      </c>
    </row>
    <row r="335" spans="1:2" x14ac:dyDescent="0.25">
      <c r="A335" s="183" t="s">
        <v>926</v>
      </c>
      <c r="B335" s="183" t="s">
        <v>927</v>
      </c>
    </row>
    <row r="336" spans="1:2" x14ac:dyDescent="0.25">
      <c r="A336" s="183" t="s">
        <v>928</v>
      </c>
      <c r="B336" s="183" t="s">
        <v>929</v>
      </c>
    </row>
    <row r="337" spans="1:2" x14ac:dyDescent="0.25">
      <c r="A337" s="183" t="s">
        <v>930</v>
      </c>
      <c r="B337" s="183" t="s">
        <v>931</v>
      </c>
    </row>
    <row r="338" spans="1:2" x14ac:dyDescent="0.25">
      <c r="A338" s="183" t="s">
        <v>932</v>
      </c>
      <c r="B338" s="183" t="s">
        <v>933</v>
      </c>
    </row>
    <row r="339" spans="1:2" x14ac:dyDescent="0.25">
      <c r="A339" s="183" t="s">
        <v>934</v>
      </c>
      <c r="B339" s="183" t="s">
        <v>935</v>
      </c>
    </row>
    <row r="340" spans="1:2" x14ac:dyDescent="0.25">
      <c r="A340" s="183" t="s">
        <v>936</v>
      </c>
      <c r="B340" s="183" t="s">
        <v>937</v>
      </c>
    </row>
    <row r="341" spans="1:2" x14ac:dyDescent="0.25">
      <c r="A341" s="183" t="s">
        <v>938</v>
      </c>
      <c r="B341" s="183" t="s">
        <v>939</v>
      </c>
    </row>
    <row r="342" spans="1:2" x14ac:dyDescent="0.25">
      <c r="A342" s="183" t="s">
        <v>940</v>
      </c>
      <c r="B342" s="183" t="s">
        <v>941</v>
      </c>
    </row>
    <row r="343" spans="1:2" x14ac:dyDescent="0.25">
      <c r="A343" s="183" t="s">
        <v>942</v>
      </c>
      <c r="B343" s="183" t="s">
        <v>943</v>
      </c>
    </row>
    <row r="344" spans="1:2" x14ac:dyDescent="0.25">
      <c r="A344" s="183" t="s">
        <v>633</v>
      </c>
      <c r="B344" s="183" t="s">
        <v>944</v>
      </c>
    </row>
    <row r="345" spans="1:2" x14ac:dyDescent="0.25">
      <c r="A345" s="183" t="s">
        <v>945</v>
      </c>
      <c r="B345" s="183" t="s">
        <v>946</v>
      </c>
    </row>
    <row r="346" spans="1:2" x14ac:dyDescent="0.25">
      <c r="A346" s="183" t="s">
        <v>947</v>
      </c>
      <c r="B346" s="183" t="s">
        <v>948</v>
      </c>
    </row>
    <row r="347" spans="1:2" x14ac:dyDescent="0.25">
      <c r="A347" s="183" t="s">
        <v>949</v>
      </c>
      <c r="B347" s="183" t="s">
        <v>950</v>
      </c>
    </row>
    <row r="348" spans="1:2" x14ac:dyDescent="0.25">
      <c r="A348" s="183" t="s">
        <v>951</v>
      </c>
      <c r="B348" s="183" t="s">
        <v>952</v>
      </c>
    </row>
    <row r="349" spans="1:2" x14ac:dyDescent="0.25">
      <c r="A349" s="183" t="s">
        <v>953</v>
      </c>
      <c r="B349" s="183" t="s">
        <v>954</v>
      </c>
    </row>
    <row r="350" spans="1:2" x14ac:dyDescent="0.25">
      <c r="A350" s="183" t="s">
        <v>955</v>
      </c>
      <c r="B350" s="183" t="s">
        <v>956</v>
      </c>
    </row>
    <row r="351" spans="1:2" x14ac:dyDescent="0.25">
      <c r="A351" s="183" t="s">
        <v>957</v>
      </c>
      <c r="B351" s="183" t="s">
        <v>958</v>
      </c>
    </row>
    <row r="352" spans="1:2" x14ac:dyDescent="0.25">
      <c r="A352" s="183" t="s">
        <v>959</v>
      </c>
      <c r="B352" s="183" t="s">
        <v>960</v>
      </c>
    </row>
    <row r="353" spans="1:2" x14ac:dyDescent="0.25">
      <c r="A353" s="183" t="s">
        <v>961</v>
      </c>
      <c r="B353" s="183" t="s">
        <v>962</v>
      </c>
    </row>
    <row r="354" spans="1:2" x14ac:dyDescent="0.25">
      <c r="A354" s="183" t="s">
        <v>963</v>
      </c>
      <c r="B354" s="183" t="s">
        <v>964</v>
      </c>
    </row>
    <row r="355" spans="1:2" x14ac:dyDescent="0.25">
      <c r="A355" s="183" t="s">
        <v>965</v>
      </c>
      <c r="B355" s="183" t="s">
        <v>966</v>
      </c>
    </row>
    <row r="356" spans="1:2" x14ac:dyDescent="0.25">
      <c r="A356" s="183" t="s">
        <v>967</v>
      </c>
      <c r="B356" s="183" t="s">
        <v>968</v>
      </c>
    </row>
    <row r="357" spans="1:2" x14ac:dyDescent="0.25">
      <c r="A357" s="183" t="s">
        <v>969</v>
      </c>
      <c r="B357" s="183" t="s">
        <v>970</v>
      </c>
    </row>
    <row r="358" spans="1:2" x14ac:dyDescent="0.25">
      <c r="A358" s="183" t="s">
        <v>971</v>
      </c>
      <c r="B358" s="183" t="s">
        <v>972</v>
      </c>
    </row>
    <row r="359" spans="1:2" x14ac:dyDescent="0.25">
      <c r="A359" s="183" t="s">
        <v>973</v>
      </c>
      <c r="B359" s="183" t="s">
        <v>974</v>
      </c>
    </row>
    <row r="360" spans="1:2" x14ac:dyDescent="0.25">
      <c r="A360" s="183" t="s">
        <v>975</v>
      </c>
      <c r="B360" s="183" t="s">
        <v>976</v>
      </c>
    </row>
    <row r="361" spans="1:2" x14ac:dyDescent="0.25">
      <c r="A361" s="183" t="s">
        <v>977</v>
      </c>
      <c r="B361" s="183" t="s">
        <v>978</v>
      </c>
    </row>
    <row r="362" spans="1:2" x14ac:dyDescent="0.25">
      <c r="A362" s="183" t="s">
        <v>979</v>
      </c>
      <c r="B362" s="183" t="s">
        <v>980</v>
      </c>
    </row>
    <row r="363" spans="1:2" x14ac:dyDescent="0.25">
      <c r="A363" s="183" t="s">
        <v>190</v>
      </c>
      <c r="B363" s="183" t="s">
        <v>981</v>
      </c>
    </row>
    <row r="364" spans="1:2" x14ac:dyDescent="0.25">
      <c r="A364" s="183" t="s">
        <v>982</v>
      </c>
      <c r="B364" s="183" t="s">
        <v>983</v>
      </c>
    </row>
    <row r="365" spans="1:2" x14ac:dyDescent="0.25">
      <c r="A365" s="183" t="s">
        <v>984</v>
      </c>
      <c r="B365" s="183" t="s">
        <v>985</v>
      </c>
    </row>
    <row r="366" spans="1:2" x14ac:dyDescent="0.25">
      <c r="A366" s="183" t="s">
        <v>986</v>
      </c>
      <c r="B366" s="183" t="s">
        <v>987</v>
      </c>
    </row>
    <row r="367" spans="1:2" x14ac:dyDescent="0.25">
      <c r="A367" s="183" t="s">
        <v>988</v>
      </c>
      <c r="B367" s="183" t="s">
        <v>989</v>
      </c>
    </row>
    <row r="368" spans="1:2" x14ac:dyDescent="0.25">
      <c r="A368" s="183" t="s">
        <v>132</v>
      </c>
      <c r="B368" s="183" t="s">
        <v>990</v>
      </c>
    </row>
    <row r="369" spans="1:2" x14ac:dyDescent="0.25">
      <c r="A369" s="183" t="s">
        <v>991</v>
      </c>
      <c r="B369" s="183" t="s">
        <v>992</v>
      </c>
    </row>
    <row r="370" spans="1:2" x14ac:dyDescent="0.25">
      <c r="A370" s="183" t="s">
        <v>993</v>
      </c>
      <c r="B370" s="183" t="s">
        <v>994</v>
      </c>
    </row>
    <row r="371" spans="1:2" x14ac:dyDescent="0.25">
      <c r="A371" s="183" t="s">
        <v>995</v>
      </c>
      <c r="B371" s="183" t="s">
        <v>996</v>
      </c>
    </row>
    <row r="372" spans="1:2" x14ac:dyDescent="0.25">
      <c r="A372" s="183" t="s">
        <v>997</v>
      </c>
      <c r="B372" s="183" t="s">
        <v>998</v>
      </c>
    </row>
    <row r="373" spans="1:2" x14ac:dyDescent="0.25">
      <c r="A373" s="183" t="s">
        <v>999</v>
      </c>
      <c r="B373" s="183" t="s">
        <v>1000</v>
      </c>
    </row>
    <row r="374" spans="1:2" x14ac:dyDescent="0.25">
      <c r="A374" s="183" t="s">
        <v>1001</v>
      </c>
      <c r="B374" s="183" t="s">
        <v>1002</v>
      </c>
    </row>
    <row r="375" spans="1:2" x14ac:dyDescent="0.25">
      <c r="A375" s="183" t="s">
        <v>1003</v>
      </c>
      <c r="B375" s="183" t="s">
        <v>1004</v>
      </c>
    </row>
    <row r="376" spans="1:2" x14ac:dyDescent="0.25">
      <c r="A376" s="183" t="s">
        <v>1005</v>
      </c>
      <c r="B376" s="183" t="s">
        <v>1006</v>
      </c>
    </row>
    <row r="377" spans="1:2" x14ac:dyDescent="0.25">
      <c r="A377" s="183" t="s">
        <v>1007</v>
      </c>
      <c r="B377" s="183" t="s">
        <v>1008</v>
      </c>
    </row>
    <row r="378" spans="1:2" x14ac:dyDescent="0.25">
      <c r="A378" s="183" t="s">
        <v>1009</v>
      </c>
      <c r="B378" s="183" t="s">
        <v>1010</v>
      </c>
    </row>
    <row r="379" spans="1:2" x14ac:dyDescent="0.25">
      <c r="A379" s="183" t="s">
        <v>1011</v>
      </c>
      <c r="B379" s="183" t="s">
        <v>1012</v>
      </c>
    </row>
    <row r="380" spans="1:2" x14ac:dyDescent="0.25">
      <c r="A380" s="183" t="s">
        <v>1013</v>
      </c>
      <c r="B380" s="183" t="s">
        <v>1014</v>
      </c>
    </row>
    <row r="381" spans="1:2" x14ac:dyDescent="0.25">
      <c r="A381" s="183" t="s">
        <v>1015</v>
      </c>
      <c r="B381" s="183" t="s">
        <v>1016</v>
      </c>
    </row>
    <row r="382" spans="1:2" x14ac:dyDescent="0.25">
      <c r="A382" s="183" t="s">
        <v>1017</v>
      </c>
      <c r="B382" s="183" t="s">
        <v>1018</v>
      </c>
    </row>
    <row r="383" spans="1:2" x14ac:dyDescent="0.25">
      <c r="A383" s="183" t="s">
        <v>1019</v>
      </c>
      <c r="B383" s="183" t="s">
        <v>1020</v>
      </c>
    </row>
    <row r="384" spans="1:2" x14ac:dyDescent="0.25">
      <c r="A384" s="183" t="s">
        <v>1021</v>
      </c>
      <c r="B384" s="183" t="s">
        <v>1022</v>
      </c>
    </row>
    <row r="385" spans="1:2" x14ac:dyDescent="0.25">
      <c r="A385" s="183" t="s">
        <v>1023</v>
      </c>
      <c r="B385" s="183" t="s">
        <v>1024</v>
      </c>
    </row>
    <row r="386" spans="1:2" x14ac:dyDescent="0.25">
      <c r="A386" s="183" t="s">
        <v>1025</v>
      </c>
      <c r="B386" s="183" t="s">
        <v>1026</v>
      </c>
    </row>
    <row r="387" spans="1:2" x14ac:dyDescent="0.25">
      <c r="A387" s="183" t="s">
        <v>1027</v>
      </c>
      <c r="B387" s="183" t="s">
        <v>1028</v>
      </c>
    </row>
    <row r="388" spans="1:2" x14ac:dyDescent="0.25">
      <c r="A388" s="183" t="s">
        <v>1029</v>
      </c>
      <c r="B388" s="183" t="s">
        <v>1030</v>
      </c>
    </row>
    <row r="389" spans="1:2" x14ac:dyDescent="0.25">
      <c r="A389" s="183" t="s">
        <v>1031</v>
      </c>
      <c r="B389" s="183" t="s">
        <v>1032</v>
      </c>
    </row>
    <row r="390" spans="1:2" x14ac:dyDescent="0.25">
      <c r="A390" s="183" t="s">
        <v>1033</v>
      </c>
      <c r="B390" s="183" t="s">
        <v>1034</v>
      </c>
    </row>
    <row r="391" spans="1:2" x14ac:dyDescent="0.25">
      <c r="A391" s="183" t="s">
        <v>1035</v>
      </c>
      <c r="B391" s="183" t="s">
        <v>1036</v>
      </c>
    </row>
    <row r="392" spans="1:2" x14ac:dyDescent="0.25">
      <c r="A392" s="183" t="s">
        <v>1037</v>
      </c>
      <c r="B392" s="183" t="s">
        <v>1038</v>
      </c>
    </row>
    <row r="393" spans="1:2" x14ac:dyDescent="0.25">
      <c r="A393" s="183" t="s">
        <v>1039</v>
      </c>
      <c r="B393" s="183" t="s">
        <v>1040</v>
      </c>
    </row>
    <row r="394" spans="1:2" x14ac:dyDescent="0.25">
      <c r="A394" s="183" t="s">
        <v>1041</v>
      </c>
      <c r="B394" s="183" t="s">
        <v>1042</v>
      </c>
    </row>
    <row r="395" spans="1:2" x14ac:dyDescent="0.25">
      <c r="A395" s="183" t="s">
        <v>1043</v>
      </c>
      <c r="B395" s="183" t="s">
        <v>1044</v>
      </c>
    </row>
    <row r="396" spans="1:2" x14ac:dyDescent="0.25">
      <c r="A396" s="183" t="s">
        <v>1045</v>
      </c>
      <c r="B396" s="183" t="s">
        <v>1046</v>
      </c>
    </row>
    <row r="397" spans="1:2" x14ac:dyDescent="0.25">
      <c r="A397" s="183" t="s">
        <v>1047</v>
      </c>
      <c r="B397" s="183" t="s">
        <v>1048</v>
      </c>
    </row>
    <row r="398" spans="1:2" x14ac:dyDescent="0.25">
      <c r="A398" s="183" t="s">
        <v>1049</v>
      </c>
      <c r="B398" s="183" t="s">
        <v>1050</v>
      </c>
    </row>
    <row r="399" spans="1:2" x14ac:dyDescent="0.25">
      <c r="A399" s="183" t="s">
        <v>1051</v>
      </c>
      <c r="B399" s="183" t="s">
        <v>1052</v>
      </c>
    </row>
    <row r="400" spans="1:2" x14ac:dyDescent="0.25">
      <c r="A400" s="183" t="s">
        <v>1053</v>
      </c>
      <c r="B400" s="183" t="s">
        <v>1054</v>
      </c>
    </row>
    <row r="401" spans="1:2" x14ac:dyDescent="0.25">
      <c r="A401" s="183" t="s">
        <v>1055</v>
      </c>
      <c r="B401" s="183" t="s">
        <v>1056</v>
      </c>
    </row>
    <row r="402" spans="1:2" x14ac:dyDescent="0.25">
      <c r="A402" s="183" t="s">
        <v>1057</v>
      </c>
      <c r="B402" s="183" t="s">
        <v>1058</v>
      </c>
    </row>
    <row r="403" spans="1:2" x14ac:dyDescent="0.25">
      <c r="A403" s="183" t="s">
        <v>1059</v>
      </c>
      <c r="B403" s="183" t="s">
        <v>1060</v>
      </c>
    </row>
    <row r="404" spans="1:2" x14ac:dyDescent="0.25">
      <c r="A404" s="183" t="s">
        <v>1061</v>
      </c>
      <c r="B404" s="183" t="s">
        <v>1062</v>
      </c>
    </row>
    <row r="405" spans="1:2" x14ac:dyDescent="0.25">
      <c r="A405" s="183" t="s">
        <v>1063</v>
      </c>
      <c r="B405" s="183" t="s">
        <v>1064</v>
      </c>
    </row>
    <row r="406" spans="1:2" x14ac:dyDescent="0.25">
      <c r="A406" s="183" t="s">
        <v>1065</v>
      </c>
      <c r="B406" s="183" t="s">
        <v>1066</v>
      </c>
    </row>
    <row r="407" spans="1:2" x14ac:dyDescent="0.25">
      <c r="A407" s="183" t="s">
        <v>1067</v>
      </c>
      <c r="B407" s="183" t="s">
        <v>1068</v>
      </c>
    </row>
    <row r="408" spans="1:2" x14ac:dyDescent="0.25">
      <c r="A408" s="183" t="s">
        <v>1069</v>
      </c>
      <c r="B408" s="183" t="s">
        <v>1070</v>
      </c>
    </row>
    <row r="409" spans="1:2" x14ac:dyDescent="0.25">
      <c r="A409" s="183" t="s">
        <v>1071</v>
      </c>
      <c r="B409" s="183" t="s">
        <v>1072</v>
      </c>
    </row>
    <row r="410" spans="1:2" x14ac:dyDescent="0.25">
      <c r="A410" s="183" t="s">
        <v>862</v>
      </c>
      <c r="B410" s="183" t="s">
        <v>1073</v>
      </c>
    </row>
    <row r="411" spans="1:2" x14ac:dyDescent="0.25">
      <c r="A411" s="183" t="s">
        <v>1074</v>
      </c>
      <c r="B411" s="183" t="s">
        <v>1075</v>
      </c>
    </row>
    <row r="412" spans="1:2" x14ac:dyDescent="0.25">
      <c r="A412" s="183" t="s">
        <v>1076</v>
      </c>
      <c r="B412" s="183" t="s">
        <v>1077</v>
      </c>
    </row>
    <row r="413" spans="1:2" x14ac:dyDescent="0.25">
      <c r="A413" s="183" t="s">
        <v>1078</v>
      </c>
      <c r="B413" s="183" t="s">
        <v>1079</v>
      </c>
    </row>
    <row r="414" spans="1:2" x14ac:dyDescent="0.25">
      <c r="A414" s="183" t="s">
        <v>1080</v>
      </c>
      <c r="B414" s="183" t="s">
        <v>1081</v>
      </c>
    </row>
    <row r="415" spans="1:2" x14ac:dyDescent="0.25">
      <c r="A415" s="183" t="s">
        <v>1082</v>
      </c>
      <c r="B415" s="183" t="s">
        <v>1083</v>
      </c>
    </row>
    <row r="416" spans="1:2" x14ac:dyDescent="0.25">
      <c r="A416" s="183" t="s">
        <v>1084</v>
      </c>
      <c r="B416" s="183" t="s">
        <v>1085</v>
      </c>
    </row>
    <row r="417" spans="1:2" x14ac:dyDescent="0.25">
      <c r="A417" s="183" t="s">
        <v>1086</v>
      </c>
      <c r="B417" s="183" t="s">
        <v>1087</v>
      </c>
    </row>
    <row r="418" spans="1:2" x14ac:dyDescent="0.25">
      <c r="A418" s="183" t="s">
        <v>1088</v>
      </c>
      <c r="B418" s="183" t="s">
        <v>1089</v>
      </c>
    </row>
    <row r="419" spans="1:2" x14ac:dyDescent="0.25">
      <c r="A419" s="183" t="s">
        <v>1090</v>
      </c>
      <c r="B419" s="183" t="s">
        <v>1091</v>
      </c>
    </row>
    <row r="420" spans="1:2" x14ac:dyDescent="0.25">
      <c r="A420" s="183" t="s">
        <v>1092</v>
      </c>
      <c r="B420" s="183" t="s">
        <v>1093</v>
      </c>
    </row>
    <row r="421" spans="1:2" x14ac:dyDescent="0.25">
      <c r="A421" s="183" t="s">
        <v>1094</v>
      </c>
      <c r="B421" s="183" t="s">
        <v>1095</v>
      </c>
    </row>
    <row r="422" spans="1:2" x14ac:dyDescent="0.25">
      <c r="A422" s="183" t="s">
        <v>1096</v>
      </c>
      <c r="B422" s="183" t="s">
        <v>1097</v>
      </c>
    </row>
    <row r="423" spans="1:2" x14ac:dyDescent="0.25">
      <c r="A423" s="183" t="s">
        <v>1098</v>
      </c>
      <c r="B423" s="183" t="s">
        <v>1099</v>
      </c>
    </row>
    <row r="424" spans="1:2" x14ac:dyDescent="0.25">
      <c r="A424" s="183" t="s">
        <v>1100</v>
      </c>
      <c r="B424" s="183" t="s">
        <v>1101</v>
      </c>
    </row>
    <row r="425" spans="1:2" x14ac:dyDescent="0.25">
      <c r="A425" s="183" t="s">
        <v>1102</v>
      </c>
      <c r="B425" s="183" t="s">
        <v>1103</v>
      </c>
    </row>
    <row r="426" spans="1:2" x14ac:dyDescent="0.25">
      <c r="A426" s="183" t="s">
        <v>1104</v>
      </c>
      <c r="B426" s="183" t="s">
        <v>1105</v>
      </c>
    </row>
    <row r="427" spans="1:2" x14ac:dyDescent="0.25">
      <c r="A427" s="183" t="s">
        <v>1106</v>
      </c>
      <c r="B427" s="183" t="s">
        <v>1107</v>
      </c>
    </row>
    <row r="428" spans="1:2" x14ac:dyDescent="0.25">
      <c r="A428" s="183" t="s">
        <v>1108</v>
      </c>
      <c r="B428" s="183" t="s">
        <v>1109</v>
      </c>
    </row>
    <row r="429" spans="1:2" x14ac:dyDescent="0.25">
      <c r="A429" s="183" t="s">
        <v>1110</v>
      </c>
      <c r="B429" s="183" t="s">
        <v>1111</v>
      </c>
    </row>
    <row r="430" spans="1:2" x14ac:dyDescent="0.25">
      <c r="A430" s="183" t="s">
        <v>1112</v>
      </c>
      <c r="B430" s="183" t="s">
        <v>1113</v>
      </c>
    </row>
    <row r="431" spans="1:2" x14ac:dyDescent="0.25">
      <c r="A431" s="183" t="s">
        <v>1114</v>
      </c>
      <c r="B431" s="183" t="s">
        <v>1115</v>
      </c>
    </row>
    <row r="432" spans="1:2" x14ac:dyDescent="0.25">
      <c r="A432" s="183" t="s">
        <v>1116</v>
      </c>
      <c r="B432" s="183" t="s">
        <v>1117</v>
      </c>
    </row>
    <row r="433" spans="1:2" x14ac:dyDescent="0.25">
      <c r="A433" s="183" t="s">
        <v>1118</v>
      </c>
      <c r="B433" s="183" t="s">
        <v>1119</v>
      </c>
    </row>
    <row r="434" spans="1:2" x14ac:dyDescent="0.25">
      <c r="A434" s="183" t="s">
        <v>1120</v>
      </c>
      <c r="B434" s="183" t="s">
        <v>1121</v>
      </c>
    </row>
    <row r="435" spans="1:2" x14ac:dyDescent="0.25">
      <c r="A435" s="183" t="s">
        <v>1122</v>
      </c>
      <c r="B435" s="183" t="s">
        <v>1123</v>
      </c>
    </row>
    <row r="436" spans="1:2" x14ac:dyDescent="0.25">
      <c r="A436" s="183" t="s">
        <v>1124</v>
      </c>
      <c r="B436" s="183" t="s">
        <v>1125</v>
      </c>
    </row>
    <row r="437" spans="1:2" x14ac:dyDescent="0.25">
      <c r="A437" s="183" t="s">
        <v>1126</v>
      </c>
      <c r="B437" s="183" t="s">
        <v>1127</v>
      </c>
    </row>
    <row r="438" spans="1:2" x14ac:dyDescent="0.25">
      <c r="A438" s="183" t="s">
        <v>1128</v>
      </c>
      <c r="B438" s="183" t="s">
        <v>1129</v>
      </c>
    </row>
    <row r="439" spans="1:2" x14ac:dyDescent="0.25">
      <c r="A439" s="183" t="s">
        <v>1130</v>
      </c>
      <c r="B439" s="183" t="s">
        <v>1131</v>
      </c>
    </row>
    <row r="440" spans="1:2" x14ac:dyDescent="0.25">
      <c r="A440" s="183" t="s">
        <v>1132</v>
      </c>
      <c r="B440" s="183" t="s">
        <v>1133</v>
      </c>
    </row>
    <row r="441" spans="1:2" x14ac:dyDescent="0.25">
      <c r="A441" s="183" t="s">
        <v>1134</v>
      </c>
      <c r="B441" s="183" t="s">
        <v>1135</v>
      </c>
    </row>
    <row r="442" spans="1:2" x14ac:dyDescent="0.25">
      <c r="A442" s="183" t="s">
        <v>1136</v>
      </c>
      <c r="B442" s="183" t="s">
        <v>1137</v>
      </c>
    </row>
    <row r="443" spans="1:2" x14ac:dyDescent="0.25">
      <c r="A443" s="183" t="s">
        <v>1138</v>
      </c>
      <c r="B443" s="183" t="s">
        <v>1139</v>
      </c>
    </row>
    <row r="444" spans="1:2" x14ac:dyDescent="0.25">
      <c r="A444" s="183" t="s">
        <v>1140</v>
      </c>
      <c r="B444" s="183" t="s">
        <v>1141</v>
      </c>
    </row>
    <row r="445" spans="1:2" x14ac:dyDescent="0.25">
      <c r="A445" s="183" t="s">
        <v>1142</v>
      </c>
      <c r="B445" s="183" t="s">
        <v>1143</v>
      </c>
    </row>
    <row r="446" spans="1:2" x14ac:dyDescent="0.25">
      <c r="A446" s="183" t="s">
        <v>1144</v>
      </c>
      <c r="B446" s="183" t="s">
        <v>1145</v>
      </c>
    </row>
    <row r="447" spans="1:2" x14ac:dyDescent="0.25">
      <c r="A447" s="183" t="s">
        <v>1146</v>
      </c>
      <c r="B447" s="183" t="s">
        <v>1147</v>
      </c>
    </row>
    <row r="448" spans="1:2" x14ac:dyDescent="0.25">
      <c r="A448" s="183" t="s">
        <v>1148</v>
      </c>
      <c r="B448" s="183" t="s">
        <v>1149</v>
      </c>
    </row>
    <row r="449" spans="1:2" x14ac:dyDescent="0.25">
      <c r="A449" s="183" t="s">
        <v>1150</v>
      </c>
      <c r="B449" s="183" t="s">
        <v>1151</v>
      </c>
    </row>
    <row r="450" spans="1:2" x14ac:dyDescent="0.25">
      <c r="A450" s="183" t="s">
        <v>1152</v>
      </c>
      <c r="B450" s="183" t="s">
        <v>1153</v>
      </c>
    </row>
    <row r="451" spans="1:2" x14ac:dyDescent="0.25">
      <c r="A451" s="183" t="s">
        <v>1154</v>
      </c>
      <c r="B451" s="183" t="s">
        <v>1155</v>
      </c>
    </row>
    <row r="452" spans="1:2" x14ac:dyDescent="0.25">
      <c r="A452" s="183" t="s">
        <v>1156</v>
      </c>
      <c r="B452" s="183" t="s">
        <v>1157</v>
      </c>
    </row>
    <row r="453" spans="1:2" x14ac:dyDescent="0.25">
      <c r="A453" s="183" t="s">
        <v>1158</v>
      </c>
      <c r="B453" s="183" t="s">
        <v>1159</v>
      </c>
    </row>
    <row r="454" spans="1:2" x14ac:dyDescent="0.25">
      <c r="A454" s="183" t="s">
        <v>1160</v>
      </c>
      <c r="B454" s="183" t="s">
        <v>1161</v>
      </c>
    </row>
    <row r="455" spans="1:2" x14ac:dyDescent="0.25">
      <c r="A455" s="183" t="s">
        <v>1162</v>
      </c>
      <c r="B455" s="183" t="s">
        <v>1163</v>
      </c>
    </row>
    <row r="456" spans="1:2" x14ac:dyDescent="0.25">
      <c r="A456" s="183" t="s">
        <v>1164</v>
      </c>
      <c r="B456" s="183" t="s">
        <v>1165</v>
      </c>
    </row>
    <row r="457" spans="1:2" x14ac:dyDescent="0.25">
      <c r="A457" s="183" t="s">
        <v>1166</v>
      </c>
      <c r="B457" s="183" t="s">
        <v>1167</v>
      </c>
    </row>
    <row r="458" spans="1:2" x14ac:dyDescent="0.25">
      <c r="A458" s="183" t="s">
        <v>1168</v>
      </c>
      <c r="B458" s="183" t="s">
        <v>1169</v>
      </c>
    </row>
    <row r="459" spans="1:2" x14ac:dyDescent="0.25">
      <c r="A459" s="183" t="s">
        <v>1170</v>
      </c>
      <c r="B459" s="183" t="s">
        <v>1171</v>
      </c>
    </row>
    <row r="460" spans="1:2" x14ac:dyDescent="0.25">
      <c r="A460" s="183" t="s">
        <v>1172</v>
      </c>
      <c r="B460" s="183" t="s">
        <v>1173</v>
      </c>
    </row>
    <row r="461" spans="1:2" x14ac:dyDescent="0.25">
      <c r="A461" s="183" t="s">
        <v>1174</v>
      </c>
      <c r="B461" s="183" t="s">
        <v>1175</v>
      </c>
    </row>
    <row r="462" spans="1:2" x14ac:dyDescent="0.25">
      <c r="A462" s="183" t="s">
        <v>1176</v>
      </c>
      <c r="B462" s="183" t="s">
        <v>1177</v>
      </c>
    </row>
    <row r="463" spans="1:2" x14ac:dyDescent="0.25">
      <c r="A463" s="183" t="s">
        <v>1178</v>
      </c>
      <c r="B463" s="183" t="s">
        <v>1179</v>
      </c>
    </row>
    <row r="464" spans="1:2" x14ac:dyDescent="0.25">
      <c r="A464" s="183" t="s">
        <v>1180</v>
      </c>
      <c r="B464" s="183" t="s">
        <v>1181</v>
      </c>
    </row>
    <row r="465" spans="1:2" x14ac:dyDescent="0.25">
      <c r="A465" s="183" t="s">
        <v>1182</v>
      </c>
      <c r="B465" s="183" t="s">
        <v>1183</v>
      </c>
    </row>
    <row r="466" spans="1:2" x14ac:dyDescent="0.25">
      <c r="A466" s="183" t="s">
        <v>1184</v>
      </c>
      <c r="B466" s="183" t="s">
        <v>1185</v>
      </c>
    </row>
    <row r="467" spans="1:2" x14ac:dyDescent="0.25">
      <c r="A467" s="183" t="s">
        <v>1186</v>
      </c>
      <c r="B467" s="183" t="s">
        <v>1187</v>
      </c>
    </row>
    <row r="468" spans="1:2" x14ac:dyDescent="0.25">
      <c r="A468" s="183" t="s">
        <v>1188</v>
      </c>
      <c r="B468" s="183" t="s">
        <v>1189</v>
      </c>
    </row>
    <row r="469" spans="1:2" x14ac:dyDescent="0.25">
      <c r="A469" s="183" t="s">
        <v>1190</v>
      </c>
      <c r="B469" s="183" t="s">
        <v>1191</v>
      </c>
    </row>
    <row r="470" spans="1:2" x14ac:dyDescent="0.25">
      <c r="A470" s="183" t="s">
        <v>1192</v>
      </c>
      <c r="B470" s="183" t="s">
        <v>1193</v>
      </c>
    </row>
    <row r="471" spans="1:2" x14ac:dyDescent="0.25">
      <c r="A471" s="183" t="s">
        <v>1194</v>
      </c>
      <c r="B471" s="183" t="s">
        <v>1195</v>
      </c>
    </row>
    <row r="472" spans="1:2" x14ac:dyDescent="0.25">
      <c r="A472" s="183" t="s">
        <v>1196</v>
      </c>
      <c r="B472" s="183" t="s">
        <v>1197</v>
      </c>
    </row>
    <row r="473" spans="1:2" x14ac:dyDescent="0.25">
      <c r="A473" s="183" t="s">
        <v>1198</v>
      </c>
      <c r="B473" s="183" t="s">
        <v>1199</v>
      </c>
    </row>
    <row r="474" spans="1:2" x14ac:dyDescent="0.25">
      <c r="A474" s="183" t="s">
        <v>1200</v>
      </c>
      <c r="B474" s="183" t="s">
        <v>1201</v>
      </c>
    </row>
    <row r="475" spans="1:2" x14ac:dyDescent="0.25">
      <c r="A475" s="183" t="s">
        <v>1202</v>
      </c>
      <c r="B475" s="183" t="s">
        <v>1203</v>
      </c>
    </row>
    <row r="476" spans="1:2" x14ac:dyDescent="0.25">
      <c r="A476" s="183" t="s">
        <v>1204</v>
      </c>
      <c r="B476" s="183" t="s">
        <v>1205</v>
      </c>
    </row>
    <row r="477" spans="1:2" x14ac:dyDescent="0.25">
      <c r="A477" s="183" t="s">
        <v>1206</v>
      </c>
      <c r="B477" s="183" t="s">
        <v>1207</v>
      </c>
    </row>
    <row r="478" spans="1:2" x14ac:dyDescent="0.25">
      <c r="A478" s="183" t="s">
        <v>1208</v>
      </c>
      <c r="B478" s="183" t="s">
        <v>1209</v>
      </c>
    </row>
    <row r="479" spans="1:2" x14ac:dyDescent="0.25">
      <c r="A479" s="183" t="s">
        <v>1210</v>
      </c>
      <c r="B479" s="183" t="s">
        <v>1211</v>
      </c>
    </row>
    <row r="480" spans="1:2" x14ac:dyDescent="0.25">
      <c r="A480" s="183" t="s">
        <v>1212</v>
      </c>
      <c r="B480" s="183" t="s">
        <v>1213</v>
      </c>
    </row>
    <row r="481" spans="1:2" x14ac:dyDescent="0.25">
      <c r="A481" s="183" t="s">
        <v>1214</v>
      </c>
      <c r="B481" s="183" t="s">
        <v>1215</v>
      </c>
    </row>
    <row r="482" spans="1:2" x14ac:dyDescent="0.25">
      <c r="A482" s="183" t="s">
        <v>1216</v>
      </c>
      <c r="B482" s="183" t="s">
        <v>1217</v>
      </c>
    </row>
    <row r="483" spans="1:2" x14ac:dyDescent="0.25">
      <c r="A483" s="183" t="s">
        <v>1218</v>
      </c>
      <c r="B483" s="183" t="s">
        <v>1219</v>
      </c>
    </row>
    <row r="484" spans="1:2" x14ac:dyDescent="0.25">
      <c r="A484" s="183" t="s">
        <v>1220</v>
      </c>
      <c r="B484" s="183" t="s">
        <v>1221</v>
      </c>
    </row>
    <row r="485" spans="1:2" x14ac:dyDescent="0.25">
      <c r="A485" s="183" t="s">
        <v>1222</v>
      </c>
      <c r="B485" s="183" t="s">
        <v>1223</v>
      </c>
    </row>
    <row r="486" spans="1:2" x14ac:dyDescent="0.25">
      <c r="A486" s="183" t="s">
        <v>1224</v>
      </c>
      <c r="B486" s="183" t="s">
        <v>1225</v>
      </c>
    </row>
    <row r="487" spans="1:2" x14ac:dyDescent="0.25">
      <c r="A487" s="183" t="s">
        <v>1226</v>
      </c>
      <c r="B487" s="183" t="s">
        <v>1227</v>
      </c>
    </row>
    <row r="488" spans="1:2" x14ac:dyDescent="0.25">
      <c r="A488" s="183" t="s">
        <v>1228</v>
      </c>
      <c r="B488" s="183" t="s">
        <v>1229</v>
      </c>
    </row>
    <row r="489" spans="1:2" x14ac:dyDescent="0.25">
      <c r="A489" s="183" t="s">
        <v>1230</v>
      </c>
      <c r="B489" s="183" t="s">
        <v>1231</v>
      </c>
    </row>
    <row r="490" spans="1:2" x14ac:dyDescent="0.25">
      <c r="A490" s="183" t="s">
        <v>1232</v>
      </c>
      <c r="B490" s="183" t="s">
        <v>1233</v>
      </c>
    </row>
    <row r="491" spans="1:2" x14ac:dyDescent="0.25">
      <c r="A491" s="183" t="s">
        <v>1234</v>
      </c>
      <c r="B491" s="183" t="s">
        <v>1235</v>
      </c>
    </row>
    <row r="492" spans="1:2" x14ac:dyDescent="0.25">
      <c r="A492" s="183" t="s">
        <v>1236</v>
      </c>
      <c r="B492" s="183" t="s">
        <v>1237</v>
      </c>
    </row>
    <row r="493" spans="1:2" x14ac:dyDescent="0.25">
      <c r="A493" s="183" t="s">
        <v>1238</v>
      </c>
      <c r="B493" s="183" t="s">
        <v>1239</v>
      </c>
    </row>
    <row r="494" spans="1:2" x14ac:dyDescent="0.25">
      <c r="A494" s="183" t="s">
        <v>1240</v>
      </c>
      <c r="B494" s="183" t="s">
        <v>1241</v>
      </c>
    </row>
    <row r="495" spans="1:2" x14ac:dyDescent="0.25">
      <c r="A495" s="183" t="s">
        <v>1242</v>
      </c>
      <c r="B495" s="183" t="s">
        <v>1243</v>
      </c>
    </row>
    <row r="496" spans="1:2" x14ac:dyDescent="0.25">
      <c r="A496" s="183" t="s">
        <v>1244</v>
      </c>
      <c r="B496" s="183" t="s">
        <v>1245</v>
      </c>
    </row>
    <row r="497" spans="1:2" x14ac:dyDescent="0.25">
      <c r="A497" s="183" t="s">
        <v>1246</v>
      </c>
      <c r="B497" s="183" t="s">
        <v>1247</v>
      </c>
    </row>
    <row r="498" spans="1:2" x14ac:dyDescent="0.25">
      <c r="A498" s="183" t="s">
        <v>1248</v>
      </c>
      <c r="B498" s="183" t="s">
        <v>1249</v>
      </c>
    </row>
    <row r="499" spans="1:2" x14ac:dyDescent="0.25">
      <c r="A499" s="183" t="s">
        <v>1250</v>
      </c>
      <c r="B499" s="183" t="s">
        <v>1251</v>
      </c>
    </row>
    <row r="500" spans="1:2" x14ac:dyDescent="0.25">
      <c r="A500" s="183" t="s">
        <v>1252</v>
      </c>
      <c r="B500" s="183" t="s">
        <v>1253</v>
      </c>
    </row>
    <row r="501" spans="1:2" x14ac:dyDescent="0.25">
      <c r="A501" s="183" t="s">
        <v>1254</v>
      </c>
      <c r="B501" s="183" t="s">
        <v>1255</v>
      </c>
    </row>
    <row r="502" spans="1:2" x14ac:dyDescent="0.25">
      <c r="A502" s="183" t="s">
        <v>1256</v>
      </c>
      <c r="B502" s="183" t="s">
        <v>1257</v>
      </c>
    </row>
    <row r="503" spans="1:2" x14ac:dyDescent="0.25">
      <c r="A503" s="183" t="s">
        <v>1258</v>
      </c>
      <c r="B503" s="183" t="s">
        <v>1259</v>
      </c>
    </row>
    <row r="504" spans="1:2" x14ac:dyDescent="0.25">
      <c r="A504" s="183" t="s">
        <v>1260</v>
      </c>
      <c r="B504" s="183" t="s">
        <v>1261</v>
      </c>
    </row>
    <row r="505" spans="1:2" x14ac:dyDescent="0.25">
      <c r="A505" s="183" t="s">
        <v>1262</v>
      </c>
      <c r="B505" s="183" t="s">
        <v>1263</v>
      </c>
    </row>
    <row r="506" spans="1:2" x14ac:dyDescent="0.25">
      <c r="A506" s="183" t="s">
        <v>1264</v>
      </c>
      <c r="B506" s="183" t="s">
        <v>1265</v>
      </c>
    </row>
    <row r="507" spans="1:2" x14ac:dyDescent="0.25">
      <c r="A507" s="183" t="s">
        <v>1266</v>
      </c>
      <c r="B507" s="183" t="s">
        <v>1267</v>
      </c>
    </row>
    <row r="508" spans="1:2" x14ac:dyDescent="0.25">
      <c r="A508" s="183" t="s">
        <v>1268</v>
      </c>
      <c r="B508" s="183" t="s">
        <v>1269</v>
      </c>
    </row>
    <row r="509" spans="1:2" x14ac:dyDescent="0.25">
      <c r="A509" s="183" t="s">
        <v>1270</v>
      </c>
      <c r="B509" s="183" t="s">
        <v>1271</v>
      </c>
    </row>
    <row r="510" spans="1:2" x14ac:dyDescent="0.25">
      <c r="A510" s="183" t="s">
        <v>1272</v>
      </c>
      <c r="B510" s="183" t="s">
        <v>1273</v>
      </c>
    </row>
    <row r="511" spans="1:2" x14ac:dyDescent="0.25">
      <c r="A511" s="183" t="s">
        <v>1274</v>
      </c>
      <c r="B511" s="183" t="s">
        <v>1275</v>
      </c>
    </row>
    <row r="512" spans="1:2" x14ac:dyDescent="0.25">
      <c r="A512" s="183" t="s">
        <v>1276</v>
      </c>
      <c r="B512" s="183" t="s">
        <v>1277</v>
      </c>
    </row>
    <row r="513" spans="1:2" x14ac:dyDescent="0.25">
      <c r="A513" s="183" t="s">
        <v>1278</v>
      </c>
      <c r="B513" s="183" t="s">
        <v>1279</v>
      </c>
    </row>
    <row r="514" spans="1:2" x14ac:dyDescent="0.25">
      <c r="A514" s="183" t="s">
        <v>1280</v>
      </c>
      <c r="B514" s="183" t="s">
        <v>1281</v>
      </c>
    </row>
    <row r="515" spans="1:2" x14ac:dyDescent="0.25">
      <c r="A515" s="183" t="s">
        <v>1282</v>
      </c>
      <c r="B515" s="183" t="s">
        <v>1283</v>
      </c>
    </row>
    <row r="516" spans="1:2" x14ac:dyDescent="0.25">
      <c r="A516" s="183" t="s">
        <v>1284</v>
      </c>
      <c r="B516" s="183" t="s">
        <v>1285</v>
      </c>
    </row>
    <row r="517" spans="1:2" x14ac:dyDescent="0.25">
      <c r="A517" s="183" t="s">
        <v>1286</v>
      </c>
      <c r="B517" s="183" t="s">
        <v>1287</v>
      </c>
    </row>
    <row r="518" spans="1:2" x14ac:dyDescent="0.25">
      <c r="A518" s="183" t="s">
        <v>1288</v>
      </c>
      <c r="B518" s="183" t="s">
        <v>1289</v>
      </c>
    </row>
    <row r="519" spans="1:2" x14ac:dyDescent="0.25">
      <c r="A519" s="183" t="s">
        <v>1290</v>
      </c>
      <c r="B519" s="183" t="s">
        <v>1291</v>
      </c>
    </row>
    <row r="520" spans="1:2" x14ac:dyDescent="0.25">
      <c r="A520" s="183" t="s">
        <v>1292</v>
      </c>
      <c r="B520" s="183" t="s">
        <v>1293</v>
      </c>
    </row>
    <row r="521" spans="1:2" x14ac:dyDescent="0.25">
      <c r="A521" s="183" t="s">
        <v>1294</v>
      </c>
      <c r="B521" s="183" t="s">
        <v>1295</v>
      </c>
    </row>
    <row r="522" spans="1:2" x14ac:dyDescent="0.25">
      <c r="A522" s="183" t="s">
        <v>1296</v>
      </c>
      <c r="B522" s="183" t="s">
        <v>1297</v>
      </c>
    </row>
    <row r="523" spans="1:2" x14ac:dyDescent="0.25">
      <c r="A523" s="183" t="s">
        <v>1298</v>
      </c>
      <c r="B523" s="183" t="s">
        <v>1299</v>
      </c>
    </row>
    <row r="524" spans="1:2" x14ac:dyDescent="0.25">
      <c r="A524" s="183" t="s">
        <v>1300</v>
      </c>
      <c r="B524" s="183" t="s">
        <v>1301</v>
      </c>
    </row>
    <row r="525" spans="1:2" x14ac:dyDescent="0.25">
      <c r="A525" s="183" t="s">
        <v>1302</v>
      </c>
      <c r="B525" s="183" t="s">
        <v>1303</v>
      </c>
    </row>
    <row r="526" spans="1:2" x14ac:dyDescent="0.25">
      <c r="A526" s="183" t="s">
        <v>1304</v>
      </c>
      <c r="B526" s="183" t="s">
        <v>1305</v>
      </c>
    </row>
    <row r="527" spans="1:2" x14ac:dyDescent="0.25">
      <c r="A527" s="183" t="s">
        <v>1306</v>
      </c>
      <c r="B527" s="183" t="s">
        <v>1307</v>
      </c>
    </row>
    <row r="528" spans="1:2" x14ac:dyDescent="0.25">
      <c r="A528" s="183" t="s">
        <v>1308</v>
      </c>
      <c r="B528" s="183" t="s">
        <v>1309</v>
      </c>
    </row>
    <row r="529" spans="1:2" x14ac:dyDescent="0.25">
      <c r="A529" s="183" t="s">
        <v>1310</v>
      </c>
      <c r="B529" s="183" t="s">
        <v>1311</v>
      </c>
    </row>
    <row r="530" spans="1:2" x14ac:dyDescent="0.25">
      <c r="A530" s="183" t="s">
        <v>1312</v>
      </c>
      <c r="B530" s="183" t="s">
        <v>1313</v>
      </c>
    </row>
    <row r="531" spans="1:2" x14ac:dyDescent="0.25">
      <c r="A531" s="183" t="s">
        <v>625</v>
      </c>
      <c r="B531" s="183" t="s">
        <v>1314</v>
      </c>
    </row>
    <row r="532" spans="1:2" x14ac:dyDescent="0.25">
      <c r="A532" s="183" t="s">
        <v>1315</v>
      </c>
      <c r="B532" s="183" t="s">
        <v>1316</v>
      </c>
    </row>
    <row r="533" spans="1:2" x14ac:dyDescent="0.25">
      <c r="A533" s="183" t="s">
        <v>1317</v>
      </c>
      <c r="B533" s="183" t="s">
        <v>1318</v>
      </c>
    </row>
    <row r="534" spans="1:2" x14ac:dyDescent="0.25">
      <c r="A534" s="183" t="s">
        <v>1319</v>
      </c>
      <c r="B534" s="183" t="s">
        <v>1320</v>
      </c>
    </row>
    <row r="535" spans="1:2" x14ac:dyDescent="0.25">
      <c r="A535" s="183" t="s">
        <v>1321</v>
      </c>
      <c r="B535" s="183" t="s">
        <v>1322</v>
      </c>
    </row>
    <row r="536" spans="1:2" x14ac:dyDescent="0.25">
      <c r="A536" s="183" t="s">
        <v>1323</v>
      </c>
      <c r="B536" s="183" t="s">
        <v>1324</v>
      </c>
    </row>
    <row r="537" spans="1:2" x14ac:dyDescent="0.25">
      <c r="A537" s="183" t="s">
        <v>1325</v>
      </c>
      <c r="B537" s="183" t="s">
        <v>1326</v>
      </c>
    </row>
    <row r="538" spans="1:2" x14ac:dyDescent="0.25">
      <c r="A538" s="183" t="s">
        <v>1327</v>
      </c>
      <c r="B538" s="183" t="s">
        <v>1328</v>
      </c>
    </row>
    <row r="539" spans="1:2" x14ac:dyDescent="0.25">
      <c r="A539" s="183" t="s">
        <v>1329</v>
      </c>
      <c r="B539" s="183" t="s">
        <v>1330</v>
      </c>
    </row>
    <row r="540" spans="1:2" x14ac:dyDescent="0.25">
      <c r="A540" s="183" t="s">
        <v>1331</v>
      </c>
      <c r="B540" s="183" t="s">
        <v>1332</v>
      </c>
    </row>
    <row r="541" spans="1:2" x14ac:dyDescent="0.25">
      <c r="A541" s="183" t="s">
        <v>1333</v>
      </c>
      <c r="B541" s="183" t="s">
        <v>1334</v>
      </c>
    </row>
    <row r="542" spans="1:2" x14ac:dyDescent="0.25">
      <c r="A542" s="183" t="s">
        <v>1335</v>
      </c>
      <c r="B542" s="183" t="s">
        <v>1336</v>
      </c>
    </row>
    <row r="543" spans="1:2" x14ac:dyDescent="0.25">
      <c r="A543" s="183" t="s">
        <v>1337</v>
      </c>
      <c r="B543" s="183" t="s">
        <v>1338</v>
      </c>
    </row>
    <row r="544" spans="1:2" x14ac:dyDescent="0.25">
      <c r="A544" s="183" t="s">
        <v>1339</v>
      </c>
      <c r="B544" s="183" t="s">
        <v>1340</v>
      </c>
    </row>
    <row r="545" spans="1:2" x14ac:dyDescent="0.25">
      <c r="A545" s="183" t="s">
        <v>1341</v>
      </c>
      <c r="B545" s="183" t="s">
        <v>1342</v>
      </c>
    </row>
    <row r="546" spans="1:2" x14ac:dyDescent="0.25">
      <c r="A546" s="183" t="s">
        <v>1343</v>
      </c>
      <c r="B546" s="183" t="s">
        <v>1344</v>
      </c>
    </row>
    <row r="547" spans="1:2" x14ac:dyDescent="0.25">
      <c r="A547" s="183" t="s">
        <v>1345</v>
      </c>
      <c r="B547" s="183" t="s">
        <v>1346</v>
      </c>
    </row>
    <row r="548" spans="1:2" x14ac:dyDescent="0.25">
      <c r="A548" s="183" t="s">
        <v>1347</v>
      </c>
      <c r="B548" s="183" t="s">
        <v>1348</v>
      </c>
    </row>
    <row r="549" spans="1:2" x14ac:dyDescent="0.25">
      <c r="A549" s="183" t="s">
        <v>1349</v>
      </c>
      <c r="B549" s="183" t="s">
        <v>1350</v>
      </c>
    </row>
    <row r="550" spans="1:2" x14ac:dyDescent="0.25">
      <c r="A550" s="183" t="s">
        <v>1351</v>
      </c>
      <c r="B550" s="183" t="s">
        <v>1352</v>
      </c>
    </row>
    <row r="551" spans="1:2" x14ac:dyDescent="0.25">
      <c r="A551" s="183" t="s">
        <v>1353</v>
      </c>
      <c r="B551" s="183" t="s">
        <v>1354</v>
      </c>
    </row>
    <row r="552" spans="1:2" x14ac:dyDescent="0.25">
      <c r="A552" s="183" t="s">
        <v>1355</v>
      </c>
      <c r="B552" s="183" t="s">
        <v>1356</v>
      </c>
    </row>
    <row r="553" spans="1:2" x14ac:dyDescent="0.25">
      <c r="A553" s="183" t="s">
        <v>1357</v>
      </c>
      <c r="B553" s="183" t="s">
        <v>1358</v>
      </c>
    </row>
    <row r="554" spans="1:2" x14ac:dyDescent="0.25">
      <c r="A554" s="183" t="s">
        <v>1359</v>
      </c>
      <c r="B554" s="183" t="s">
        <v>1360</v>
      </c>
    </row>
    <row r="555" spans="1:2" x14ac:dyDescent="0.25">
      <c r="A555" s="183" t="s">
        <v>1361</v>
      </c>
      <c r="B555" s="183" t="s">
        <v>1362</v>
      </c>
    </row>
    <row r="556" spans="1:2" x14ac:dyDescent="0.25">
      <c r="A556" s="183" t="s">
        <v>1363</v>
      </c>
      <c r="B556" s="183" t="s">
        <v>1364</v>
      </c>
    </row>
    <row r="557" spans="1:2" x14ac:dyDescent="0.25">
      <c r="A557" s="183" t="s">
        <v>1365</v>
      </c>
      <c r="B557" s="183" t="s">
        <v>1366</v>
      </c>
    </row>
    <row r="558" spans="1:2" x14ac:dyDescent="0.25">
      <c r="A558" s="183" t="s">
        <v>1367</v>
      </c>
      <c r="B558" s="183" t="s">
        <v>1368</v>
      </c>
    </row>
    <row r="559" spans="1:2" x14ac:dyDescent="0.25">
      <c r="A559" s="183" t="s">
        <v>1369</v>
      </c>
      <c r="B559" s="183" t="s">
        <v>1370</v>
      </c>
    </row>
    <row r="560" spans="1:2" x14ac:dyDescent="0.25">
      <c r="A560" s="183" t="s">
        <v>1371</v>
      </c>
      <c r="B560" s="183" t="s">
        <v>1372</v>
      </c>
    </row>
    <row r="561" spans="1:2" x14ac:dyDescent="0.25">
      <c r="A561" s="183" t="s">
        <v>1373</v>
      </c>
      <c r="B561" s="183" t="s">
        <v>1374</v>
      </c>
    </row>
    <row r="562" spans="1:2" x14ac:dyDescent="0.25">
      <c r="A562" s="183" t="s">
        <v>1375</v>
      </c>
      <c r="B562" s="183" t="s">
        <v>1376</v>
      </c>
    </row>
    <row r="563" spans="1:2" x14ac:dyDescent="0.25">
      <c r="A563" s="183" t="s">
        <v>1377</v>
      </c>
      <c r="B563" s="183" t="s">
        <v>1378</v>
      </c>
    </row>
    <row r="564" spans="1:2" x14ac:dyDescent="0.25">
      <c r="A564" s="183" t="s">
        <v>1379</v>
      </c>
      <c r="B564" s="183" t="s">
        <v>1380</v>
      </c>
    </row>
    <row r="565" spans="1:2" x14ac:dyDescent="0.25">
      <c r="A565" s="183" t="s">
        <v>1381</v>
      </c>
      <c r="B565" s="183" t="s">
        <v>1382</v>
      </c>
    </row>
    <row r="566" spans="1:2" x14ac:dyDescent="0.25">
      <c r="A566" s="183" t="s">
        <v>1383</v>
      </c>
      <c r="B566" s="183" t="s">
        <v>1384</v>
      </c>
    </row>
    <row r="567" spans="1:2" x14ac:dyDescent="0.25">
      <c r="A567" s="183" t="s">
        <v>1385</v>
      </c>
      <c r="B567" s="183" t="s">
        <v>1386</v>
      </c>
    </row>
    <row r="568" spans="1:2" x14ac:dyDescent="0.25">
      <c r="A568" s="183" t="s">
        <v>1387</v>
      </c>
      <c r="B568" s="183" t="s">
        <v>1388</v>
      </c>
    </row>
    <row r="569" spans="1:2" x14ac:dyDescent="0.25">
      <c r="A569" s="183" t="s">
        <v>1389</v>
      </c>
      <c r="B569" s="183" t="s">
        <v>1390</v>
      </c>
    </row>
    <row r="570" spans="1:2" x14ac:dyDescent="0.25">
      <c r="A570" s="183" t="s">
        <v>1391</v>
      </c>
      <c r="B570" s="183" t="s">
        <v>1392</v>
      </c>
    </row>
    <row r="571" spans="1:2" x14ac:dyDescent="0.25">
      <c r="A571" s="183" t="s">
        <v>1393</v>
      </c>
      <c r="B571" s="183" t="s">
        <v>1394</v>
      </c>
    </row>
    <row r="572" spans="1:2" x14ac:dyDescent="0.25">
      <c r="A572" s="183" t="s">
        <v>1395</v>
      </c>
      <c r="B572" s="183" t="s">
        <v>1396</v>
      </c>
    </row>
    <row r="573" spans="1:2" x14ac:dyDescent="0.25">
      <c r="A573" s="183" t="s">
        <v>1397</v>
      </c>
      <c r="B573" s="183" t="s">
        <v>1398</v>
      </c>
    </row>
    <row r="574" spans="1:2" x14ac:dyDescent="0.25">
      <c r="A574" s="183" t="s">
        <v>1399</v>
      </c>
      <c r="B574" s="183" t="s">
        <v>1400</v>
      </c>
    </row>
    <row r="575" spans="1:2" x14ac:dyDescent="0.25">
      <c r="A575" s="183" t="s">
        <v>1401</v>
      </c>
      <c r="B575" s="183" t="s">
        <v>1402</v>
      </c>
    </row>
    <row r="576" spans="1:2" x14ac:dyDescent="0.25">
      <c r="A576" s="183" t="s">
        <v>1403</v>
      </c>
      <c r="B576" s="183" t="s">
        <v>1404</v>
      </c>
    </row>
    <row r="577" spans="1:2" x14ac:dyDescent="0.25">
      <c r="A577" s="183" t="s">
        <v>1405</v>
      </c>
      <c r="B577" s="183" t="s">
        <v>1406</v>
      </c>
    </row>
    <row r="578" spans="1:2" x14ac:dyDescent="0.25">
      <c r="A578" s="183" t="s">
        <v>1407</v>
      </c>
      <c r="B578" s="183" t="s">
        <v>1408</v>
      </c>
    </row>
    <row r="579" spans="1:2" x14ac:dyDescent="0.25">
      <c r="A579" s="183" t="s">
        <v>1409</v>
      </c>
      <c r="B579" s="183" t="s">
        <v>1410</v>
      </c>
    </row>
    <row r="580" spans="1:2" x14ac:dyDescent="0.25">
      <c r="A580" s="183" t="s">
        <v>1411</v>
      </c>
      <c r="B580" s="183" t="s">
        <v>1412</v>
      </c>
    </row>
    <row r="581" spans="1:2" x14ac:dyDescent="0.25">
      <c r="A581" s="183" t="s">
        <v>1413</v>
      </c>
      <c r="B581" s="183" t="s">
        <v>1414</v>
      </c>
    </row>
    <row r="582" spans="1:2" x14ac:dyDescent="0.25">
      <c r="A582" s="183" t="s">
        <v>1415</v>
      </c>
      <c r="B582" s="183" t="s">
        <v>1416</v>
      </c>
    </row>
    <row r="583" spans="1:2" x14ac:dyDescent="0.25">
      <c r="A583" s="183" t="s">
        <v>1417</v>
      </c>
      <c r="B583" s="183" t="s">
        <v>1418</v>
      </c>
    </row>
    <row r="584" spans="1:2" x14ac:dyDescent="0.25">
      <c r="A584" s="183" t="s">
        <v>1419</v>
      </c>
      <c r="B584" s="183" t="s">
        <v>1420</v>
      </c>
    </row>
    <row r="585" spans="1:2" x14ac:dyDescent="0.25">
      <c r="A585" s="183" t="s">
        <v>1421</v>
      </c>
      <c r="B585" s="183" t="s">
        <v>1422</v>
      </c>
    </row>
    <row r="586" spans="1:2" x14ac:dyDescent="0.25">
      <c r="A586" s="183" t="s">
        <v>1423</v>
      </c>
      <c r="B586" s="183" t="s">
        <v>1424</v>
      </c>
    </row>
    <row r="587" spans="1:2" x14ac:dyDescent="0.25">
      <c r="A587" s="183" t="s">
        <v>1425</v>
      </c>
      <c r="B587" s="183" t="s">
        <v>1426</v>
      </c>
    </row>
    <row r="588" spans="1:2" x14ac:dyDescent="0.25">
      <c r="A588" s="183" t="s">
        <v>1427</v>
      </c>
      <c r="B588" s="183" t="s">
        <v>1428</v>
      </c>
    </row>
    <row r="589" spans="1:2" x14ac:dyDescent="0.25">
      <c r="A589" s="183" t="s">
        <v>1429</v>
      </c>
      <c r="B589" s="183" t="s">
        <v>1430</v>
      </c>
    </row>
    <row r="590" spans="1:2" x14ac:dyDescent="0.25">
      <c r="A590" s="183" t="s">
        <v>1431</v>
      </c>
      <c r="B590" s="183" t="s">
        <v>1432</v>
      </c>
    </row>
    <row r="591" spans="1:2" x14ac:dyDescent="0.25">
      <c r="A591" s="183" t="s">
        <v>1433</v>
      </c>
      <c r="B591" s="183" t="s">
        <v>1434</v>
      </c>
    </row>
    <row r="592" spans="1:2" x14ac:dyDescent="0.25">
      <c r="A592" s="183" t="s">
        <v>936</v>
      </c>
      <c r="B592" s="183" t="s">
        <v>1435</v>
      </c>
    </row>
    <row r="593" spans="1:2" x14ac:dyDescent="0.25">
      <c r="A593" s="183" t="s">
        <v>1436</v>
      </c>
      <c r="B593" s="183" t="s">
        <v>1437</v>
      </c>
    </row>
    <row r="594" spans="1:2" x14ac:dyDescent="0.25">
      <c r="A594" s="183" t="s">
        <v>1438</v>
      </c>
      <c r="B594" s="183" t="s">
        <v>1439</v>
      </c>
    </row>
    <row r="595" spans="1:2" x14ac:dyDescent="0.25">
      <c r="A595" s="183" t="s">
        <v>1440</v>
      </c>
      <c r="B595" s="183" t="s">
        <v>1441</v>
      </c>
    </row>
    <row r="596" spans="1:2" x14ac:dyDescent="0.25">
      <c r="A596" s="183" t="s">
        <v>1442</v>
      </c>
      <c r="B596" s="183" t="s">
        <v>1443</v>
      </c>
    </row>
    <row r="597" spans="1:2" x14ac:dyDescent="0.25">
      <c r="A597" s="183" t="s">
        <v>1444</v>
      </c>
      <c r="B597" s="183" t="s">
        <v>1445</v>
      </c>
    </row>
    <row r="598" spans="1:2" x14ac:dyDescent="0.25">
      <c r="A598" s="183" t="s">
        <v>1446</v>
      </c>
      <c r="B598" s="183" t="s">
        <v>1447</v>
      </c>
    </row>
    <row r="599" spans="1:2" x14ac:dyDescent="0.25">
      <c r="A599" s="183" t="s">
        <v>1448</v>
      </c>
      <c r="B599" s="183" t="s">
        <v>1449</v>
      </c>
    </row>
    <row r="600" spans="1:2" x14ac:dyDescent="0.25">
      <c r="A600" s="183" t="s">
        <v>1450</v>
      </c>
      <c r="B600" s="183" t="s">
        <v>1451</v>
      </c>
    </row>
    <row r="601" spans="1:2" x14ac:dyDescent="0.25">
      <c r="A601" s="183" t="s">
        <v>1452</v>
      </c>
      <c r="B601" s="183" t="s">
        <v>1453</v>
      </c>
    </row>
    <row r="602" spans="1:2" x14ac:dyDescent="0.25">
      <c r="A602" s="183" t="s">
        <v>1454</v>
      </c>
      <c r="B602" s="183" t="s">
        <v>1455</v>
      </c>
    </row>
    <row r="603" spans="1:2" x14ac:dyDescent="0.25">
      <c r="A603" s="183" t="s">
        <v>1456</v>
      </c>
      <c r="B603" s="183" t="s">
        <v>1457</v>
      </c>
    </row>
    <row r="604" spans="1:2" x14ac:dyDescent="0.25">
      <c r="A604" s="183" t="s">
        <v>1458</v>
      </c>
      <c r="B604" s="183" t="s">
        <v>1459</v>
      </c>
    </row>
    <row r="605" spans="1:2" x14ac:dyDescent="0.25">
      <c r="A605" s="183" t="s">
        <v>1460</v>
      </c>
      <c r="B605" s="183" t="s">
        <v>1461</v>
      </c>
    </row>
    <row r="606" spans="1:2" x14ac:dyDescent="0.25">
      <c r="A606" s="183" t="s">
        <v>1462</v>
      </c>
      <c r="B606" s="183" t="s">
        <v>1463</v>
      </c>
    </row>
    <row r="607" spans="1:2" x14ac:dyDescent="0.25">
      <c r="A607" s="183" t="s">
        <v>1464</v>
      </c>
      <c r="B607" s="183" t="s">
        <v>1465</v>
      </c>
    </row>
    <row r="608" spans="1:2" x14ac:dyDescent="0.25">
      <c r="A608" s="183" t="s">
        <v>1466</v>
      </c>
      <c r="B608" s="183" t="s">
        <v>1467</v>
      </c>
    </row>
    <row r="609" spans="1:2" x14ac:dyDescent="0.25">
      <c r="A609" s="183" t="s">
        <v>1468</v>
      </c>
      <c r="B609" s="183" t="s">
        <v>1469</v>
      </c>
    </row>
    <row r="610" spans="1:2" x14ac:dyDescent="0.25">
      <c r="A610" s="183" t="s">
        <v>1470</v>
      </c>
      <c r="B610" s="183" t="s">
        <v>1471</v>
      </c>
    </row>
    <row r="611" spans="1:2" x14ac:dyDescent="0.25">
      <c r="A611" s="183" t="s">
        <v>1472</v>
      </c>
      <c r="B611" s="183" t="s">
        <v>1473</v>
      </c>
    </row>
    <row r="612" spans="1:2" x14ac:dyDescent="0.25">
      <c r="A612" s="183" t="s">
        <v>1474</v>
      </c>
      <c r="B612" s="183" t="s">
        <v>1475</v>
      </c>
    </row>
    <row r="613" spans="1:2" x14ac:dyDescent="0.25">
      <c r="A613" s="183" t="s">
        <v>1476</v>
      </c>
      <c r="B613" s="183" t="s">
        <v>1477</v>
      </c>
    </row>
    <row r="614" spans="1:2" x14ac:dyDescent="0.25">
      <c r="A614" s="183" t="s">
        <v>1478</v>
      </c>
      <c r="B614" s="183" t="s">
        <v>1479</v>
      </c>
    </row>
    <row r="615" spans="1:2" x14ac:dyDescent="0.25">
      <c r="A615" s="183" t="s">
        <v>1480</v>
      </c>
      <c r="B615" s="183" t="s">
        <v>1481</v>
      </c>
    </row>
    <row r="616" spans="1:2" x14ac:dyDescent="0.25">
      <c r="A616" s="183" t="s">
        <v>414</v>
      </c>
      <c r="B616" s="183" t="s">
        <v>1482</v>
      </c>
    </row>
    <row r="617" spans="1:2" x14ac:dyDescent="0.25">
      <c r="A617" s="183" t="s">
        <v>1483</v>
      </c>
      <c r="B617" s="183" t="s">
        <v>1484</v>
      </c>
    </row>
    <row r="618" spans="1:2" x14ac:dyDescent="0.25">
      <c r="A618" s="183" t="s">
        <v>1485</v>
      </c>
      <c r="B618" s="183" t="s">
        <v>1486</v>
      </c>
    </row>
    <row r="619" spans="1:2" x14ac:dyDescent="0.25">
      <c r="A619" s="183" t="s">
        <v>1487</v>
      </c>
      <c r="B619" s="183" t="s">
        <v>1488</v>
      </c>
    </row>
    <row r="620" spans="1:2" x14ac:dyDescent="0.25">
      <c r="A620" s="183" t="s">
        <v>1489</v>
      </c>
      <c r="B620" s="183" t="s">
        <v>1490</v>
      </c>
    </row>
    <row r="621" spans="1:2" x14ac:dyDescent="0.25">
      <c r="A621" s="183" t="s">
        <v>1491</v>
      </c>
      <c r="B621" s="183" t="s">
        <v>1492</v>
      </c>
    </row>
    <row r="622" spans="1:2" x14ac:dyDescent="0.25">
      <c r="A622" s="183" t="s">
        <v>1493</v>
      </c>
      <c r="B622" s="183" t="s">
        <v>1494</v>
      </c>
    </row>
    <row r="623" spans="1:2" x14ac:dyDescent="0.25">
      <c r="A623" s="183" t="s">
        <v>1495</v>
      </c>
      <c r="B623" s="183" t="s">
        <v>1496</v>
      </c>
    </row>
    <row r="624" spans="1:2" x14ac:dyDescent="0.25">
      <c r="A624" s="183" t="s">
        <v>1497</v>
      </c>
      <c r="B624" s="183" t="s">
        <v>1498</v>
      </c>
    </row>
    <row r="625" spans="1:2" x14ac:dyDescent="0.25">
      <c r="A625" s="183" t="s">
        <v>1499</v>
      </c>
      <c r="B625" s="183" t="s">
        <v>1500</v>
      </c>
    </row>
    <row r="626" spans="1:2" x14ac:dyDescent="0.25">
      <c r="A626" s="183" t="s">
        <v>1501</v>
      </c>
      <c r="B626" s="183" t="s">
        <v>1502</v>
      </c>
    </row>
    <row r="627" spans="1:2" x14ac:dyDescent="0.25">
      <c r="A627" s="183" t="s">
        <v>1503</v>
      </c>
      <c r="B627" s="183" t="s">
        <v>1504</v>
      </c>
    </row>
    <row r="628" spans="1:2" x14ac:dyDescent="0.25">
      <c r="A628" s="183" t="s">
        <v>1505</v>
      </c>
      <c r="B628" s="183" t="s">
        <v>1506</v>
      </c>
    </row>
    <row r="629" spans="1:2" x14ac:dyDescent="0.25">
      <c r="A629" s="183" t="s">
        <v>1507</v>
      </c>
      <c r="B629" s="183" t="s">
        <v>1508</v>
      </c>
    </row>
    <row r="630" spans="1:2" x14ac:dyDescent="0.25">
      <c r="A630" s="183" t="s">
        <v>1509</v>
      </c>
      <c r="B630" s="183" t="s">
        <v>1510</v>
      </c>
    </row>
    <row r="631" spans="1:2" x14ac:dyDescent="0.25">
      <c r="A631" s="183" t="s">
        <v>1511</v>
      </c>
      <c r="B631" s="183" t="s">
        <v>1512</v>
      </c>
    </row>
    <row r="632" spans="1:2" x14ac:dyDescent="0.25">
      <c r="A632" s="183" t="s">
        <v>1513</v>
      </c>
      <c r="B632" s="183" t="s">
        <v>1514</v>
      </c>
    </row>
    <row r="633" spans="1:2" x14ac:dyDescent="0.25">
      <c r="A633" s="183" t="s">
        <v>1515</v>
      </c>
      <c r="B633" s="183" t="s">
        <v>1516</v>
      </c>
    </row>
    <row r="634" spans="1:2" x14ac:dyDescent="0.25">
      <c r="A634" s="183" t="s">
        <v>1517</v>
      </c>
      <c r="B634" s="183" t="s">
        <v>1518</v>
      </c>
    </row>
    <row r="635" spans="1:2" x14ac:dyDescent="0.25">
      <c r="A635" s="183" t="s">
        <v>1519</v>
      </c>
      <c r="B635" s="183" t="s">
        <v>1520</v>
      </c>
    </row>
    <row r="636" spans="1:2" x14ac:dyDescent="0.25">
      <c r="A636" s="183" t="s">
        <v>1521</v>
      </c>
      <c r="B636" s="183" t="s">
        <v>1522</v>
      </c>
    </row>
    <row r="637" spans="1:2" x14ac:dyDescent="0.25">
      <c r="A637" s="183" t="s">
        <v>1523</v>
      </c>
      <c r="B637" s="183" t="s">
        <v>1524</v>
      </c>
    </row>
    <row r="638" spans="1:2" x14ac:dyDescent="0.25">
      <c r="A638" s="183" t="s">
        <v>1525</v>
      </c>
      <c r="B638" s="183" t="s">
        <v>1526</v>
      </c>
    </row>
    <row r="639" spans="1:2" x14ac:dyDescent="0.25">
      <c r="A639" s="183" t="s">
        <v>1527</v>
      </c>
      <c r="B639" s="183" t="s">
        <v>1528</v>
      </c>
    </row>
    <row r="640" spans="1:2" x14ac:dyDescent="0.25">
      <c r="A640" s="183" t="s">
        <v>1529</v>
      </c>
      <c r="B640" s="183" t="s">
        <v>1530</v>
      </c>
    </row>
    <row r="641" spans="1:2" x14ac:dyDescent="0.25">
      <c r="A641" s="183" t="s">
        <v>1531</v>
      </c>
      <c r="B641" s="183" t="s">
        <v>1532</v>
      </c>
    </row>
    <row r="642" spans="1:2" x14ac:dyDescent="0.25">
      <c r="A642" s="183" t="s">
        <v>918</v>
      </c>
      <c r="B642" s="183" t="s">
        <v>1533</v>
      </c>
    </row>
    <row r="643" spans="1:2" x14ac:dyDescent="0.25">
      <c r="A643" s="183" t="s">
        <v>1534</v>
      </c>
      <c r="B643" s="183" t="s">
        <v>1535</v>
      </c>
    </row>
    <row r="644" spans="1:2" x14ac:dyDescent="0.25">
      <c r="A644" s="183" t="s">
        <v>1536</v>
      </c>
      <c r="B644" s="183" t="s">
        <v>1537</v>
      </c>
    </row>
    <row r="645" spans="1:2" x14ac:dyDescent="0.25">
      <c r="A645" s="183" t="s">
        <v>1538</v>
      </c>
      <c r="B645" s="183" t="s">
        <v>1539</v>
      </c>
    </row>
    <row r="646" spans="1:2" x14ac:dyDescent="0.25">
      <c r="A646" s="183" t="s">
        <v>1540</v>
      </c>
      <c r="B646" s="183" t="s">
        <v>1541</v>
      </c>
    </row>
    <row r="647" spans="1:2" x14ac:dyDescent="0.25">
      <c r="A647" s="183" t="s">
        <v>1542</v>
      </c>
      <c r="B647" s="183" t="s">
        <v>1543</v>
      </c>
    </row>
    <row r="648" spans="1:2" x14ac:dyDescent="0.25">
      <c r="A648" s="183" t="s">
        <v>1544</v>
      </c>
      <c r="B648" s="183" t="s">
        <v>1545</v>
      </c>
    </row>
    <row r="649" spans="1:2" x14ac:dyDescent="0.25">
      <c r="A649" s="183" t="s">
        <v>1546</v>
      </c>
      <c r="B649" s="183" t="s">
        <v>1547</v>
      </c>
    </row>
    <row r="650" spans="1:2" x14ac:dyDescent="0.25">
      <c r="A650" s="183" t="s">
        <v>1548</v>
      </c>
      <c r="B650" s="183" t="s">
        <v>1549</v>
      </c>
    </row>
    <row r="651" spans="1:2" x14ac:dyDescent="0.25">
      <c r="A651" s="183" t="s">
        <v>1550</v>
      </c>
      <c r="B651" s="183" t="s">
        <v>1551</v>
      </c>
    </row>
    <row r="652" spans="1:2" x14ac:dyDescent="0.25">
      <c r="A652" s="183" t="s">
        <v>1552</v>
      </c>
      <c r="B652" s="183" t="s">
        <v>1553</v>
      </c>
    </row>
    <row r="653" spans="1:2" x14ac:dyDescent="0.25">
      <c r="A653" s="183" t="s">
        <v>1554</v>
      </c>
      <c r="B653" s="183" t="s">
        <v>1555</v>
      </c>
    </row>
    <row r="654" spans="1:2" x14ac:dyDescent="0.25">
      <c r="A654" s="183" t="s">
        <v>1556</v>
      </c>
      <c r="B654" s="183" t="s">
        <v>1557</v>
      </c>
    </row>
    <row r="655" spans="1:2" x14ac:dyDescent="0.25">
      <c r="A655" s="183" t="s">
        <v>1558</v>
      </c>
      <c r="B655" s="183" t="s">
        <v>1559</v>
      </c>
    </row>
    <row r="656" spans="1:2" x14ac:dyDescent="0.25">
      <c r="A656" s="183" t="s">
        <v>1560</v>
      </c>
      <c r="B656" s="183" t="s">
        <v>1561</v>
      </c>
    </row>
    <row r="657" spans="1:2" x14ac:dyDescent="0.25">
      <c r="A657" s="183" t="s">
        <v>1090</v>
      </c>
      <c r="B657" s="183" t="s">
        <v>1562</v>
      </c>
    </row>
    <row r="658" spans="1:2" x14ac:dyDescent="0.25">
      <c r="A658" s="183" t="s">
        <v>1563</v>
      </c>
      <c r="B658" s="183" t="s">
        <v>1564</v>
      </c>
    </row>
    <row r="659" spans="1:2" x14ac:dyDescent="0.25">
      <c r="A659" s="183" t="s">
        <v>1565</v>
      </c>
      <c r="B659" s="183" t="s">
        <v>1566</v>
      </c>
    </row>
    <row r="660" spans="1:2" x14ac:dyDescent="0.25">
      <c r="A660" s="183" t="s">
        <v>1567</v>
      </c>
      <c r="B660" s="183" t="s">
        <v>1568</v>
      </c>
    </row>
    <row r="661" spans="1:2" x14ac:dyDescent="0.25">
      <c r="A661" s="183" t="s">
        <v>1569</v>
      </c>
      <c r="B661" s="183" t="s">
        <v>1570</v>
      </c>
    </row>
    <row r="662" spans="1:2" x14ac:dyDescent="0.25">
      <c r="A662" s="183" t="s">
        <v>1571</v>
      </c>
      <c r="B662" s="183" t="s">
        <v>1572</v>
      </c>
    </row>
    <row r="663" spans="1:2" x14ac:dyDescent="0.25">
      <c r="A663" s="183" t="s">
        <v>1573</v>
      </c>
      <c r="B663" s="183" t="s">
        <v>1574</v>
      </c>
    </row>
    <row r="664" spans="1:2" x14ac:dyDescent="0.25">
      <c r="A664" s="183" t="s">
        <v>1575</v>
      </c>
      <c r="B664" s="183" t="s">
        <v>1576</v>
      </c>
    </row>
    <row r="665" spans="1:2" x14ac:dyDescent="0.25">
      <c r="A665" s="183" t="s">
        <v>1577</v>
      </c>
      <c r="B665" s="183" t="s">
        <v>1578</v>
      </c>
    </row>
    <row r="666" spans="1:2" x14ac:dyDescent="0.25">
      <c r="A666" s="183" t="s">
        <v>1579</v>
      </c>
      <c r="B666" s="183" t="s">
        <v>1580</v>
      </c>
    </row>
    <row r="667" spans="1:2" x14ac:dyDescent="0.25">
      <c r="A667" s="183" t="s">
        <v>1581</v>
      </c>
      <c r="B667" s="183" t="s">
        <v>1582</v>
      </c>
    </row>
    <row r="668" spans="1:2" x14ac:dyDescent="0.25">
      <c r="A668" s="183" t="s">
        <v>1583</v>
      </c>
      <c r="B668" s="183" t="s">
        <v>1584</v>
      </c>
    </row>
    <row r="669" spans="1:2" x14ac:dyDescent="0.25">
      <c r="A669" s="183" t="s">
        <v>1585</v>
      </c>
      <c r="B669" s="183" t="s">
        <v>1586</v>
      </c>
    </row>
    <row r="670" spans="1:2" x14ac:dyDescent="0.25">
      <c r="A670" s="183" t="s">
        <v>1587</v>
      </c>
      <c r="B670" s="183" t="s">
        <v>1588</v>
      </c>
    </row>
    <row r="671" spans="1:2" x14ac:dyDescent="0.25">
      <c r="A671" s="183" t="s">
        <v>1589</v>
      </c>
      <c r="B671" s="183" t="s">
        <v>1590</v>
      </c>
    </row>
    <row r="672" spans="1:2" x14ac:dyDescent="0.25">
      <c r="A672" s="183" t="s">
        <v>1591</v>
      </c>
      <c r="B672" s="183" t="s">
        <v>1592</v>
      </c>
    </row>
    <row r="673" spans="1:2" x14ac:dyDescent="0.25">
      <c r="A673" s="183" t="s">
        <v>1593</v>
      </c>
      <c r="B673" s="183" t="s">
        <v>1594</v>
      </c>
    </row>
    <row r="674" spans="1:2" x14ac:dyDescent="0.25">
      <c r="A674" s="183" t="s">
        <v>1595</v>
      </c>
      <c r="B674" s="183" t="s">
        <v>1596</v>
      </c>
    </row>
    <row r="675" spans="1:2" x14ac:dyDescent="0.25">
      <c r="A675" s="183" t="s">
        <v>1597</v>
      </c>
      <c r="B675" s="183" t="s">
        <v>1598</v>
      </c>
    </row>
    <row r="676" spans="1:2" x14ac:dyDescent="0.25">
      <c r="A676" s="183" t="s">
        <v>1599</v>
      </c>
      <c r="B676" s="183" t="s">
        <v>1600</v>
      </c>
    </row>
    <row r="677" spans="1:2" x14ac:dyDescent="0.25">
      <c r="A677" s="183" t="s">
        <v>1601</v>
      </c>
      <c r="B677" s="183" t="s">
        <v>1602</v>
      </c>
    </row>
    <row r="678" spans="1:2" x14ac:dyDescent="0.25">
      <c r="A678" s="183" t="s">
        <v>1603</v>
      </c>
      <c r="B678" s="183" t="s">
        <v>1604</v>
      </c>
    </row>
    <row r="679" spans="1:2" x14ac:dyDescent="0.25">
      <c r="A679" s="183" t="s">
        <v>1605</v>
      </c>
      <c r="B679" s="183" t="s">
        <v>1606</v>
      </c>
    </row>
    <row r="680" spans="1:2" x14ac:dyDescent="0.25">
      <c r="A680" s="183" t="s">
        <v>1607</v>
      </c>
      <c r="B680" s="183" t="s">
        <v>1608</v>
      </c>
    </row>
    <row r="681" spans="1:2" x14ac:dyDescent="0.25">
      <c r="A681" s="183" t="s">
        <v>1609</v>
      </c>
      <c r="B681" s="183" t="s">
        <v>1610</v>
      </c>
    </row>
    <row r="682" spans="1:2" x14ac:dyDescent="0.25">
      <c r="A682" s="183" t="s">
        <v>1611</v>
      </c>
      <c r="B682" s="183" t="s">
        <v>1612</v>
      </c>
    </row>
    <row r="683" spans="1:2" x14ac:dyDescent="0.25">
      <c r="A683" s="183" t="s">
        <v>1613</v>
      </c>
      <c r="B683" s="183" t="s">
        <v>1614</v>
      </c>
    </row>
    <row r="684" spans="1:2" x14ac:dyDescent="0.25">
      <c r="A684" s="183" t="s">
        <v>1615</v>
      </c>
      <c r="B684" s="183" t="s">
        <v>1616</v>
      </c>
    </row>
    <row r="685" spans="1:2" x14ac:dyDescent="0.25">
      <c r="A685" s="183" t="s">
        <v>1617</v>
      </c>
      <c r="B685" s="183" t="s">
        <v>1618</v>
      </c>
    </row>
    <row r="686" spans="1:2" x14ac:dyDescent="0.25">
      <c r="A686" s="183" t="s">
        <v>1619</v>
      </c>
      <c r="B686" s="183" t="s">
        <v>1620</v>
      </c>
    </row>
    <row r="687" spans="1:2" x14ac:dyDescent="0.25">
      <c r="A687" s="183" t="s">
        <v>1621</v>
      </c>
      <c r="B687" s="183" t="s">
        <v>1622</v>
      </c>
    </row>
    <row r="688" spans="1:2" x14ac:dyDescent="0.25">
      <c r="A688" s="183" t="s">
        <v>1623</v>
      </c>
      <c r="B688" s="183" t="s">
        <v>1624</v>
      </c>
    </row>
    <row r="689" spans="1:2" x14ac:dyDescent="0.25">
      <c r="A689" s="183" t="s">
        <v>1625</v>
      </c>
      <c r="B689" s="183" t="s">
        <v>1626</v>
      </c>
    </row>
    <row r="690" spans="1:2" x14ac:dyDescent="0.25">
      <c r="A690" s="183" t="s">
        <v>1627</v>
      </c>
      <c r="B690" s="183" t="s">
        <v>1628</v>
      </c>
    </row>
    <row r="691" spans="1:2" x14ac:dyDescent="0.25">
      <c r="A691" s="183" t="s">
        <v>1629</v>
      </c>
      <c r="B691" s="183" t="s">
        <v>1630</v>
      </c>
    </row>
    <row r="692" spans="1:2" x14ac:dyDescent="0.25">
      <c r="A692" s="183" t="s">
        <v>1631</v>
      </c>
      <c r="B692" s="183" t="s">
        <v>1632</v>
      </c>
    </row>
    <row r="693" spans="1:2" x14ac:dyDescent="0.25">
      <c r="A693" s="183" t="s">
        <v>1633</v>
      </c>
      <c r="B693" s="183" t="s">
        <v>1634</v>
      </c>
    </row>
    <row r="694" spans="1:2" x14ac:dyDescent="0.25">
      <c r="A694" s="183" t="s">
        <v>1635</v>
      </c>
      <c r="B694" s="183" t="s">
        <v>1636</v>
      </c>
    </row>
    <row r="695" spans="1:2" x14ac:dyDescent="0.25">
      <c r="A695" s="183" t="s">
        <v>1637</v>
      </c>
      <c r="B695" s="183" t="s">
        <v>1638</v>
      </c>
    </row>
    <row r="696" spans="1:2" x14ac:dyDescent="0.25">
      <c r="A696" s="183" t="s">
        <v>1639</v>
      </c>
      <c r="B696" s="183" t="s">
        <v>1640</v>
      </c>
    </row>
    <row r="697" spans="1:2" x14ac:dyDescent="0.25">
      <c r="A697" s="183" t="s">
        <v>1641</v>
      </c>
      <c r="B697" s="183" t="s">
        <v>1642</v>
      </c>
    </row>
    <row r="698" spans="1:2" x14ac:dyDescent="0.25">
      <c r="A698" s="183" t="s">
        <v>1643</v>
      </c>
      <c r="B698" s="183" t="s">
        <v>1644</v>
      </c>
    </row>
    <row r="699" spans="1:2" x14ac:dyDescent="0.25">
      <c r="A699" s="183" t="s">
        <v>1645</v>
      </c>
      <c r="B699" s="183" t="s">
        <v>1646</v>
      </c>
    </row>
    <row r="700" spans="1:2" x14ac:dyDescent="0.25">
      <c r="A700" s="183" t="s">
        <v>1647</v>
      </c>
      <c r="B700" s="183" t="s">
        <v>1648</v>
      </c>
    </row>
    <row r="701" spans="1:2" x14ac:dyDescent="0.25">
      <c r="A701" s="183" t="s">
        <v>1649</v>
      </c>
      <c r="B701" s="183" t="s">
        <v>1650</v>
      </c>
    </row>
    <row r="702" spans="1:2" x14ac:dyDescent="0.25">
      <c r="A702" s="183" t="s">
        <v>1651</v>
      </c>
      <c r="B702" s="183" t="s">
        <v>1652</v>
      </c>
    </row>
    <row r="703" spans="1:2" x14ac:dyDescent="0.25">
      <c r="A703" s="183" t="s">
        <v>1653</v>
      </c>
      <c r="B703" s="183" t="s">
        <v>1654</v>
      </c>
    </row>
    <row r="704" spans="1:2" x14ac:dyDescent="0.25">
      <c r="A704" s="183" t="s">
        <v>1655</v>
      </c>
      <c r="B704" s="183" t="s">
        <v>1656</v>
      </c>
    </row>
    <row r="705" spans="1:2" x14ac:dyDescent="0.25">
      <c r="A705" s="183" t="s">
        <v>1657</v>
      </c>
      <c r="B705" s="183" t="s">
        <v>1658</v>
      </c>
    </row>
    <row r="706" spans="1:2" x14ac:dyDescent="0.25">
      <c r="A706" s="183" t="s">
        <v>1659</v>
      </c>
      <c r="B706" s="183" t="s">
        <v>1660</v>
      </c>
    </row>
    <row r="707" spans="1:2" x14ac:dyDescent="0.25">
      <c r="A707" s="183" t="s">
        <v>1661</v>
      </c>
      <c r="B707" s="183" t="s">
        <v>1662</v>
      </c>
    </row>
    <row r="708" spans="1:2" x14ac:dyDescent="0.25">
      <c r="A708" s="183" t="s">
        <v>1663</v>
      </c>
      <c r="B708" s="183" t="s">
        <v>1664</v>
      </c>
    </row>
    <row r="709" spans="1:2" x14ac:dyDescent="0.25">
      <c r="A709" s="183" t="s">
        <v>1665</v>
      </c>
      <c r="B709" s="183" t="s">
        <v>1666</v>
      </c>
    </row>
    <row r="710" spans="1:2" x14ac:dyDescent="0.25">
      <c r="A710" s="183" t="s">
        <v>1667</v>
      </c>
      <c r="B710" s="183" t="s">
        <v>1668</v>
      </c>
    </row>
    <row r="711" spans="1:2" x14ac:dyDescent="0.25">
      <c r="A711" s="183" t="s">
        <v>1669</v>
      </c>
      <c r="B711" s="183" t="s">
        <v>1670</v>
      </c>
    </row>
    <row r="712" spans="1:2" x14ac:dyDescent="0.25">
      <c r="A712" s="183" t="s">
        <v>1671</v>
      </c>
      <c r="B712" s="183" t="s">
        <v>1672</v>
      </c>
    </row>
    <row r="713" spans="1:2" x14ac:dyDescent="0.25">
      <c r="A713" s="183" t="s">
        <v>1673</v>
      </c>
      <c r="B713" s="183" t="s">
        <v>1674</v>
      </c>
    </row>
    <row r="714" spans="1:2" x14ac:dyDescent="0.25">
      <c r="A714" s="183" t="s">
        <v>1675</v>
      </c>
      <c r="B714" s="183" t="s">
        <v>1676</v>
      </c>
    </row>
    <row r="715" spans="1:2" x14ac:dyDescent="0.25">
      <c r="A715" s="183" t="s">
        <v>1677</v>
      </c>
      <c r="B715" s="183" t="s">
        <v>1678</v>
      </c>
    </row>
    <row r="716" spans="1:2" x14ac:dyDescent="0.25">
      <c r="A716" s="183" t="s">
        <v>1679</v>
      </c>
      <c r="B716" s="183" t="s">
        <v>1680</v>
      </c>
    </row>
    <row r="717" spans="1:2" x14ac:dyDescent="0.25">
      <c r="A717" s="183" t="s">
        <v>1681</v>
      </c>
      <c r="B717" s="183" t="s">
        <v>1682</v>
      </c>
    </row>
    <row r="718" spans="1:2" x14ac:dyDescent="0.25">
      <c r="A718" s="183" t="s">
        <v>1683</v>
      </c>
      <c r="B718" s="183" t="s">
        <v>1684</v>
      </c>
    </row>
    <row r="719" spans="1:2" x14ac:dyDescent="0.25">
      <c r="A719" s="183" t="s">
        <v>1685</v>
      </c>
      <c r="B719" s="183" t="s">
        <v>1686</v>
      </c>
    </row>
    <row r="720" spans="1:2" x14ac:dyDescent="0.25">
      <c r="A720" s="183" t="s">
        <v>1687</v>
      </c>
      <c r="B720" s="183" t="s">
        <v>1688</v>
      </c>
    </row>
    <row r="721" spans="1:2" x14ac:dyDescent="0.25">
      <c r="A721" s="183" t="s">
        <v>1689</v>
      </c>
      <c r="B721" s="183" t="s">
        <v>1690</v>
      </c>
    </row>
    <row r="722" spans="1:2" x14ac:dyDescent="0.25">
      <c r="A722" s="183" t="s">
        <v>1691</v>
      </c>
      <c r="B722" s="183" t="s">
        <v>1692</v>
      </c>
    </row>
    <row r="723" spans="1:2" x14ac:dyDescent="0.25">
      <c r="A723" s="183" t="s">
        <v>1693</v>
      </c>
      <c r="B723" s="183" t="s">
        <v>1694</v>
      </c>
    </row>
    <row r="724" spans="1:2" x14ac:dyDescent="0.25">
      <c r="A724" s="183" t="s">
        <v>1695</v>
      </c>
      <c r="B724" s="183" t="s">
        <v>1696</v>
      </c>
    </row>
    <row r="725" spans="1:2" x14ac:dyDescent="0.25">
      <c r="A725" s="183" t="s">
        <v>1697</v>
      </c>
      <c r="B725" s="183" t="s">
        <v>1698</v>
      </c>
    </row>
    <row r="726" spans="1:2" x14ac:dyDescent="0.25">
      <c r="A726" s="183" t="s">
        <v>1699</v>
      </c>
      <c r="B726" s="183" t="s">
        <v>1700</v>
      </c>
    </row>
    <row r="727" spans="1:2" x14ac:dyDescent="0.25">
      <c r="A727" s="183" t="s">
        <v>1701</v>
      </c>
      <c r="B727" s="183" t="s">
        <v>1702</v>
      </c>
    </row>
    <row r="728" spans="1:2" x14ac:dyDescent="0.25">
      <c r="A728" s="183" t="s">
        <v>1703</v>
      </c>
      <c r="B728" s="183" t="s">
        <v>1704</v>
      </c>
    </row>
    <row r="729" spans="1:2" x14ac:dyDescent="0.25">
      <c r="A729" s="183" t="s">
        <v>1705</v>
      </c>
      <c r="B729" s="183" t="s">
        <v>1706</v>
      </c>
    </row>
    <row r="730" spans="1:2" x14ac:dyDescent="0.25">
      <c r="A730" s="183" t="s">
        <v>1707</v>
      </c>
      <c r="B730" s="183" t="s">
        <v>1708</v>
      </c>
    </row>
    <row r="731" spans="1:2" x14ac:dyDescent="0.25">
      <c r="A731" s="183" t="s">
        <v>1709</v>
      </c>
      <c r="B731" s="183" t="s">
        <v>1710</v>
      </c>
    </row>
    <row r="732" spans="1:2" x14ac:dyDescent="0.25">
      <c r="A732" s="183" t="s">
        <v>1711</v>
      </c>
      <c r="B732" s="183" t="s">
        <v>1712</v>
      </c>
    </row>
    <row r="733" spans="1:2" x14ac:dyDescent="0.25">
      <c r="A733" s="183" t="s">
        <v>1713</v>
      </c>
      <c r="B733" s="183" t="s">
        <v>1714</v>
      </c>
    </row>
    <row r="734" spans="1:2" x14ac:dyDescent="0.25">
      <c r="A734" s="183" t="s">
        <v>1715</v>
      </c>
      <c r="B734" s="183" t="s">
        <v>1716</v>
      </c>
    </row>
    <row r="735" spans="1:2" x14ac:dyDescent="0.25">
      <c r="A735" s="183" t="s">
        <v>1717</v>
      </c>
      <c r="B735" s="183" t="s">
        <v>1718</v>
      </c>
    </row>
    <row r="736" spans="1:2" x14ac:dyDescent="0.25">
      <c r="A736" s="183" t="s">
        <v>1719</v>
      </c>
      <c r="B736" s="183" t="s">
        <v>1720</v>
      </c>
    </row>
    <row r="737" spans="1:2" x14ac:dyDescent="0.25">
      <c r="A737" s="183" t="s">
        <v>1721</v>
      </c>
      <c r="B737" s="183" t="s">
        <v>1722</v>
      </c>
    </row>
    <row r="738" spans="1:2" x14ac:dyDescent="0.25">
      <c r="A738" s="183" t="s">
        <v>1723</v>
      </c>
      <c r="B738" s="183" t="s">
        <v>1724</v>
      </c>
    </row>
    <row r="739" spans="1:2" x14ac:dyDescent="0.25">
      <c r="A739" s="183" t="s">
        <v>1725</v>
      </c>
      <c r="B739" s="183" t="s">
        <v>1726</v>
      </c>
    </row>
    <row r="740" spans="1:2" x14ac:dyDescent="0.25">
      <c r="A740" s="183" t="s">
        <v>1727</v>
      </c>
      <c r="B740" s="183" t="s">
        <v>1728</v>
      </c>
    </row>
    <row r="741" spans="1:2" x14ac:dyDescent="0.25">
      <c r="A741" s="183" t="s">
        <v>1729</v>
      </c>
      <c r="B741" s="183" t="s">
        <v>1730</v>
      </c>
    </row>
    <row r="742" spans="1:2" x14ac:dyDescent="0.25">
      <c r="A742" s="183" t="s">
        <v>1731</v>
      </c>
      <c r="B742" s="183" t="s">
        <v>1732</v>
      </c>
    </row>
    <row r="743" spans="1:2" x14ac:dyDescent="0.25">
      <c r="A743" s="183" t="s">
        <v>1733</v>
      </c>
      <c r="B743" s="183" t="s">
        <v>1734</v>
      </c>
    </row>
    <row r="744" spans="1:2" x14ac:dyDescent="0.25">
      <c r="A744" s="183" t="s">
        <v>1735</v>
      </c>
      <c r="B744" s="183" t="s">
        <v>1736</v>
      </c>
    </row>
    <row r="745" spans="1:2" x14ac:dyDescent="0.25">
      <c r="A745" s="183" t="s">
        <v>1737</v>
      </c>
      <c r="B745" s="183" t="s">
        <v>1738</v>
      </c>
    </row>
    <row r="746" spans="1:2" x14ac:dyDescent="0.25">
      <c r="A746" s="183" t="s">
        <v>1739</v>
      </c>
      <c r="B746" s="183" t="s">
        <v>1740</v>
      </c>
    </row>
    <row r="747" spans="1:2" x14ac:dyDescent="0.25">
      <c r="A747" s="183" t="s">
        <v>1741</v>
      </c>
      <c r="B747" s="183" t="s">
        <v>1742</v>
      </c>
    </row>
    <row r="748" spans="1:2" x14ac:dyDescent="0.25">
      <c r="A748" s="183" t="s">
        <v>1743</v>
      </c>
      <c r="B748" s="183" t="s">
        <v>1744</v>
      </c>
    </row>
    <row r="749" spans="1:2" x14ac:dyDescent="0.25">
      <c r="A749" s="183" t="s">
        <v>1745</v>
      </c>
      <c r="B749" s="183" t="s">
        <v>1746</v>
      </c>
    </row>
    <row r="750" spans="1:2" x14ac:dyDescent="0.25">
      <c r="A750" s="183" t="s">
        <v>1747</v>
      </c>
      <c r="B750" s="183" t="s">
        <v>1748</v>
      </c>
    </row>
    <row r="751" spans="1:2" x14ac:dyDescent="0.25">
      <c r="A751" s="183" t="s">
        <v>1749</v>
      </c>
      <c r="B751" s="183" t="s">
        <v>1750</v>
      </c>
    </row>
    <row r="752" spans="1:2" x14ac:dyDescent="0.25">
      <c r="A752" s="183" t="s">
        <v>1751</v>
      </c>
      <c r="B752" s="183" t="s">
        <v>1752</v>
      </c>
    </row>
    <row r="753" spans="1:2" x14ac:dyDescent="0.25">
      <c r="A753" s="183" t="s">
        <v>1753</v>
      </c>
      <c r="B753" s="183" t="s">
        <v>1754</v>
      </c>
    </row>
    <row r="754" spans="1:2" x14ac:dyDescent="0.25">
      <c r="A754" s="183" t="s">
        <v>1755</v>
      </c>
      <c r="B754" s="183" t="s">
        <v>1756</v>
      </c>
    </row>
    <row r="755" spans="1:2" x14ac:dyDescent="0.25">
      <c r="A755" s="183" t="s">
        <v>1757</v>
      </c>
      <c r="B755" s="183" t="s">
        <v>1758</v>
      </c>
    </row>
    <row r="756" spans="1:2" x14ac:dyDescent="0.25">
      <c r="A756" s="183" t="s">
        <v>1759</v>
      </c>
      <c r="B756" s="183" t="s">
        <v>1760</v>
      </c>
    </row>
    <row r="757" spans="1:2" x14ac:dyDescent="0.25">
      <c r="A757" s="183" t="s">
        <v>1761</v>
      </c>
      <c r="B757" s="183" t="s">
        <v>1762</v>
      </c>
    </row>
    <row r="758" spans="1:2" x14ac:dyDescent="0.25">
      <c r="A758" s="183" t="s">
        <v>1763</v>
      </c>
      <c r="B758" s="183" t="s">
        <v>1764</v>
      </c>
    </row>
    <row r="759" spans="1:2" x14ac:dyDescent="0.25">
      <c r="A759" s="183" t="s">
        <v>1765</v>
      </c>
      <c r="B759" s="183" t="s">
        <v>1766</v>
      </c>
    </row>
    <row r="760" spans="1:2" x14ac:dyDescent="0.25">
      <c r="A760" s="183" t="s">
        <v>1767</v>
      </c>
      <c r="B760" s="183" t="s">
        <v>1768</v>
      </c>
    </row>
    <row r="761" spans="1:2" x14ac:dyDescent="0.25">
      <c r="A761" s="183" t="s">
        <v>1769</v>
      </c>
      <c r="B761" s="183" t="s">
        <v>1770</v>
      </c>
    </row>
    <row r="762" spans="1:2" x14ac:dyDescent="0.25">
      <c r="A762" s="183" t="s">
        <v>1771</v>
      </c>
      <c r="B762" s="183" t="s">
        <v>1772</v>
      </c>
    </row>
    <row r="763" spans="1:2" x14ac:dyDescent="0.25">
      <c r="A763" s="183" t="s">
        <v>1773</v>
      </c>
      <c r="B763" s="183" t="s">
        <v>1774</v>
      </c>
    </row>
    <row r="764" spans="1:2" x14ac:dyDescent="0.25">
      <c r="A764" s="183" t="s">
        <v>1775</v>
      </c>
      <c r="B764" s="183" t="s">
        <v>1776</v>
      </c>
    </row>
    <row r="765" spans="1:2" x14ac:dyDescent="0.25">
      <c r="A765" s="183" t="s">
        <v>1777</v>
      </c>
      <c r="B765" s="183" t="s">
        <v>1778</v>
      </c>
    </row>
    <row r="766" spans="1:2" x14ac:dyDescent="0.25">
      <c r="A766" s="183" t="s">
        <v>1779</v>
      </c>
      <c r="B766" s="183" t="s">
        <v>1780</v>
      </c>
    </row>
    <row r="767" spans="1:2" x14ac:dyDescent="0.25">
      <c r="A767" s="183" t="s">
        <v>1781</v>
      </c>
      <c r="B767" s="183" t="s">
        <v>1782</v>
      </c>
    </row>
    <row r="768" spans="1:2" x14ac:dyDescent="0.25">
      <c r="A768" s="183" t="s">
        <v>1783</v>
      </c>
      <c r="B768" s="183" t="s">
        <v>1784</v>
      </c>
    </row>
    <row r="769" spans="1:2" x14ac:dyDescent="0.25">
      <c r="A769" s="183" t="s">
        <v>1785</v>
      </c>
      <c r="B769" s="183" t="s">
        <v>1786</v>
      </c>
    </row>
    <row r="770" spans="1:2" x14ac:dyDescent="0.25">
      <c r="A770" s="183" t="s">
        <v>1787</v>
      </c>
      <c r="B770" s="183" t="s">
        <v>1788</v>
      </c>
    </row>
    <row r="771" spans="1:2" x14ac:dyDescent="0.25">
      <c r="A771" s="183" t="s">
        <v>1789</v>
      </c>
      <c r="B771" s="183" t="s">
        <v>1790</v>
      </c>
    </row>
    <row r="772" spans="1:2" x14ac:dyDescent="0.25">
      <c r="A772" s="183" t="s">
        <v>1791</v>
      </c>
      <c r="B772" s="183" t="s">
        <v>1792</v>
      </c>
    </row>
    <row r="773" spans="1:2" x14ac:dyDescent="0.25">
      <c r="A773" s="183" t="s">
        <v>1793</v>
      </c>
      <c r="B773" s="183" t="s">
        <v>1794</v>
      </c>
    </row>
    <row r="774" spans="1:2" x14ac:dyDescent="0.25">
      <c r="A774" s="183" t="s">
        <v>1795</v>
      </c>
      <c r="B774" s="183" t="s">
        <v>1796</v>
      </c>
    </row>
    <row r="775" spans="1:2" x14ac:dyDescent="0.25">
      <c r="A775" s="183" t="s">
        <v>1797</v>
      </c>
      <c r="B775" s="183" t="s">
        <v>1798</v>
      </c>
    </row>
    <row r="776" spans="1:2" x14ac:dyDescent="0.25">
      <c r="A776" s="183" t="s">
        <v>1799</v>
      </c>
      <c r="B776" s="183" t="s">
        <v>1800</v>
      </c>
    </row>
    <row r="777" spans="1:2" x14ac:dyDescent="0.25">
      <c r="A777" s="183" t="s">
        <v>1801</v>
      </c>
      <c r="B777" s="183" t="s">
        <v>1802</v>
      </c>
    </row>
    <row r="778" spans="1:2" x14ac:dyDescent="0.25">
      <c r="A778" s="183" t="s">
        <v>1803</v>
      </c>
      <c r="B778" s="183" t="s">
        <v>1804</v>
      </c>
    </row>
    <row r="779" spans="1:2" x14ac:dyDescent="0.25">
      <c r="A779" s="183" t="s">
        <v>1805</v>
      </c>
      <c r="B779" s="183" t="s">
        <v>1806</v>
      </c>
    </row>
    <row r="780" spans="1:2" x14ac:dyDescent="0.25">
      <c r="A780" s="183" t="s">
        <v>1807</v>
      </c>
      <c r="B780" s="183" t="s">
        <v>1808</v>
      </c>
    </row>
    <row r="781" spans="1:2" x14ac:dyDescent="0.25">
      <c r="A781" s="183" t="s">
        <v>1809</v>
      </c>
      <c r="B781" s="183" t="s">
        <v>1810</v>
      </c>
    </row>
    <row r="782" spans="1:2" x14ac:dyDescent="0.25">
      <c r="A782" s="183" t="s">
        <v>1811</v>
      </c>
      <c r="B782" s="183" t="s">
        <v>1812</v>
      </c>
    </row>
    <row r="783" spans="1:2" x14ac:dyDescent="0.25">
      <c r="A783" s="183" t="s">
        <v>1813</v>
      </c>
      <c r="B783" s="183" t="s">
        <v>1814</v>
      </c>
    </row>
    <row r="784" spans="1:2" x14ac:dyDescent="0.25">
      <c r="A784" s="183" t="s">
        <v>1815</v>
      </c>
      <c r="B784" s="183" t="s">
        <v>1816</v>
      </c>
    </row>
    <row r="785" spans="1:2" x14ac:dyDescent="0.25">
      <c r="A785" s="183" t="s">
        <v>1817</v>
      </c>
      <c r="B785" s="183" t="s">
        <v>1818</v>
      </c>
    </row>
    <row r="786" spans="1:2" x14ac:dyDescent="0.25">
      <c r="A786" s="183" t="s">
        <v>1819</v>
      </c>
      <c r="B786" s="183" t="s">
        <v>1820</v>
      </c>
    </row>
    <row r="787" spans="1:2" x14ac:dyDescent="0.25">
      <c r="A787" s="183" t="s">
        <v>1821</v>
      </c>
      <c r="B787" s="183" t="s">
        <v>1822</v>
      </c>
    </row>
    <row r="788" spans="1:2" x14ac:dyDescent="0.25">
      <c r="A788" s="183" t="s">
        <v>1823</v>
      </c>
      <c r="B788" s="183" t="s">
        <v>1824</v>
      </c>
    </row>
    <row r="789" spans="1:2" x14ac:dyDescent="0.25">
      <c r="A789" s="183" t="s">
        <v>1825</v>
      </c>
      <c r="B789" s="183" t="s">
        <v>1826</v>
      </c>
    </row>
    <row r="790" spans="1:2" x14ac:dyDescent="0.25">
      <c r="A790" s="183" t="s">
        <v>1827</v>
      </c>
      <c r="B790" s="183" t="s">
        <v>1828</v>
      </c>
    </row>
    <row r="791" spans="1:2" x14ac:dyDescent="0.25">
      <c r="A791" s="183" t="s">
        <v>1829</v>
      </c>
      <c r="B791" s="183" t="s">
        <v>1830</v>
      </c>
    </row>
    <row r="792" spans="1:2" x14ac:dyDescent="0.25">
      <c r="A792" s="183" t="s">
        <v>1831</v>
      </c>
      <c r="B792" s="183" t="s">
        <v>1832</v>
      </c>
    </row>
    <row r="793" spans="1:2" x14ac:dyDescent="0.25">
      <c r="A793" s="183" t="s">
        <v>1833</v>
      </c>
      <c r="B793" s="183" t="s">
        <v>1834</v>
      </c>
    </row>
    <row r="794" spans="1:2" x14ac:dyDescent="0.25">
      <c r="A794" s="183" t="s">
        <v>1835</v>
      </c>
      <c r="B794" s="183" t="s">
        <v>1836</v>
      </c>
    </row>
    <row r="795" spans="1:2" x14ac:dyDescent="0.25">
      <c r="A795" s="183" t="s">
        <v>1837</v>
      </c>
      <c r="B795" s="183" t="s">
        <v>1838</v>
      </c>
    </row>
    <row r="796" spans="1:2" x14ac:dyDescent="0.25">
      <c r="A796" s="183" t="s">
        <v>1839</v>
      </c>
      <c r="B796" s="183" t="s">
        <v>1840</v>
      </c>
    </row>
    <row r="797" spans="1:2" x14ac:dyDescent="0.25">
      <c r="A797" s="183" t="s">
        <v>1841</v>
      </c>
      <c r="B797" s="183" t="s">
        <v>1842</v>
      </c>
    </row>
    <row r="798" spans="1:2" x14ac:dyDescent="0.25">
      <c r="A798" s="183" t="s">
        <v>1843</v>
      </c>
      <c r="B798" s="183" t="s">
        <v>1844</v>
      </c>
    </row>
    <row r="799" spans="1:2" x14ac:dyDescent="0.25">
      <c r="A799" s="183" t="s">
        <v>1845</v>
      </c>
      <c r="B799" s="183" t="s">
        <v>1846</v>
      </c>
    </row>
    <row r="800" spans="1:2" x14ac:dyDescent="0.25">
      <c r="A800" s="183" t="s">
        <v>1847</v>
      </c>
      <c r="B800" s="183" t="s">
        <v>1848</v>
      </c>
    </row>
    <row r="801" spans="1:2" x14ac:dyDescent="0.25">
      <c r="A801" s="183" t="s">
        <v>1849</v>
      </c>
      <c r="B801" s="183" t="s">
        <v>1850</v>
      </c>
    </row>
    <row r="802" spans="1:2" x14ac:dyDescent="0.25">
      <c r="A802" s="183" t="s">
        <v>1851</v>
      </c>
      <c r="B802" s="183" t="s">
        <v>1852</v>
      </c>
    </row>
    <row r="803" spans="1:2" x14ac:dyDescent="0.25">
      <c r="A803" s="183" t="s">
        <v>1853</v>
      </c>
      <c r="B803" s="183" t="s">
        <v>1854</v>
      </c>
    </row>
    <row r="804" spans="1:2" x14ac:dyDescent="0.25">
      <c r="A804" s="183" t="s">
        <v>1855</v>
      </c>
      <c r="B804" s="183" t="s">
        <v>1856</v>
      </c>
    </row>
    <row r="805" spans="1:2" x14ac:dyDescent="0.25">
      <c r="A805" s="183" t="s">
        <v>1857</v>
      </c>
      <c r="B805" s="183" t="s">
        <v>1858</v>
      </c>
    </row>
    <row r="806" spans="1:2" x14ac:dyDescent="0.25">
      <c r="A806" s="183" t="s">
        <v>1859</v>
      </c>
      <c r="B806" s="183" t="s">
        <v>1860</v>
      </c>
    </row>
    <row r="807" spans="1:2" x14ac:dyDescent="0.25">
      <c r="A807" s="183" t="s">
        <v>1861</v>
      </c>
      <c r="B807" s="183" t="s">
        <v>1862</v>
      </c>
    </row>
    <row r="808" spans="1:2" x14ac:dyDescent="0.25">
      <c r="A808" s="183" t="s">
        <v>142</v>
      </c>
      <c r="B808" s="183" t="s">
        <v>1863</v>
      </c>
    </row>
    <row r="809" spans="1:2" x14ac:dyDescent="0.25">
      <c r="A809" s="183" t="s">
        <v>1864</v>
      </c>
      <c r="B809" s="183" t="s">
        <v>1865</v>
      </c>
    </row>
    <row r="810" spans="1:2" x14ac:dyDescent="0.25">
      <c r="A810" s="183" t="s">
        <v>1866</v>
      </c>
      <c r="B810" s="183" t="s">
        <v>1867</v>
      </c>
    </row>
    <row r="811" spans="1:2" x14ac:dyDescent="0.25">
      <c r="A811" s="183" t="s">
        <v>143</v>
      </c>
      <c r="B811" s="183" t="s">
        <v>1868</v>
      </c>
    </row>
    <row r="812" spans="1:2" x14ac:dyDescent="0.25">
      <c r="A812" s="183" t="s">
        <v>1869</v>
      </c>
      <c r="B812" s="183" t="s">
        <v>1870</v>
      </c>
    </row>
    <row r="813" spans="1:2" x14ac:dyDescent="0.25">
      <c r="A813" s="183" t="s">
        <v>1871</v>
      </c>
      <c r="B813" s="183" t="s">
        <v>1872</v>
      </c>
    </row>
    <row r="814" spans="1:2" x14ac:dyDescent="0.25">
      <c r="A814" s="183" t="s">
        <v>1873</v>
      </c>
      <c r="B814" s="183" t="s">
        <v>1874</v>
      </c>
    </row>
    <row r="815" spans="1:2" x14ac:dyDescent="0.25">
      <c r="A815" s="183" t="s">
        <v>1875</v>
      </c>
      <c r="B815" s="183" t="s">
        <v>1876</v>
      </c>
    </row>
    <row r="816" spans="1:2" x14ac:dyDescent="0.25">
      <c r="A816" s="183" t="s">
        <v>1877</v>
      </c>
      <c r="B816" s="183" t="s">
        <v>1878</v>
      </c>
    </row>
    <row r="817" spans="1:2" x14ac:dyDescent="0.25">
      <c r="A817" s="183" t="s">
        <v>1879</v>
      </c>
      <c r="B817" s="183" t="s">
        <v>1880</v>
      </c>
    </row>
    <row r="818" spans="1:2" x14ac:dyDescent="0.25">
      <c r="A818" s="183" t="s">
        <v>1881</v>
      </c>
      <c r="B818" s="183" t="s">
        <v>1882</v>
      </c>
    </row>
    <row r="819" spans="1:2" x14ac:dyDescent="0.25">
      <c r="A819" s="183" t="s">
        <v>1883</v>
      </c>
      <c r="B819" s="183" t="s">
        <v>1884</v>
      </c>
    </row>
    <row r="820" spans="1:2" x14ac:dyDescent="0.25">
      <c r="A820" s="183" t="s">
        <v>1885</v>
      </c>
      <c r="B820" s="183" t="s">
        <v>1886</v>
      </c>
    </row>
    <row r="821" spans="1:2" x14ac:dyDescent="0.25">
      <c r="A821" s="183" t="s">
        <v>1887</v>
      </c>
      <c r="B821" s="183" t="s">
        <v>1888</v>
      </c>
    </row>
    <row r="822" spans="1:2" x14ac:dyDescent="0.25">
      <c r="A822" s="183" t="s">
        <v>1889</v>
      </c>
      <c r="B822" s="183" t="s">
        <v>1890</v>
      </c>
    </row>
    <row r="823" spans="1:2" x14ac:dyDescent="0.25">
      <c r="A823" s="183" t="s">
        <v>1891</v>
      </c>
      <c r="B823" s="183" t="s">
        <v>1892</v>
      </c>
    </row>
    <row r="824" spans="1:2" x14ac:dyDescent="0.25">
      <c r="A824" s="183" t="s">
        <v>1893</v>
      </c>
      <c r="B824" s="183" t="s">
        <v>1894</v>
      </c>
    </row>
    <row r="825" spans="1:2" x14ac:dyDescent="0.25">
      <c r="A825" s="183" t="s">
        <v>1895</v>
      </c>
      <c r="B825" s="183" t="s">
        <v>1896</v>
      </c>
    </row>
    <row r="826" spans="1:2" x14ac:dyDescent="0.25">
      <c r="A826" s="183" t="s">
        <v>1897</v>
      </c>
      <c r="B826" s="183" t="s">
        <v>1898</v>
      </c>
    </row>
    <row r="827" spans="1:2" x14ac:dyDescent="0.25">
      <c r="A827" s="183" t="s">
        <v>1899</v>
      </c>
      <c r="B827" s="183" t="s">
        <v>1900</v>
      </c>
    </row>
    <row r="828" spans="1:2" x14ac:dyDescent="0.25">
      <c r="A828" s="183" t="s">
        <v>1901</v>
      </c>
      <c r="B828" s="183" t="s">
        <v>1902</v>
      </c>
    </row>
    <row r="829" spans="1:2" x14ac:dyDescent="0.25">
      <c r="A829" s="183" t="s">
        <v>1903</v>
      </c>
      <c r="B829" s="183" t="s">
        <v>1904</v>
      </c>
    </row>
    <row r="830" spans="1:2" x14ac:dyDescent="0.25">
      <c r="A830" s="183" t="s">
        <v>1905</v>
      </c>
      <c r="B830" s="183" t="s">
        <v>1906</v>
      </c>
    </row>
    <row r="831" spans="1:2" x14ac:dyDescent="0.25">
      <c r="A831" s="183" t="s">
        <v>1907</v>
      </c>
      <c r="B831" s="183" t="s">
        <v>1908</v>
      </c>
    </row>
    <row r="832" spans="1:2" x14ac:dyDescent="0.25">
      <c r="A832" s="183" t="s">
        <v>1909</v>
      </c>
      <c r="B832" s="183" t="s">
        <v>1910</v>
      </c>
    </row>
    <row r="833" spans="1:2" x14ac:dyDescent="0.25">
      <c r="A833" s="183" t="s">
        <v>1911</v>
      </c>
      <c r="B833" s="183" t="s">
        <v>1912</v>
      </c>
    </row>
    <row r="834" spans="1:2" x14ac:dyDescent="0.25">
      <c r="A834" s="183" t="s">
        <v>1913</v>
      </c>
      <c r="B834" s="183" t="s">
        <v>1914</v>
      </c>
    </row>
    <row r="835" spans="1:2" x14ac:dyDescent="0.25">
      <c r="A835" s="183" t="s">
        <v>1915</v>
      </c>
      <c r="B835" s="183" t="s">
        <v>1916</v>
      </c>
    </row>
    <row r="836" spans="1:2" x14ac:dyDescent="0.25">
      <c r="A836" s="183" t="s">
        <v>1917</v>
      </c>
      <c r="B836" s="183" t="s">
        <v>1918</v>
      </c>
    </row>
    <row r="837" spans="1:2" x14ac:dyDescent="0.25">
      <c r="A837" s="183" t="s">
        <v>1919</v>
      </c>
      <c r="B837" s="183" t="s">
        <v>1920</v>
      </c>
    </row>
    <row r="838" spans="1:2" x14ac:dyDescent="0.25">
      <c r="A838" s="183" t="s">
        <v>1921</v>
      </c>
      <c r="B838" s="183" t="s">
        <v>1922</v>
      </c>
    </row>
    <row r="839" spans="1:2" x14ac:dyDescent="0.25">
      <c r="A839" s="183" t="s">
        <v>1923</v>
      </c>
      <c r="B839" s="183" t="s">
        <v>1924</v>
      </c>
    </row>
    <row r="840" spans="1:2" x14ac:dyDescent="0.25">
      <c r="A840" s="183" t="s">
        <v>1925</v>
      </c>
      <c r="B840" s="183" t="s">
        <v>1926</v>
      </c>
    </row>
    <row r="841" spans="1:2" x14ac:dyDescent="0.25">
      <c r="A841" s="183" t="s">
        <v>1927</v>
      </c>
      <c r="B841" s="183" t="s">
        <v>1928</v>
      </c>
    </row>
    <row r="842" spans="1:2" x14ac:dyDescent="0.25">
      <c r="A842" s="183" t="s">
        <v>1929</v>
      </c>
      <c r="B842" s="183" t="s">
        <v>1930</v>
      </c>
    </row>
    <row r="843" spans="1:2" x14ac:dyDescent="0.25">
      <c r="A843" s="183" t="s">
        <v>1931</v>
      </c>
      <c r="B843" s="183" t="s">
        <v>1932</v>
      </c>
    </row>
    <row r="844" spans="1:2" x14ac:dyDescent="0.25">
      <c r="A844" s="183" t="s">
        <v>1933</v>
      </c>
      <c r="B844" s="183" t="s">
        <v>1934</v>
      </c>
    </row>
    <row r="845" spans="1:2" x14ac:dyDescent="0.25">
      <c r="A845" s="183" t="s">
        <v>1935</v>
      </c>
      <c r="B845" s="183" t="s">
        <v>1936</v>
      </c>
    </row>
    <row r="846" spans="1:2" x14ac:dyDescent="0.25">
      <c r="A846" s="183" t="s">
        <v>1937</v>
      </c>
      <c r="B846" s="183" t="s">
        <v>1938</v>
      </c>
    </row>
    <row r="847" spans="1:2" x14ac:dyDescent="0.25">
      <c r="A847" s="183" t="s">
        <v>1939</v>
      </c>
      <c r="B847" s="183" t="s">
        <v>1940</v>
      </c>
    </row>
    <row r="848" spans="1:2" x14ac:dyDescent="0.25">
      <c r="A848" s="183" t="s">
        <v>1941</v>
      </c>
      <c r="B848" s="183" t="s">
        <v>1942</v>
      </c>
    </row>
    <row r="849" spans="1:2" x14ac:dyDescent="0.25">
      <c r="A849" s="183" t="s">
        <v>1943</v>
      </c>
      <c r="B849" s="183" t="s">
        <v>1944</v>
      </c>
    </row>
    <row r="850" spans="1:2" x14ac:dyDescent="0.25">
      <c r="A850" s="183" t="s">
        <v>1945</v>
      </c>
      <c r="B850" s="183" t="s">
        <v>1946</v>
      </c>
    </row>
    <row r="851" spans="1:2" x14ac:dyDescent="0.25">
      <c r="A851" s="183" t="s">
        <v>1947</v>
      </c>
      <c r="B851" s="183" t="s">
        <v>1948</v>
      </c>
    </row>
    <row r="852" spans="1:2" x14ac:dyDescent="0.25">
      <c r="A852" s="183" t="s">
        <v>1949</v>
      </c>
      <c r="B852" s="183" t="s">
        <v>1950</v>
      </c>
    </row>
    <row r="853" spans="1:2" x14ac:dyDescent="0.25">
      <c r="A853" s="183" t="s">
        <v>1951</v>
      </c>
      <c r="B853" s="183" t="s">
        <v>1952</v>
      </c>
    </row>
    <row r="854" spans="1:2" x14ac:dyDescent="0.25">
      <c r="A854" s="183" t="s">
        <v>1953</v>
      </c>
      <c r="B854" s="183" t="s">
        <v>1954</v>
      </c>
    </row>
    <row r="855" spans="1:2" x14ac:dyDescent="0.25">
      <c r="A855" s="183" t="s">
        <v>1955</v>
      </c>
      <c r="B855" s="183" t="s">
        <v>1956</v>
      </c>
    </row>
    <row r="856" spans="1:2" x14ac:dyDescent="0.25">
      <c r="A856" s="183" t="s">
        <v>1957</v>
      </c>
      <c r="B856" s="183" t="s">
        <v>1958</v>
      </c>
    </row>
    <row r="857" spans="1:2" x14ac:dyDescent="0.25">
      <c r="A857" s="183" t="s">
        <v>1959</v>
      </c>
      <c r="B857" s="183" t="s">
        <v>1960</v>
      </c>
    </row>
    <row r="858" spans="1:2" x14ac:dyDescent="0.25">
      <c r="A858" s="183" t="s">
        <v>1961</v>
      </c>
      <c r="B858" s="183" t="s">
        <v>1962</v>
      </c>
    </row>
    <row r="859" spans="1:2" x14ac:dyDescent="0.25">
      <c r="A859" s="183" t="s">
        <v>1963</v>
      </c>
      <c r="B859" s="183" t="s">
        <v>1964</v>
      </c>
    </row>
    <row r="860" spans="1:2" x14ac:dyDescent="0.25">
      <c r="A860" s="183" t="s">
        <v>1965</v>
      </c>
      <c r="B860" s="183" t="s">
        <v>1966</v>
      </c>
    </row>
    <row r="861" spans="1:2" x14ac:dyDescent="0.25">
      <c r="A861" s="183" t="s">
        <v>1967</v>
      </c>
      <c r="B861" s="183" t="s">
        <v>1968</v>
      </c>
    </row>
    <row r="862" spans="1:2" x14ac:dyDescent="0.25">
      <c r="A862" s="183" t="s">
        <v>1969</v>
      </c>
      <c r="B862" s="183" t="s">
        <v>1970</v>
      </c>
    </row>
    <row r="863" spans="1:2" x14ac:dyDescent="0.25">
      <c r="A863" s="183" t="s">
        <v>1971</v>
      </c>
      <c r="B863" s="183" t="s">
        <v>1972</v>
      </c>
    </row>
    <row r="864" spans="1:2" x14ac:dyDescent="0.25">
      <c r="A864" s="183" t="s">
        <v>1973</v>
      </c>
      <c r="B864" s="183" t="s">
        <v>1974</v>
      </c>
    </row>
    <row r="865" spans="1:2" x14ac:dyDescent="0.25">
      <c r="A865" s="183" t="s">
        <v>1975</v>
      </c>
      <c r="B865" s="183" t="s">
        <v>1976</v>
      </c>
    </row>
    <row r="866" spans="1:2" x14ac:dyDescent="0.25">
      <c r="A866" s="183" t="s">
        <v>1977</v>
      </c>
      <c r="B866" s="183" t="s">
        <v>1978</v>
      </c>
    </row>
    <row r="867" spans="1:2" x14ac:dyDescent="0.25">
      <c r="A867" s="183" t="s">
        <v>1979</v>
      </c>
      <c r="B867" s="183" t="s">
        <v>1980</v>
      </c>
    </row>
    <row r="868" spans="1:2" x14ac:dyDescent="0.25">
      <c r="A868" s="183" t="s">
        <v>1981</v>
      </c>
      <c r="B868" s="183" t="s">
        <v>1982</v>
      </c>
    </row>
    <row r="869" spans="1:2" x14ac:dyDescent="0.25">
      <c r="A869" s="183" t="s">
        <v>1983</v>
      </c>
      <c r="B869" s="183" t="s">
        <v>1984</v>
      </c>
    </row>
    <row r="870" spans="1:2" x14ac:dyDescent="0.25">
      <c r="A870" s="183" t="s">
        <v>1985</v>
      </c>
      <c r="B870" s="183" t="s">
        <v>1986</v>
      </c>
    </row>
    <row r="871" spans="1:2" x14ac:dyDescent="0.25">
      <c r="A871" s="183" t="s">
        <v>1987</v>
      </c>
      <c r="B871" s="183" t="s">
        <v>1988</v>
      </c>
    </row>
    <row r="872" spans="1:2" x14ac:dyDescent="0.25">
      <c r="A872" s="183" t="s">
        <v>1989</v>
      </c>
      <c r="B872" s="183" t="s">
        <v>1990</v>
      </c>
    </row>
    <row r="873" spans="1:2" x14ac:dyDescent="0.25">
      <c r="A873" s="183" t="s">
        <v>1991</v>
      </c>
      <c r="B873" s="183" t="s">
        <v>1992</v>
      </c>
    </row>
    <row r="874" spans="1:2" x14ac:dyDescent="0.25">
      <c r="A874" s="183" t="s">
        <v>1993</v>
      </c>
      <c r="B874" s="183" t="s">
        <v>1994</v>
      </c>
    </row>
    <row r="875" spans="1:2" x14ac:dyDescent="0.25">
      <c r="A875" s="183" t="s">
        <v>1995</v>
      </c>
      <c r="B875" s="183" t="s">
        <v>1996</v>
      </c>
    </row>
    <row r="876" spans="1:2" x14ac:dyDescent="0.25">
      <c r="A876" s="183" t="s">
        <v>1997</v>
      </c>
      <c r="B876" s="183" t="s">
        <v>1998</v>
      </c>
    </row>
    <row r="877" spans="1:2" x14ac:dyDescent="0.25">
      <c r="A877" s="183" t="s">
        <v>1999</v>
      </c>
      <c r="B877" s="183" t="s">
        <v>2000</v>
      </c>
    </row>
    <row r="878" spans="1:2" x14ac:dyDescent="0.25">
      <c r="A878" s="183" t="s">
        <v>2001</v>
      </c>
      <c r="B878" s="183" t="s">
        <v>2002</v>
      </c>
    </row>
    <row r="879" spans="1:2" x14ac:dyDescent="0.25">
      <c r="A879" s="183" t="s">
        <v>2003</v>
      </c>
      <c r="B879" s="183" t="s">
        <v>2004</v>
      </c>
    </row>
    <row r="880" spans="1:2" x14ac:dyDescent="0.25">
      <c r="A880" s="183" t="s">
        <v>2005</v>
      </c>
      <c r="B880" s="183" t="s">
        <v>2006</v>
      </c>
    </row>
    <row r="881" spans="1:2" x14ac:dyDescent="0.25">
      <c r="A881" s="183" t="s">
        <v>2007</v>
      </c>
      <c r="B881" s="183" t="s">
        <v>2008</v>
      </c>
    </row>
    <row r="882" spans="1:2" x14ac:dyDescent="0.25">
      <c r="A882" s="183" t="s">
        <v>2009</v>
      </c>
      <c r="B882" s="183" t="s">
        <v>2010</v>
      </c>
    </row>
    <row r="883" spans="1:2" x14ac:dyDescent="0.25">
      <c r="A883" s="183" t="s">
        <v>2011</v>
      </c>
      <c r="B883" s="183" t="s">
        <v>2012</v>
      </c>
    </row>
    <row r="884" spans="1:2" x14ac:dyDescent="0.25">
      <c r="A884" s="183" t="s">
        <v>2013</v>
      </c>
      <c r="B884" s="183" t="s">
        <v>2014</v>
      </c>
    </row>
    <row r="885" spans="1:2" x14ac:dyDescent="0.25">
      <c r="A885" s="183" t="s">
        <v>378</v>
      </c>
      <c r="B885" s="183" t="s">
        <v>2015</v>
      </c>
    </row>
    <row r="886" spans="1:2" x14ac:dyDescent="0.25">
      <c r="A886" s="183" t="s">
        <v>2016</v>
      </c>
      <c r="B886" s="183" t="s">
        <v>2017</v>
      </c>
    </row>
    <row r="887" spans="1:2" x14ac:dyDescent="0.25">
      <c r="A887" s="183" t="s">
        <v>2018</v>
      </c>
      <c r="B887" s="183" t="s">
        <v>2019</v>
      </c>
    </row>
    <row r="888" spans="1:2" x14ac:dyDescent="0.25">
      <c r="A888" s="183" t="s">
        <v>2020</v>
      </c>
      <c r="B888" s="183" t="s">
        <v>2021</v>
      </c>
    </row>
    <row r="889" spans="1:2" x14ac:dyDescent="0.25">
      <c r="A889" s="183" t="s">
        <v>2022</v>
      </c>
      <c r="B889" s="183" t="s">
        <v>2023</v>
      </c>
    </row>
    <row r="890" spans="1:2" x14ac:dyDescent="0.25">
      <c r="A890" s="183" t="s">
        <v>2024</v>
      </c>
      <c r="B890" s="183" t="s">
        <v>2025</v>
      </c>
    </row>
    <row r="891" spans="1:2" x14ac:dyDescent="0.25">
      <c r="A891" s="183" t="s">
        <v>2026</v>
      </c>
      <c r="B891" s="183" t="s">
        <v>2027</v>
      </c>
    </row>
    <row r="892" spans="1:2" x14ac:dyDescent="0.25">
      <c r="A892" s="183" t="s">
        <v>2028</v>
      </c>
      <c r="B892" s="183" t="s">
        <v>2029</v>
      </c>
    </row>
    <row r="893" spans="1:2" x14ac:dyDescent="0.25">
      <c r="A893" s="183" t="s">
        <v>2030</v>
      </c>
      <c r="B893" s="183" t="s">
        <v>2031</v>
      </c>
    </row>
    <row r="894" spans="1:2" x14ac:dyDescent="0.25">
      <c r="A894" s="183" t="s">
        <v>2032</v>
      </c>
      <c r="B894" s="183" t="s">
        <v>2033</v>
      </c>
    </row>
    <row r="895" spans="1:2" x14ac:dyDescent="0.25">
      <c r="A895" s="183" t="s">
        <v>2034</v>
      </c>
      <c r="B895" s="183" t="s">
        <v>2035</v>
      </c>
    </row>
    <row r="896" spans="1:2" x14ac:dyDescent="0.25">
      <c r="A896" s="183" t="s">
        <v>2036</v>
      </c>
      <c r="B896" s="183" t="s">
        <v>2037</v>
      </c>
    </row>
    <row r="897" spans="1:2" x14ac:dyDescent="0.25">
      <c r="A897" s="183" t="s">
        <v>2038</v>
      </c>
      <c r="B897" s="183" t="s">
        <v>2039</v>
      </c>
    </row>
    <row r="898" spans="1:2" x14ac:dyDescent="0.25">
      <c r="A898" s="183" t="s">
        <v>2040</v>
      </c>
      <c r="B898" s="183" t="s">
        <v>2041</v>
      </c>
    </row>
    <row r="899" spans="1:2" x14ac:dyDescent="0.25">
      <c r="A899" s="183" t="s">
        <v>2042</v>
      </c>
      <c r="B899" s="183" t="s">
        <v>2043</v>
      </c>
    </row>
    <row r="900" spans="1:2" x14ac:dyDescent="0.25">
      <c r="A900" s="183" t="s">
        <v>2044</v>
      </c>
      <c r="B900" s="183" t="s">
        <v>2045</v>
      </c>
    </row>
    <row r="901" spans="1:2" x14ac:dyDescent="0.25">
      <c r="A901" s="183" t="s">
        <v>2046</v>
      </c>
      <c r="B901" s="183" t="s">
        <v>2047</v>
      </c>
    </row>
    <row r="902" spans="1:2" x14ac:dyDescent="0.25">
      <c r="A902" s="183" t="s">
        <v>2048</v>
      </c>
      <c r="B902" s="183" t="s">
        <v>2049</v>
      </c>
    </row>
    <row r="903" spans="1:2" x14ac:dyDescent="0.25">
      <c r="A903" s="183" t="s">
        <v>2050</v>
      </c>
      <c r="B903" s="183" t="s">
        <v>2051</v>
      </c>
    </row>
    <row r="904" spans="1:2" x14ac:dyDescent="0.25">
      <c r="A904" s="183" t="s">
        <v>2052</v>
      </c>
      <c r="B904" s="183" t="s">
        <v>2053</v>
      </c>
    </row>
    <row r="905" spans="1:2" x14ac:dyDescent="0.25">
      <c r="A905" s="183" t="s">
        <v>2054</v>
      </c>
      <c r="B905" s="183" t="s">
        <v>2055</v>
      </c>
    </row>
    <row r="906" spans="1:2" x14ac:dyDescent="0.25">
      <c r="A906" s="183" t="s">
        <v>2056</v>
      </c>
      <c r="B906" s="183" t="s">
        <v>2057</v>
      </c>
    </row>
  </sheetData>
  <autoFilter ref="A1:B906" xr:uid="{E44CB9CF-3868-4F92-9F5D-D0E497D235DD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46FC9-1B54-4545-8943-0F794956AEEE}">
  <dimension ref="A1:E7"/>
  <sheetViews>
    <sheetView workbookViewId="0">
      <selection activeCell="B15" sqref="B15"/>
    </sheetView>
  </sheetViews>
  <sheetFormatPr defaultRowHeight="15" x14ac:dyDescent="0.25"/>
  <cols>
    <col min="1" max="1" width="21.42578125" bestFit="1" customWidth="1"/>
    <col min="2" max="2" width="13.28515625" bestFit="1" customWidth="1"/>
    <col min="3" max="3" width="11.140625" bestFit="1" customWidth="1"/>
    <col min="4" max="4" width="10.28515625" bestFit="1" customWidth="1"/>
    <col min="5" max="5" width="8.85546875" bestFit="1" customWidth="1"/>
  </cols>
  <sheetData>
    <row r="1" spans="1:5" x14ac:dyDescent="0.25">
      <c r="A1" s="186" t="s">
        <v>2059</v>
      </c>
      <c r="B1" s="186" t="s">
        <v>2060</v>
      </c>
      <c r="C1" s="186" t="s">
        <v>2061</v>
      </c>
      <c r="D1" s="186" t="s">
        <v>22</v>
      </c>
      <c r="E1" s="186" t="s">
        <v>2062</v>
      </c>
    </row>
    <row r="2" spans="1:5" x14ac:dyDescent="0.25">
      <c r="A2" s="193" t="s">
        <v>131</v>
      </c>
      <c r="B2" s="187" t="s">
        <v>466</v>
      </c>
      <c r="C2" s="188" t="s">
        <v>134</v>
      </c>
      <c r="D2" s="189">
        <v>1309500</v>
      </c>
      <c r="E2" s="189">
        <v>170235</v>
      </c>
    </row>
    <row r="3" spans="1:5" x14ac:dyDescent="0.25">
      <c r="A3" s="193" t="s">
        <v>190</v>
      </c>
      <c r="B3" s="187" t="s">
        <v>981</v>
      </c>
      <c r="D3" s="189">
        <v>605000</v>
      </c>
      <c r="E3" s="189">
        <v>78650</v>
      </c>
    </row>
    <row r="4" spans="1:5" x14ac:dyDescent="0.25">
      <c r="A4" s="193" t="s">
        <v>132</v>
      </c>
      <c r="B4" s="187" t="s">
        <v>990</v>
      </c>
      <c r="C4" s="188" t="s">
        <v>134</v>
      </c>
      <c r="D4" s="189">
        <v>691000</v>
      </c>
      <c r="E4" s="189">
        <v>89830</v>
      </c>
    </row>
    <row r="5" spans="1:5" x14ac:dyDescent="0.25">
      <c r="A5" s="193" t="s">
        <v>142</v>
      </c>
      <c r="B5" s="187" t="s">
        <v>1863</v>
      </c>
      <c r="C5" s="188" t="s">
        <v>150</v>
      </c>
      <c r="D5" s="189">
        <v>405000</v>
      </c>
      <c r="E5" s="189">
        <v>22490</v>
      </c>
    </row>
    <row r="6" spans="1:5" x14ac:dyDescent="0.25">
      <c r="A6" s="193" t="s">
        <v>143</v>
      </c>
      <c r="B6" s="187" t="s">
        <v>1868</v>
      </c>
      <c r="C6" s="188" t="s">
        <v>136</v>
      </c>
      <c r="D6" s="189">
        <v>230000</v>
      </c>
      <c r="E6" s="189"/>
    </row>
    <row r="7" spans="1:5" x14ac:dyDescent="0.25">
      <c r="A7" s="193" t="s">
        <v>165</v>
      </c>
      <c r="B7" s="187" t="s">
        <v>2066</v>
      </c>
      <c r="C7" s="188" t="s">
        <v>130</v>
      </c>
      <c r="D7" s="189">
        <v>80000</v>
      </c>
      <c r="E7" s="189">
        <v>10400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7</vt:i4>
      </vt:variant>
    </vt:vector>
  </HeadingPairs>
  <TitlesOfParts>
    <vt:vector size="7" baseType="lpstr">
      <vt:lpstr>Terv-tény</vt:lpstr>
      <vt:lpstr>Bérköltség</vt:lpstr>
      <vt:lpstr>Dologi_felhalm.</vt:lpstr>
      <vt:lpstr>hónapok</vt:lpstr>
      <vt:lpstr>témaszámok</vt:lpstr>
      <vt:lpstr>Munka1</vt:lpstr>
      <vt:lpstr>Havi béradatok</vt:lpstr>
    </vt:vector>
  </TitlesOfParts>
  <Company>Pannon Egyetem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Aporfiné Nagy Andrea</dc:creator>
  <cp:lastModifiedBy>Domján Gábor</cp:lastModifiedBy>
  <cp:lastPrinted>2020-02-13T08:37:49Z</cp:lastPrinted>
  <dcterms:created xsi:type="dcterms:W3CDTF">2012-04-12T14:47:49Z</dcterms:created>
  <dcterms:modified xsi:type="dcterms:W3CDTF">2023-04-28T07:17:24Z</dcterms:modified>
</cp:coreProperties>
</file>